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autoCompressPictures="0" defaultThemeVersion="124226"/>
  <xr:revisionPtr revIDLastSave="0" documentId="8_{36229AE1-45B1-407E-844A-8941601C5FC9}" xr6:coauthVersionLast="47" xr6:coauthVersionMax="47" xr10:uidLastSave="{00000000-0000-0000-0000-000000000000}"/>
  <bookViews>
    <workbookView xWindow="-120" yWindow="-120" windowWidth="29040" windowHeight="13380" xr2:uid="{00000000-000D-0000-FFFF-FFFF00000000}"/>
  </bookViews>
  <sheets>
    <sheet name="Final Sheet" sheetId="4" r:id="rId1"/>
    <sheet name="GMCB Formulas" sheetId="5" r:id="rId2"/>
    <sheet name="Report Data" sheetId="1" r:id="rId3"/>
    <sheet name="Report Info" sheetId="2" r:id="rId4"/>
    <sheet name="PH" sheetId="6" state="hidden" r:id="rId5"/>
    <sheet name="Report" sheetId="8" state="hidden" r:id="rId6"/>
  </sheets>
  <externalReferences>
    <externalReference r:id="rId7"/>
    <externalReference r:id="rId8"/>
  </externalReferences>
  <definedNames>
    <definedName name="_Order1" hidden="1">255</definedName>
    <definedName name="_Order2" hidden="1">255</definedName>
    <definedName name="ADCTable">[1]ADC!$W$70:$AM$224</definedName>
    <definedName name="DACTmp" localSheetId="4" hidden="1">{"add",#N/A,FALSE,"code"}</definedName>
    <definedName name="DACTmp" hidden="1">{"add",#N/A,FALSE,"code"}</definedName>
    <definedName name="_xlnm.Print_Area" localSheetId="5">Report!$AC$45:$BC$2104</definedName>
    <definedName name="_xlnm.Print_Titles" localSheetId="5">Report!$45:$51</definedName>
    <definedName name="ScenGrpList">OFFSET([2]Control!$AG$1,0,0,COUNTIF([2]Control!$AG:$AG,"&gt;"""),1)</definedName>
    <definedName name="Slicer_Category">#N/A</definedName>
    <definedName name="Supplemental_filter">[2]Settings!$C$31</definedName>
    <definedName name="wrn.rep1." localSheetId="4" hidden="1">{"add",#N/A,FALSE,"code"}</definedName>
    <definedName name="wrn.rep1." localSheetId="5" hidden="1">{"add",#N/A,FALSE,"code"}</definedName>
    <definedName name="wrn.rep1." hidden="1">{"add",#N/A,FALSE,"code"}</definedName>
  </definedNames>
  <calcPr calcId="191028" iterateDelta="1E-4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4" i="1" l="1"/>
  <c r="M7" i="1"/>
  <c r="L7" i="1"/>
  <c r="M6" i="1"/>
  <c r="L6" i="1"/>
  <c r="M5" i="1"/>
  <c r="L5" i="1"/>
  <c r="I14" i="1"/>
  <c r="J7" i="1"/>
  <c r="I6" i="1"/>
  <c r="J5" i="1"/>
  <c r="I5" i="1"/>
  <c r="F5" i="1"/>
  <c r="I7" i="1"/>
  <c r="J6" i="1"/>
  <c r="E14" i="1"/>
  <c r="F7" i="1"/>
  <c r="E7" i="1"/>
  <c r="F6" i="1"/>
  <c r="E6" i="1"/>
  <c r="E5" i="1"/>
  <c r="H144" i="6"/>
  <c r="H143" i="6"/>
  <c r="H145" i="6"/>
  <c r="J137" i="6"/>
  <c r="K133" i="6"/>
  <c r="J131" i="6"/>
  <c r="K123" i="6"/>
  <c r="L116" i="6"/>
  <c r="J116" i="6"/>
  <c r="L113" i="6"/>
  <c r="J113" i="6"/>
  <c r="Q103" i="6"/>
  <c r="P103" i="6"/>
  <c r="P104" i="6"/>
  <c r="P105" i="6"/>
  <c r="N103" i="6"/>
  <c r="N104" i="6"/>
  <c r="N105" i="6"/>
  <c r="L103" i="6"/>
  <c r="L14" i="6"/>
  <c r="K103" i="6"/>
  <c r="I103" i="6"/>
  <c r="H103" i="6"/>
  <c r="J103" i="6"/>
  <c r="G103" i="6"/>
  <c r="G14" i="6"/>
  <c r="F103" i="6"/>
  <c r="F104" i="6"/>
  <c r="F105" i="6"/>
  <c r="E103" i="6"/>
  <c r="E104" i="6"/>
  <c r="J101" i="6"/>
  <c r="L100" i="6"/>
  <c r="J100" i="6"/>
  <c r="O100" i="6"/>
  <c r="I97" i="6"/>
  <c r="F97" i="6"/>
  <c r="Q96" i="6"/>
  <c r="O96" i="6"/>
  <c r="L96" i="6"/>
  <c r="J96" i="6"/>
  <c r="J95" i="6"/>
  <c r="O95" i="6"/>
  <c r="L94" i="6"/>
  <c r="Q94" i="6"/>
  <c r="J94" i="6"/>
  <c r="O94" i="6"/>
  <c r="Q93" i="6"/>
  <c r="O93" i="6"/>
  <c r="L93" i="6"/>
  <c r="J93" i="6"/>
  <c r="J92" i="6"/>
  <c r="O92" i="6"/>
  <c r="L91" i="6"/>
  <c r="Q91" i="6"/>
  <c r="J91" i="6"/>
  <c r="O91" i="6"/>
  <c r="Q90" i="6"/>
  <c r="O90" i="6"/>
  <c r="L90" i="6"/>
  <c r="J90" i="6"/>
  <c r="J87" i="6"/>
  <c r="O87" i="6"/>
  <c r="L86" i="6"/>
  <c r="Q86" i="6"/>
  <c r="J86" i="6"/>
  <c r="O86" i="6"/>
  <c r="K85" i="6"/>
  <c r="J85" i="6"/>
  <c r="O85" i="6"/>
  <c r="I85" i="6"/>
  <c r="J83" i="6"/>
  <c r="L83" i="6"/>
  <c r="P81" i="6"/>
  <c r="P97" i="6"/>
  <c r="N81" i="6"/>
  <c r="N97" i="6"/>
  <c r="I81" i="6"/>
  <c r="H81" i="6"/>
  <c r="H97" i="6"/>
  <c r="G81" i="6"/>
  <c r="G97" i="6"/>
  <c r="F81" i="6"/>
  <c r="E81" i="6"/>
  <c r="E97" i="6"/>
  <c r="K80" i="6"/>
  <c r="I80" i="6"/>
  <c r="J80" i="6"/>
  <c r="J79" i="6"/>
  <c r="O79" i="6"/>
  <c r="J78" i="6"/>
  <c r="O78" i="6"/>
  <c r="O77" i="6"/>
  <c r="J77" i="6"/>
  <c r="L77" i="6"/>
  <c r="Q77" i="6"/>
  <c r="K76" i="6"/>
  <c r="J76" i="6"/>
  <c r="O76" i="6"/>
  <c r="I76" i="6"/>
  <c r="O75" i="6"/>
  <c r="K75" i="6"/>
  <c r="J75" i="6"/>
  <c r="L75" i="6"/>
  <c r="Q75" i="6"/>
  <c r="L74" i="6"/>
  <c r="Q74" i="6"/>
  <c r="J74" i="6"/>
  <c r="O74" i="6"/>
  <c r="O73" i="6"/>
  <c r="J73" i="6"/>
  <c r="L73" i="6"/>
  <c r="Q73" i="6"/>
  <c r="J72" i="6"/>
  <c r="K72" i="6"/>
  <c r="L72" i="6"/>
  <c r="Q72" i="6"/>
  <c r="I72" i="6"/>
  <c r="O71" i="6"/>
  <c r="K71" i="6"/>
  <c r="L71" i="6"/>
  <c r="Q71" i="6"/>
  <c r="J71" i="6"/>
  <c r="O70" i="6"/>
  <c r="K70" i="6"/>
  <c r="J70" i="6"/>
  <c r="L70" i="6"/>
  <c r="Q70" i="6"/>
  <c r="J69" i="6"/>
  <c r="J63" i="6"/>
  <c r="O63" i="6"/>
  <c r="O62" i="6"/>
  <c r="J62" i="6"/>
  <c r="L62" i="6"/>
  <c r="Q62" i="6"/>
  <c r="J61" i="6"/>
  <c r="O61" i="6"/>
  <c r="J60" i="6"/>
  <c r="O60" i="6"/>
  <c r="O59" i="6"/>
  <c r="J59" i="6"/>
  <c r="L59" i="6"/>
  <c r="Q59" i="6"/>
  <c r="J58" i="6"/>
  <c r="O58" i="6"/>
  <c r="J57" i="6"/>
  <c r="O57" i="6"/>
  <c r="O56" i="6"/>
  <c r="J56" i="6"/>
  <c r="L56" i="6"/>
  <c r="Q56" i="6"/>
  <c r="P53" i="6"/>
  <c r="N53" i="6"/>
  <c r="I53" i="6"/>
  <c r="H53" i="6"/>
  <c r="G53" i="6"/>
  <c r="G16" i="6"/>
  <c r="F53" i="6"/>
  <c r="E53" i="6"/>
  <c r="E54" i="6"/>
  <c r="J52" i="6"/>
  <c r="O52" i="6"/>
  <c r="I52" i="6"/>
  <c r="I51" i="6"/>
  <c r="J51" i="6"/>
  <c r="J50" i="6"/>
  <c r="O50" i="6"/>
  <c r="I50" i="6"/>
  <c r="P48" i="6"/>
  <c r="P54" i="6"/>
  <c r="N48" i="6"/>
  <c r="N54" i="6"/>
  <c r="N64" i="6"/>
  <c r="H48" i="6"/>
  <c r="H54" i="6"/>
  <c r="G48" i="6"/>
  <c r="F48" i="6"/>
  <c r="F54" i="6"/>
  <c r="E48" i="6"/>
  <c r="K43" i="6"/>
  <c r="I43" i="6"/>
  <c r="I47" i="6"/>
  <c r="J47" i="6"/>
  <c r="P40" i="6"/>
  <c r="N40" i="6"/>
  <c r="K40" i="6"/>
  <c r="I40" i="6"/>
  <c r="H40" i="6"/>
  <c r="G40" i="6"/>
  <c r="F40" i="6"/>
  <c r="E40" i="6"/>
  <c r="O39" i="6"/>
  <c r="J39" i="6"/>
  <c r="L39" i="6"/>
  <c r="Q39" i="6"/>
  <c r="J38" i="6"/>
  <c r="O38" i="6"/>
  <c r="J37" i="6"/>
  <c r="O37" i="6"/>
  <c r="O36" i="6"/>
  <c r="J36" i="6"/>
  <c r="L36" i="6"/>
  <c r="Q36" i="6"/>
  <c r="J35" i="6"/>
  <c r="O35" i="6"/>
  <c r="P32" i="6"/>
  <c r="P64" i="6"/>
  <c r="N32" i="6"/>
  <c r="H32" i="6"/>
  <c r="G32" i="6"/>
  <c r="F32" i="6"/>
  <c r="F64" i="6"/>
  <c r="E32" i="6"/>
  <c r="L31" i="6"/>
  <c r="Q31" i="6"/>
  <c r="J31" i="6"/>
  <c r="O31" i="6"/>
  <c r="J30" i="6"/>
  <c r="O30" i="6"/>
  <c r="O29" i="6"/>
  <c r="L29" i="6"/>
  <c r="Q29" i="6"/>
  <c r="J29" i="6"/>
  <c r="J28" i="6"/>
  <c r="O28" i="6"/>
  <c r="J27" i="6"/>
  <c r="O27" i="6"/>
  <c r="K26" i="6"/>
  <c r="I26" i="6"/>
  <c r="I32" i="6"/>
  <c r="O25" i="6"/>
  <c r="J25" i="6"/>
  <c r="L25" i="6"/>
  <c r="D25" i="6"/>
  <c r="J24" i="6"/>
  <c r="O24" i="6"/>
  <c r="J23" i="6"/>
  <c r="O22" i="6"/>
  <c r="K22" i="6"/>
  <c r="J22" i="6"/>
  <c r="P16" i="6"/>
  <c r="N16" i="6"/>
  <c r="F16" i="6"/>
  <c r="E16" i="6"/>
  <c r="P15" i="6"/>
  <c r="N15" i="6"/>
  <c r="G15" i="6"/>
  <c r="F15" i="6"/>
  <c r="E15" i="6"/>
  <c r="P14" i="6"/>
  <c r="N14" i="6"/>
  <c r="P12" i="6"/>
  <c r="N12" i="6"/>
  <c r="H12" i="6"/>
  <c r="G12" i="6"/>
  <c r="F12" i="6"/>
  <c r="E12" i="6"/>
  <c r="P10" i="6"/>
  <c r="J10" i="6"/>
  <c r="H10" i="6"/>
  <c r="G10" i="6"/>
  <c r="F10" i="6"/>
  <c r="E10" i="6"/>
  <c r="C10" i="6"/>
  <c r="P8" i="6"/>
  <c r="N8" i="6"/>
  <c r="N10" i="6"/>
  <c r="I2" i="6"/>
  <c r="I1" i="6"/>
  <c r="D2" i="4"/>
  <c r="E2" i="4"/>
  <c r="F2" i="4"/>
  <c r="G2" i="4"/>
  <c r="D3" i="4"/>
  <c r="E3" i="4"/>
  <c r="F3" i="4"/>
  <c r="G3" i="4"/>
  <c r="D4" i="4"/>
  <c r="E4" i="4"/>
  <c r="F4" i="4"/>
  <c r="G4" i="4"/>
  <c r="D5" i="4"/>
  <c r="E5" i="4"/>
  <c r="F5" i="4"/>
  <c r="G5" i="4"/>
  <c r="D6" i="4"/>
  <c r="E6" i="4"/>
  <c r="F6" i="4"/>
  <c r="G6" i="4"/>
  <c r="D7" i="4"/>
  <c r="E7" i="4"/>
  <c r="F7" i="4"/>
  <c r="G7" i="4"/>
  <c r="D8" i="4"/>
  <c r="E8" i="4"/>
  <c r="F8" i="4"/>
  <c r="G8" i="4"/>
  <c r="D9" i="4"/>
  <c r="E9" i="4"/>
  <c r="F9" i="4"/>
  <c r="G9" i="4"/>
  <c r="D10" i="4"/>
  <c r="E10" i="4"/>
  <c r="F10" i="4"/>
  <c r="G10" i="4"/>
  <c r="D11" i="4"/>
  <c r="E11" i="4"/>
  <c r="F11" i="4"/>
  <c r="G11" i="4"/>
  <c r="C11" i="4"/>
  <c r="C10" i="4"/>
  <c r="C9" i="4"/>
  <c r="C8" i="4"/>
  <c r="C7" i="4"/>
  <c r="C6" i="4"/>
  <c r="C3" i="4"/>
  <c r="C4" i="4"/>
  <c r="C5" i="4"/>
  <c r="C2" i="4"/>
  <c r="J81" i="6"/>
  <c r="H64" i="6"/>
  <c r="N108" i="6"/>
  <c r="N107" i="6"/>
  <c r="P107" i="6"/>
  <c r="P108" i="6"/>
  <c r="O80" i="6"/>
  <c r="L80" i="6"/>
  <c r="Q80" i="6"/>
  <c r="E105" i="6"/>
  <c r="O51" i="6"/>
  <c r="K51" i="6"/>
  <c r="L51" i="6"/>
  <c r="Q51" i="6"/>
  <c r="F107" i="6"/>
  <c r="O47" i="6"/>
  <c r="O103" i="6"/>
  <c r="J14" i="6"/>
  <c r="Q25" i="6"/>
  <c r="E64" i="6"/>
  <c r="G54" i="6"/>
  <c r="G64" i="6"/>
  <c r="K23" i="6"/>
  <c r="K32" i="6"/>
  <c r="L28" i="6"/>
  <c r="Q28" i="6"/>
  <c r="O72" i="6"/>
  <c r="O23" i="6"/>
  <c r="J26" i="6"/>
  <c r="L37" i="6"/>
  <c r="Q37" i="6"/>
  <c r="J53" i="6"/>
  <c r="L57" i="6"/>
  <c r="Q57" i="6"/>
  <c r="L60" i="6"/>
  <c r="Q60" i="6"/>
  <c r="L63" i="6"/>
  <c r="Q63" i="6"/>
  <c r="L78" i="6"/>
  <c r="Q78" i="6"/>
  <c r="L131" i="6"/>
  <c r="L23" i="6"/>
  <c r="J143" i="6"/>
  <c r="J145" i="6"/>
  <c r="L137" i="6"/>
  <c r="I44" i="6"/>
  <c r="I46" i="6"/>
  <c r="J46" i="6"/>
  <c r="Q100" i="6"/>
  <c r="G104" i="6"/>
  <c r="G105" i="6"/>
  <c r="G107" i="6"/>
  <c r="J144" i="6"/>
  <c r="L24" i="6"/>
  <c r="Q24" i="6"/>
  <c r="K52" i="6"/>
  <c r="L87" i="6"/>
  <c r="Q87" i="6"/>
  <c r="L92" i="6"/>
  <c r="Q92" i="6"/>
  <c r="L95" i="6"/>
  <c r="Q95" i="6"/>
  <c r="L101" i="6"/>
  <c r="Q101" i="6"/>
  <c r="H104" i="6"/>
  <c r="H105" i="6"/>
  <c r="J12" i="6"/>
  <c r="H15" i="6"/>
  <c r="L35" i="6"/>
  <c r="L38" i="6"/>
  <c r="Q38" i="6"/>
  <c r="J40" i="6"/>
  <c r="O40" i="6"/>
  <c r="L52" i="6"/>
  <c r="Q52" i="6"/>
  <c r="L58" i="6"/>
  <c r="Q58" i="6"/>
  <c r="L61" i="6"/>
  <c r="Q61" i="6"/>
  <c r="K69" i="6"/>
  <c r="K81" i="6"/>
  <c r="K97" i="6"/>
  <c r="L76" i="6"/>
  <c r="Q76" i="6"/>
  <c r="L79" i="6"/>
  <c r="Q79" i="6"/>
  <c r="O101" i="6"/>
  <c r="L22" i="6"/>
  <c r="L27" i="6"/>
  <c r="Q27" i="6"/>
  <c r="K30" i="6"/>
  <c r="O69" i="6"/>
  <c r="L30" i="6"/>
  <c r="Q30" i="6"/>
  <c r="I45" i="6"/>
  <c r="J45" i="6"/>
  <c r="L85" i="6"/>
  <c r="J127" i="6"/>
  <c r="J133" i="6"/>
  <c r="L69" i="6"/>
  <c r="O46" i="6"/>
  <c r="O26" i="6"/>
  <c r="L26" i="6"/>
  <c r="I48" i="6"/>
  <c r="I54" i="6"/>
  <c r="I64" i="6"/>
  <c r="J44" i="6"/>
  <c r="H107" i="6"/>
  <c r="J32" i="6"/>
  <c r="Q22" i="6"/>
  <c r="L12" i="6"/>
  <c r="L143" i="6"/>
  <c r="L40" i="6"/>
  <c r="Q40" i="6"/>
  <c r="Q35" i="6"/>
  <c r="L144" i="6"/>
  <c r="Y34" i="6"/>
  <c r="Q23" i="6"/>
  <c r="Q85" i="6"/>
  <c r="V81" i="6"/>
  <c r="O45" i="6"/>
  <c r="E107" i="6"/>
  <c r="O53" i="6"/>
  <c r="K50" i="6"/>
  <c r="J16" i="6"/>
  <c r="J97" i="6"/>
  <c r="O97" i="6"/>
  <c r="O81" i="6"/>
  <c r="O32" i="6"/>
  <c r="J48" i="6"/>
  <c r="O44" i="6"/>
  <c r="K44" i="6"/>
  <c r="Q26" i="6"/>
  <c r="L127" i="6"/>
  <c r="L133" i="6"/>
  <c r="L32" i="6"/>
  <c r="K53" i="6"/>
  <c r="L50" i="6"/>
  <c r="L145" i="6"/>
  <c r="L81" i="6"/>
  <c r="Q69" i="6"/>
  <c r="Q50" i="6"/>
  <c r="L53" i="6"/>
  <c r="J54" i="6"/>
  <c r="O48" i="6"/>
  <c r="K47" i="6"/>
  <c r="L47" i="6"/>
  <c r="Q47" i="6"/>
  <c r="K45" i="6"/>
  <c r="L45" i="6"/>
  <c r="Q45" i="6"/>
  <c r="K46" i="6"/>
  <c r="L46" i="6"/>
  <c r="Q46" i="6"/>
  <c r="L44" i="6"/>
  <c r="Q32" i="6"/>
  <c r="L97" i="6"/>
  <c r="Q97" i="6"/>
  <c r="Q81" i="6"/>
  <c r="O54" i="6"/>
  <c r="J129" i="6"/>
  <c r="J64" i="6"/>
  <c r="L48" i="6"/>
  <c r="Q44" i="6"/>
  <c r="K48" i="6"/>
  <c r="K54" i="6"/>
  <c r="K64" i="6"/>
  <c r="Q53" i="6"/>
  <c r="L16" i="6"/>
  <c r="L54" i="6"/>
  <c r="Q48" i="6"/>
  <c r="I102" i="6"/>
  <c r="O64" i="6"/>
  <c r="J102" i="6"/>
  <c r="I104" i="6"/>
  <c r="I105" i="6"/>
  <c r="Q54" i="6"/>
  <c r="L129" i="6"/>
  <c r="L64" i="6"/>
  <c r="K102" i="6"/>
  <c r="K104" i="6"/>
  <c r="K105" i="6"/>
  <c r="Q64" i="6"/>
  <c r="J15" i="6"/>
  <c r="O102" i="6"/>
  <c r="L102" i="6"/>
  <c r="J104" i="6"/>
  <c r="Q102" i="6"/>
  <c r="L104" i="6"/>
  <c r="L15" i="6"/>
  <c r="J105" i="6"/>
  <c r="O104" i="6"/>
  <c r="L105" i="6"/>
  <c r="Q104" i="6"/>
  <c r="J107" i="6"/>
  <c r="J118" i="6"/>
  <c r="J123" i="6"/>
  <c r="J135" i="6"/>
  <c r="J139" i="6"/>
  <c r="J146" i="6"/>
  <c r="O105" i="6"/>
  <c r="L107" i="6"/>
  <c r="L118" i="6"/>
  <c r="L123" i="6"/>
  <c r="L135" i="6"/>
  <c r="L139" i="6"/>
  <c r="L146" i="6"/>
  <c r="Q10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K85" authorId="0" shapeId="0" xr:uid="{9DC19D71-7E94-4E67-A068-990632E24D41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new debt for pond lane of $4.0 million
the $400k paid in FY24
</t>
        </r>
      </text>
    </comment>
    <comment ref="K87" authorId="0" shapeId="0" xr:uid="{04EEC18C-3F4B-4D05-A39A-B3781D893E1C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cost report changes</t>
        </r>
      </text>
    </comment>
  </commentList>
</comments>
</file>

<file path=xl/sharedStrings.xml><?xml version="1.0" encoding="utf-8"?>
<sst xmlns="http://schemas.openxmlformats.org/spreadsheetml/2006/main" count="13760" uniqueCount="3867">
  <si>
    <t>Hospital</t>
  </si>
  <si>
    <t>Metric</t>
  </si>
  <si>
    <t>FY23 Approved Budget</t>
  </si>
  <si>
    <t>FY23 Acutals</t>
  </si>
  <si>
    <t>FY24 Approved Budget</t>
  </si>
  <si>
    <t>FY24 Projected</t>
  </si>
  <si>
    <t>FY25 Submitted Budget</t>
  </si>
  <si>
    <t>Porter Medical Center</t>
  </si>
  <si>
    <t>Operating Margin</t>
  </si>
  <si>
    <t>EBIDA %</t>
  </si>
  <si>
    <t>Days Cash on Hand</t>
  </si>
  <si>
    <t>Average Age of Plant</t>
  </si>
  <si>
    <t xml:space="preserve">Total Margin </t>
  </si>
  <si>
    <t>Debt Service Coverage Ratio</t>
  </si>
  <si>
    <t>Long Term Debt to Capitalization</t>
  </si>
  <si>
    <t>Current Ratio (including unrestricted funded depreciation)</t>
  </si>
  <si>
    <t>Current Ratio (assets/liabilities only)</t>
  </si>
  <si>
    <t>Days in patient account receivables</t>
  </si>
  <si>
    <t>Formula</t>
  </si>
  <si>
    <t>Net Operating Income / 
Total Operating Revenue</t>
  </si>
  <si>
    <t>(Net Operating Income + Interest (Short Term) + Interest (Long Term) + Depreciation Amortization) /
Total Operating Revenue</t>
  </si>
  <si>
    <t>(((Cash Investments + Unrestricted Funded Depreciation + Unrestricted Other Board Designated  Assets) * 365) /
(Operating Expenses - Depreciation Amortization - Bad Debt)) * 12/Time Metric</t>
  </si>
  <si>
    <t>(-Accumulated Depreciation) / 
(Depreciation Building &amp; Fixed + Depreciation Major Movable) * 12/Time Metric</t>
  </si>
  <si>
    <t>(Excess of Revenue Over Expense) / 
(Net Patient Revenue + Other Operating Revenue + Non-Operating Revenue)</t>
  </si>
  <si>
    <t>(Net Operating Income (Loss) + Depreciation Amortization + Interest (Short Term) + Interest (Long Term)) / 
(Current Portion of Long Term Debt + Interest (Short Term) + Interest (Long Term))</t>
  </si>
  <si>
    <t>Long Term Debt / 
(Long Term Debt + Fund Balance)</t>
  </si>
  <si>
    <t>(Current Assets + Unrestricted Funded Depreciation) / 
Current Liabilities</t>
  </si>
  <si>
    <t>Current Assets / Current Liabilities</t>
  </si>
  <si>
    <t>(Gross Patient Accounts Receivable - Allowance for Uncollectable Accounts) / 
(Net Patient Care Revenue / 365)</t>
  </si>
  <si>
    <t>Levels</t>
  </si>
  <si>
    <t>Accounts</t>
  </si>
  <si>
    <t>Budget 2023 Approved</t>
  </si>
  <si>
    <t>Actuals</t>
  </si>
  <si>
    <t>Budget 2024 Approved</t>
  </si>
  <si>
    <t>Budget 2025 Submitted 2024 Proj.</t>
  </si>
  <si>
    <t>FY2023</t>
  </si>
  <si>
    <t>FY2024</t>
  </si>
  <si>
    <t>FY2025</t>
  </si>
  <si>
    <t xml:space="preserve">  Porter Medical Center</t>
  </si>
  <si>
    <t>Operating Margin %</t>
  </si>
  <si>
    <t>Age of Plant</t>
  </si>
  <si>
    <t>Long-Term Debt</t>
  </si>
  <si>
    <t>Fund Balance</t>
  </si>
  <si>
    <t>Total Margin %</t>
  </si>
  <si>
    <t>Current Ratio</t>
  </si>
  <si>
    <t>Current Assets</t>
  </si>
  <si>
    <t>Current Liabilities</t>
  </si>
  <si>
    <t>Patient Accounts Receivable, Gross</t>
  </si>
  <si>
    <t>Less: Allowance For Uncollectible Accts</t>
  </si>
  <si>
    <t>Net Patient Care Revenue</t>
  </si>
  <si>
    <t>Total All Vermont Community Hospitals (Rollup)</t>
  </si>
  <si>
    <t>Currency:</t>
  </si>
  <si>
    <t>United States of America, Dollars</t>
  </si>
  <si>
    <t>Salaries</t>
  </si>
  <si>
    <t>Gross Revenue</t>
  </si>
  <si>
    <t>Depreciation</t>
  </si>
  <si>
    <t>Interest</t>
  </si>
  <si>
    <t>ACCT.HNDetail_L500 NOT IN ('R_NonOpGainLoss', 'R_NonOpRev')</t>
  </si>
  <si>
    <t>INCREASE/(DECREASE) UNRESTRICTED NET ASSETS</t>
  </si>
  <si>
    <t>Total Expense</t>
  </si>
  <si>
    <t>ACT2022.TOT</t>
  </si>
  <si>
    <t>ACT2023.TOT</t>
  </si>
  <si>
    <t>BUD2024.TOT</t>
  </si>
  <si>
    <t>ACT2024.YTD7</t>
  </si>
  <si>
    <t>BUD2025.GMCB_Projection</t>
  </si>
  <si>
    <t>BUD2025.TOT</t>
  </si>
  <si>
    <t>ADJUSTMENTS</t>
  </si>
  <si>
    <t>FY25</t>
  </si>
  <si>
    <t>Porter Hospital  (2501/2502 - GMCB)</t>
  </si>
  <si>
    <t>ACTUAL</t>
  </si>
  <si>
    <t>BUDGET</t>
  </si>
  <si>
    <t>YTD April</t>
  </si>
  <si>
    <t>Projection</t>
  </si>
  <si>
    <t>Variance</t>
  </si>
  <si>
    <t>Days cash on hand</t>
  </si>
  <si>
    <r>
      <t>Cash + Unrestricted ST Investments + Board Designated Assets - Line of Credit</t>
    </r>
    <r>
      <rPr>
        <b/>
        <sz val="11"/>
        <rFont val="Calibri"/>
        <family val="2"/>
      </rPr>
      <t xml:space="preserve"> - Inter Health Network ST Loans Payable </t>
    </r>
    <r>
      <rPr>
        <sz val="10"/>
        <rFont val="Arial"/>
      </rPr>
      <t xml:space="preserve"> / ((Operating Exp 12 Month Rolling - Depreciation 12 Month Rolling)/Days in Year)</t>
    </r>
  </si>
  <si>
    <t>MADS</t>
  </si>
  <si>
    <t>#ERR</t>
  </si>
  <si>
    <t>Debt service coverage ratio</t>
  </si>
  <si>
    <t>(Excess Margin 12 Month Rolling + Depreciation 12 Month Rolling + Interest 12 Month Rolloing) / MADS</t>
  </si>
  <si>
    <t>Long-term Debt to capitalization ratio</t>
  </si>
  <si>
    <t xml:space="preserve">[Long Term Debt/(Unrestricted Net Assets + Long Term Debt)] </t>
  </si>
  <si>
    <t>Accumulated Depreciation / Depreciation 12 Month Rolling</t>
  </si>
  <si>
    <t>GMCB</t>
  </si>
  <si>
    <t>AXIOM</t>
  </si>
  <si>
    <t>Financial Framework</t>
  </si>
  <si>
    <t>Assets</t>
  </si>
  <si>
    <t>ACCT.GMCB</t>
  </si>
  <si>
    <t>HNDetail_L50</t>
  </si>
  <si>
    <t>A_Cash</t>
  </si>
  <si>
    <t>Cash &amp; Investments</t>
  </si>
  <si>
    <t>Cash and Cash Equivalents</t>
  </si>
  <si>
    <t>Doug- 4% interest</t>
  </si>
  <si>
    <t>pension pymt in YTD. Look at capital effect on cash in Board Designated</t>
  </si>
  <si>
    <t>A_CashInvestUn</t>
  </si>
  <si>
    <t>Short Term Investments - Unrestricted</t>
  </si>
  <si>
    <t>A_AR</t>
  </si>
  <si>
    <t>Patient Accounts Receivable, Net</t>
  </si>
  <si>
    <t>Kelsey / Deb</t>
  </si>
  <si>
    <t>Kelsey will look to adj for 53%</t>
  </si>
  <si>
    <t>A_AR-UN</t>
  </si>
  <si>
    <t>A_DueFromRelParty</t>
  </si>
  <si>
    <t>Due From Third Parties</t>
  </si>
  <si>
    <t>Due From Related Parties</t>
  </si>
  <si>
    <t>Cathy</t>
  </si>
  <si>
    <t>..\Due To_From Related Parties\CF notes re DTDF.xlsx</t>
  </si>
  <si>
    <t>A_ACORiskReserve</t>
  </si>
  <si>
    <t>A_ThirdPartyRecvbls</t>
  </si>
  <si>
    <t>ACO Risk Reserve/Settlement Receivable</t>
  </si>
  <si>
    <t>Estimated Receivables from Third Party Payors</t>
  </si>
  <si>
    <t>Cathy / Deb</t>
  </si>
  <si>
    <t>A_CurOtherAsset</t>
  </si>
  <si>
    <t>Other Current Assets</t>
  </si>
  <si>
    <t>YTD</t>
  </si>
  <si>
    <t>Prepaids and Other Current Assets</t>
  </si>
  <si>
    <t>A_Inventory</t>
  </si>
  <si>
    <t>Inventory</t>
  </si>
  <si>
    <t>YTD + 3%</t>
  </si>
  <si>
    <t>A_CurReceivable</t>
  </si>
  <si>
    <t>Current Portion of restricted assets</t>
  </si>
  <si>
    <t>Total Current Assets</t>
  </si>
  <si>
    <t>Board Designated Assets</t>
  </si>
  <si>
    <t>A_BoardInvest</t>
  </si>
  <si>
    <t>Unrestricted Funded Depreciaton</t>
  </si>
  <si>
    <t>Calculation for DCOH</t>
  </si>
  <si>
    <t>IF POND LANE IS PUSHED TO FY26 DUE TO CON- $3.6  MILLION WILL NEED TO BE REMOVED-WAITING TO HEAR FROM NETWORK check capital exp bud 2025</t>
  </si>
  <si>
    <t>A_RestrictedOther</t>
  </si>
  <si>
    <t>A_DonorRestrPE</t>
  </si>
  <si>
    <t>Restricted Other Board Designated Assets</t>
  </si>
  <si>
    <t>Donor Restricted Assets for Permanent Endowment</t>
  </si>
  <si>
    <t>A_DonorRestrSP</t>
  </si>
  <si>
    <t>Donor Restricted Assets for Specific Purposes</t>
  </si>
  <si>
    <t>A_RestrAsset</t>
  </si>
  <si>
    <t>Restricted Assets</t>
  </si>
  <si>
    <t>A_Trusteed</t>
  </si>
  <si>
    <t>Funds Held by Trustee</t>
  </si>
  <si>
    <t>Total Board Designated Assets</t>
  </si>
  <si>
    <t>Net, Property, Plant And Equipment</t>
  </si>
  <si>
    <t>Property and Equipment, Net</t>
  </si>
  <si>
    <t>Gross, Property, Plant And Equipment</t>
  </si>
  <si>
    <t>Add Assumed Cap Spend</t>
  </si>
  <si>
    <t>A_PPE-Land</t>
  </si>
  <si>
    <t>A_PPEN</t>
  </si>
  <si>
    <t>Land, Buildings &amp; Improvements</t>
  </si>
  <si>
    <t>Deb /Scott</t>
  </si>
  <si>
    <t>A_PPE-CON</t>
  </si>
  <si>
    <t>Construction In Progress</t>
  </si>
  <si>
    <t xml:space="preserve">Pond Lane value </t>
  </si>
  <si>
    <t>get from Capital list</t>
  </si>
  <si>
    <t>A_PPE-MME</t>
  </si>
  <si>
    <t>Major Movable Equipment</t>
  </si>
  <si>
    <t>A_PPE-FE</t>
  </si>
  <si>
    <t>Fixed Equipment</t>
  </si>
  <si>
    <t>Total Gross, Property, Plant And Equipment</t>
  </si>
  <si>
    <t>Accumulated Depreciation</t>
  </si>
  <si>
    <t>A_PPE-DE-Land</t>
  </si>
  <si>
    <t>A_PPE-DE-MME</t>
  </si>
  <si>
    <t>Equipment - Major Moveable</t>
  </si>
  <si>
    <t>A_PPE-DE-FE</t>
  </si>
  <si>
    <t>Equipment - Fixed</t>
  </si>
  <si>
    <t>Total Accumulated Depreciation</t>
  </si>
  <si>
    <t>A_LTOtherAsset</t>
  </si>
  <si>
    <t>A_BondAmort</t>
  </si>
  <si>
    <t>Other Long-Term Assets</t>
  </si>
  <si>
    <t>Notes &amp; Other Receivables</t>
  </si>
  <si>
    <t>Long Term Investments</t>
  </si>
  <si>
    <t>A_FinanceLeaseROU</t>
  </si>
  <si>
    <t>Finance Lease of Right of Use Assets, net</t>
  </si>
  <si>
    <t>A_IntangibleAsset</t>
  </si>
  <si>
    <t>Other Assets</t>
  </si>
  <si>
    <t>A_LTDueFromRelParty</t>
  </si>
  <si>
    <t>Due From Related Parties, LT</t>
  </si>
  <si>
    <t>A_OperatingLeaseROU</t>
  </si>
  <si>
    <t>Operating Lease Right of Use Assets, net</t>
  </si>
  <si>
    <t>need pond lane visibility</t>
  </si>
  <si>
    <t>A_PledgeRec</t>
  </si>
  <si>
    <t>Pledges Receivable, Net</t>
  </si>
  <si>
    <t>A_RelatedParty</t>
  </si>
  <si>
    <t>Investment in Affiliated Companies</t>
  </si>
  <si>
    <t>Total Assets</t>
  </si>
  <si>
    <t>Liabilities and Equities</t>
  </si>
  <si>
    <t>Liabilities</t>
  </si>
  <si>
    <t>L_AP</t>
  </si>
  <si>
    <t>Accounts Payable</t>
  </si>
  <si>
    <t>John</t>
  </si>
  <si>
    <t>L_ContractLiabilities</t>
  </si>
  <si>
    <t>Current Liabilities COVID-19</t>
  </si>
  <si>
    <t>Contract Liabilities</t>
  </si>
  <si>
    <t>Deb</t>
  </si>
  <si>
    <t>L_AccPayroll</t>
  </si>
  <si>
    <t>Salaries, Wages And Payroll Taxes Payable</t>
  </si>
  <si>
    <t>Accrued Payroll and Related Benefits</t>
  </si>
  <si>
    <t>YTD + 5%</t>
  </si>
  <si>
    <t>L_MedicalClaims</t>
  </si>
  <si>
    <t>Est. Incurred but Unreported Medical Claims</t>
  </si>
  <si>
    <t>..\Salaries Payable - Workers Comp estimate\Workers Comp true up posted May 2024.xlsx</t>
  </si>
  <si>
    <t>L_ThirdPartyPay</t>
  </si>
  <si>
    <t>Other Third Party Settlements</t>
  </si>
  <si>
    <t>Estimated Third Party Payor Settlements</t>
  </si>
  <si>
    <t>L_ACO_RiskRsrvLiabST</t>
  </si>
  <si>
    <t>ACO Risk Reserves/Settlement  Payable</t>
  </si>
  <si>
    <t>L_AccExpense</t>
  </si>
  <si>
    <t>Other Current Liabilities</t>
  </si>
  <si>
    <t>Accrued Expenses and Other Current Liabilities</t>
  </si>
  <si>
    <t>L_DueToRelParty</t>
  </si>
  <si>
    <t>Due to Related Parties</t>
  </si>
  <si>
    <t>L_FinanceLeaseROU</t>
  </si>
  <si>
    <t>Finance Lease Right of Use Liability</t>
  </si>
  <si>
    <t>L_OperatingLeaseROU</t>
  </si>
  <si>
    <t>Operating Lease Right of Use Liability</t>
  </si>
  <si>
    <t>John / Deb</t>
  </si>
  <si>
    <t>L_CurLTDebt</t>
  </si>
  <si>
    <t>L_Lineofcredit</t>
  </si>
  <si>
    <t>Current Portion Of Long-Term Debt</t>
  </si>
  <si>
    <t>Line of Credit</t>
  </si>
  <si>
    <t>Current Installment of Long Term Debt</t>
  </si>
  <si>
    <t>Doug- from MADS</t>
  </si>
  <si>
    <t>..\Debt\PH Bond.xlsx</t>
  </si>
  <si>
    <t>Total Current Liabilities</t>
  </si>
  <si>
    <t>Long Term Liabilities COVID-19</t>
  </si>
  <si>
    <t>L_LTDebt</t>
  </si>
  <si>
    <t>Bonds &amp; Mortgages Payable</t>
  </si>
  <si>
    <t>Long Term Debt, excluding current installments</t>
  </si>
  <si>
    <t>MOVED POND LANE $3.6 MILLION TO LONG TERM DEBT FROM THE BOARD DESINGATED ASSETS</t>
  </si>
  <si>
    <t>L_LTFinanceLeaseROU</t>
  </si>
  <si>
    <t>Capital Lease Obligations</t>
  </si>
  <si>
    <t>Long-term - Finance Lease Right of Use Liability</t>
  </si>
  <si>
    <t>Other Long-Term Debt</t>
  </si>
  <si>
    <t>LT Estimated Third Party Payor Settlements</t>
  </si>
  <si>
    <t>Reclass of 1.8 moved in May, will be -0- by Sep so no change</t>
  </si>
  <si>
    <t>L_CurOthLiab</t>
  </si>
  <si>
    <t>Other Noncurrent Liabilities</t>
  </si>
  <si>
    <t>Malpractice and Workers Compensation Claims, Net</t>
  </si>
  <si>
    <t>L_LTMedicalClaims</t>
  </si>
  <si>
    <t>LT Est. Incurred but Unreported Medical Claims</t>
  </si>
  <si>
    <t>L_LTContractLiabilities</t>
  </si>
  <si>
    <t>Long Term Contract Liabilities</t>
  </si>
  <si>
    <t>L_LTOperatingLeaseROU</t>
  </si>
  <si>
    <t>Long-term - Operating Lease Right of Use Liability</t>
  </si>
  <si>
    <t>L_LTOther</t>
  </si>
  <si>
    <t>Other Long-Term Liabilities</t>
  </si>
  <si>
    <t>L_LTDueToRelParty</t>
  </si>
  <si>
    <t>Long Term Due to Related Parties</t>
  </si>
  <si>
    <t>L_LTOther1</t>
  </si>
  <si>
    <t>L_Pension</t>
  </si>
  <si>
    <t>Pension and Post Retirement Benefit Obligations</t>
  </si>
  <si>
    <t>Total Liabilities</t>
  </si>
  <si>
    <t>Q_Unrestricted</t>
  </si>
  <si>
    <t>Q_RestrictedPerm</t>
  </si>
  <si>
    <t xml:space="preserve">    Net Assets</t>
  </si>
  <si>
    <t>With Donor Restriction - Perpetual</t>
  </si>
  <si>
    <t>Q_RestrictedTemp</t>
  </si>
  <si>
    <t>With Donor Restriction - Time or Purpose</t>
  </si>
  <si>
    <t>Without Donor Restriction</t>
  </si>
  <si>
    <t>Calculation</t>
  </si>
  <si>
    <t>YTD Change In Net Assets</t>
  </si>
  <si>
    <t xml:space="preserve">    Total Fund Balance</t>
  </si>
  <si>
    <t>Total Liabilities and Equities</t>
  </si>
  <si>
    <t>CHECK</t>
  </si>
  <si>
    <t>Cash Flow Statement</t>
  </si>
  <si>
    <t>Sources of Cash:</t>
  </si>
  <si>
    <t xml:space="preserve">  Income from Operations</t>
  </si>
  <si>
    <t xml:space="preserve">  Items Not Affecting Working Capital:</t>
  </si>
  <si>
    <t xml:space="preserve">     Depreciation</t>
  </si>
  <si>
    <t xml:space="preserve">     Amortization</t>
  </si>
  <si>
    <t xml:space="preserve">     Other</t>
  </si>
  <si>
    <t xml:space="preserve">  Long Term Debt Proceeds</t>
  </si>
  <si>
    <t xml:space="preserve">     Total Sources of Cash</t>
  </si>
  <si>
    <t>Uses of Cash:</t>
  </si>
  <si>
    <t xml:space="preserve">  Change in Working Capital, Excluding</t>
  </si>
  <si>
    <t xml:space="preserve">     Current Portion of Debt</t>
  </si>
  <si>
    <t xml:space="preserve">  Additions to Property, Plant </t>
  </si>
  <si>
    <t xml:space="preserve">     &amp; Equipment, net</t>
  </si>
  <si>
    <t xml:space="preserve">  Long Term Debt Principal</t>
  </si>
  <si>
    <t xml:space="preserve">     Repayments</t>
  </si>
  <si>
    <t xml:space="preserve">     Total Uses of Cash</t>
  </si>
  <si>
    <t xml:space="preserve">     Cash Provided (Used) </t>
  </si>
  <si>
    <t xml:space="preserve">     Cash Balance, beginning of period</t>
  </si>
  <si>
    <t xml:space="preserve">     Cash Balance, end of period</t>
  </si>
  <si>
    <t xml:space="preserve">  Summary of Cash and Investments</t>
  </si>
  <si>
    <t xml:space="preserve">   Operating Cash</t>
  </si>
  <si>
    <t xml:space="preserve">   Board Designated Assets</t>
  </si>
  <si>
    <t xml:space="preserve">     Total</t>
  </si>
  <si>
    <t>[View; Show All]</t>
  </si>
  <si>
    <t>[View; Default]</t>
  </si>
  <si>
    <t>[HideColumn]</t>
  </si>
  <si>
    <t>[View; Default Base]</t>
  </si>
  <si>
    <t>[View; Detail]</t>
  </si>
  <si>
    <t>[View; Month]</t>
  </si>
  <si>
    <t>[View; Month-Detail]</t>
  </si>
  <si>
    <t>[View; Projection]</t>
  </si>
  <si>
    <t>[View; Projection-Detail]</t>
  </si>
  <si>
    <t>[View; PriorYear]</t>
  </si>
  <si>
    <t>[View; Additional Year]</t>
  </si>
  <si>
    <t>Hours for FTE Calculations</t>
  </si>
  <si>
    <t>Calendar Days</t>
  </si>
  <si>
    <t>Period</t>
  </si>
  <si>
    <t>Year</t>
  </si>
  <si>
    <t>ACCT.HNDetail_L500</t>
  </si>
  <si>
    <t>ACCT.HNDetail_L50</t>
  </si>
  <si>
    <t>ACCT.HNDetail_L50_Sort</t>
  </si>
  <si>
    <t>ACT2021.TOT</t>
  </si>
  <si>
    <t>ACT2024.YTD4</t>
  </si>
  <si>
    <t>ACT2024.YTD</t>
  </si>
  <si>
    <t>BUD2024.YTD</t>
  </si>
  <si>
    <t>BUD2025.BudPrelim</t>
  </si>
  <si>
    <t>BUD2025.P1</t>
  </si>
  <si>
    <t>BUD2025.P2</t>
  </si>
  <si>
    <t>BUD2025.P3</t>
  </si>
  <si>
    <t>BUD2025.P4</t>
  </si>
  <si>
    <t>BUD2025.P5</t>
  </si>
  <si>
    <t>BUD2025.P6</t>
  </si>
  <si>
    <t>BUD2025.P7</t>
  </si>
  <si>
    <t>BUD2025.P8</t>
  </si>
  <si>
    <t>BUD2025.P9</t>
  </si>
  <si>
    <t>BUD2025.P10</t>
  </si>
  <si>
    <t>BUD2025.P11</t>
  </si>
  <si>
    <t>BUD2025.P12</t>
  </si>
  <si>
    <t>[HideRow]</t>
  </si>
  <si>
    <t>KHAQ1</t>
  </si>
  <si>
    <t/>
  </si>
  <si>
    <t>KHAQ2</t>
  </si>
  <si>
    <t>[aq3;ACCT.HNDetail_L500='']</t>
  </si>
  <si>
    <t>[stop]</t>
  </si>
  <si>
    <t xml:space="preserve">Total </t>
  </si>
  <si>
    <t>KHAQ3</t>
  </si>
  <si>
    <t>[aq4;ACCT.HNDetail_L500='' and ACCT.HNDetail_L50='']</t>
  </si>
  <si>
    <t>ACCT.ACCT</t>
  </si>
  <si>
    <t>KHAQ4</t>
  </si>
  <si>
    <t>Acct.Type</t>
  </si>
  <si>
    <t>KHAQ5</t>
  </si>
  <si>
    <t>ACCT.Stat_L10</t>
  </si>
  <si>
    <t>KHAQ6</t>
  </si>
  <si>
    <t>ACCT.Labor_L400</t>
  </si>
  <si>
    <t>ACCT.Labor_L40</t>
  </si>
  <si>
    <t>KHAQ7</t>
  </si>
  <si>
    <t>ACCT.Labor_L500</t>
  </si>
  <si>
    <t>ACCT.Labor_L50</t>
  </si>
  <si>
    <t>KHAQ8</t>
  </si>
  <si>
    <t>Dept.KHABgtCode</t>
  </si>
  <si>
    <t>The University of Vermont Health Network</t>
  </si>
  <si>
    <t>Report:  BR150  Monthly Departmental Budget Variance Report</t>
  </si>
  <si>
    <t>Comparison To FY25 Inflated Budget</t>
  </si>
  <si>
    <t>Comparison To FY25 Base Budget</t>
  </si>
  <si>
    <t>FY25 Inflated Budget</t>
  </si>
  <si>
    <t>Account</t>
  </si>
  <si>
    <t>Account Description</t>
  </si>
  <si>
    <t>FY21</t>
  </si>
  <si>
    <t>FY22</t>
  </si>
  <si>
    <t>FY23</t>
  </si>
  <si>
    <t>FY24</t>
  </si>
  <si>
    <t>FY24 Act</t>
  </si>
  <si>
    <t>FY24 Anlzd</t>
  </si>
  <si>
    <t>FY24 Bdgt</t>
  </si>
  <si>
    <t>FY24 RYB +</t>
  </si>
  <si>
    <t>FY25 Inflated</t>
  </si>
  <si>
    <t>FY24 Anlzd YTD Jan</t>
  </si>
  <si>
    <t>FY24 Budget</t>
  </si>
  <si>
    <t>FY23 Actual</t>
  </si>
  <si>
    <t>FY25 Base Budget</t>
  </si>
  <si>
    <t>FY25 BUDGET</t>
  </si>
  <si>
    <t>Actual</t>
  </si>
  <si>
    <t>Budget</t>
  </si>
  <si>
    <t>YTD Jan</t>
  </si>
  <si>
    <t>YTD Jul</t>
  </si>
  <si>
    <t>YTD Jul Act</t>
  </si>
  <si>
    <t>GMCB Proj</t>
  </si>
  <si>
    <t>Base Budget</t>
  </si>
  <si>
    <t>%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</si>
  <si>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</si>
  <si>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</si>
  <si>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</si>
  <si>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</si>
  <si>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</si>
  <si>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</si>
  <si>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</si>
  <si>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</si>
  <si>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</si>
  <si>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</si>
  <si>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</si>
  <si>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</si>
  <si>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TOTAL</t>
  </si>
  <si>
    <t>S_KeyStat</t>
  </si>
  <si>
    <t>Key Statistics</t>
  </si>
  <si>
    <t>[aq1; ACCT.HNDetail_L500='S_KeyStat']</t>
  </si>
  <si>
    <t>S_KeyStat;S_KeyIP;1</t>
  </si>
  <si>
    <t>S_KeyIP</t>
  </si>
  <si>
    <t>f</t>
  </si>
  <si>
    <t>Key Inpatient Statistics</t>
  </si>
  <si>
    <t>S_KeyStat;S_KeyOP;2</t>
  </si>
  <si>
    <t>S_KeyOP</t>
  </si>
  <si>
    <t>Key Outpatient Statistics</t>
  </si>
  <si>
    <t>S_KeyStat;S_KeyPRO;3</t>
  </si>
  <si>
    <t>S_KeyPRO</t>
  </si>
  <si>
    <t>Key Professional Statistics</t>
  </si>
  <si>
    <t>Total Key Statistics</t>
  </si>
  <si>
    <t>R_PatientRev</t>
  </si>
  <si>
    <t>Gross Patient Service Revenue</t>
  </si>
  <si>
    <t>[aq1; ACCT.HNDetail_L500='R_PatientRev']</t>
  </si>
  <si>
    <t>R_PatientRev;R_IPRev;100</t>
  </si>
  <si>
    <t>R_IPRev</t>
  </si>
  <si>
    <t>Inpatient Revenue</t>
  </si>
  <si>
    <t>R_PatientRev;R_OPRev;101</t>
  </si>
  <si>
    <t>R_OPRev</t>
  </si>
  <si>
    <t>Outpatient Revenue</t>
  </si>
  <si>
    <t>R_PatientRev;R_OthPtRev;102</t>
  </si>
  <si>
    <t>R_OthPtRev</t>
  </si>
  <si>
    <t>Professional Revenue</t>
  </si>
  <si>
    <t>Total Gross Patient Service Revenue</t>
  </si>
  <si>
    <t>D_Deduction</t>
  </si>
  <si>
    <t>Deductions</t>
  </si>
  <si>
    <t>[aq1; ACCT.HNDetail_L500='D_Deduction']</t>
  </si>
  <si>
    <t>D_Deduction;D_BadDebt;150</t>
  </si>
  <si>
    <t>D_BadDebt</t>
  </si>
  <si>
    <t>u</t>
  </si>
  <si>
    <t>Bad Debt Deductions</t>
  </si>
  <si>
    <t>D_Deduction;D_Charity;151</t>
  </si>
  <si>
    <t>D_Charity</t>
  </si>
  <si>
    <t>Charity Care</t>
  </si>
  <si>
    <t>D_Deduction;D_Contractual;152</t>
  </si>
  <si>
    <t>D_Contractual</t>
  </si>
  <si>
    <t>Deductions From Patient Revenue</t>
  </si>
  <si>
    <t>D_Deduction;D_Denials;153</t>
  </si>
  <si>
    <t>D_Denials</t>
  </si>
  <si>
    <t>Denials</t>
  </si>
  <si>
    <t>D_Deduction;D_DSH;155</t>
  </si>
  <si>
    <t>D_DSH</t>
  </si>
  <si>
    <t>DSH Payment</t>
  </si>
  <si>
    <t>Total Deductions</t>
  </si>
  <si>
    <t>Net Patient Service Revenue</t>
  </si>
  <si>
    <t>Collection %</t>
  </si>
  <si>
    <t>R_FPPRev</t>
  </si>
  <si>
    <t>[aq1; ACCT.HNDetail_L500='R_FPPRev']</t>
  </si>
  <si>
    <t>R_FPPRev;R_OCV;170</t>
  </si>
  <si>
    <t>R_OCV</t>
  </si>
  <si>
    <t>OCV Value and Care Coordination Payments</t>
  </si>
  <si>
    <t>R_FPPRev;R_FPP;171</t>
  </si>
  <si>
    <t>R_FPP</t>
  </si>
  <si>
    <t>Fixed Prospective Payments (FPP)</t>
  </si>
  <si>
    <t>TOTAL NPSR + FPP + OCV REVENUE</t>
  </si>
  <si>
    <t>Collection % including FPP + OCV</t>
  </si>
  <si>
    <t>R_OtherRev</t>
  </si>
  <si>
    <t>Other Revenue</t>
  </si>
  <si>
    <t>[aq1; ACCT.HNDetail_L500='R_OtherRev']</t>
  </si>
  <si>
    <t>R_OtherRev;R_Premium;180</t>
  </si>
  <si>
    <t>R_Premium</t>
  </si>
  <si>
    <t>Premium Revenue and Payer Incentives</t>
  </si>
  <si>
    <t>R_OtherRev;R_OPPharm;181</t>
  </si>
  <si>
    <t>R_OPPharm</t>
  </si>
  <si>
    <t>Retail Pharmacy Revenue</t>
  </si>
  <si>
    <t>R_OtherRev;R_340B;182</t>
  </si>
  <si>
    <t>R_340B</t>
  </si>
  <si>
    <t>Contract 340B Pharmacy Revenue</t>
  </si>
  <si>
    <t>R_OtherRev;R_Cafeteria;183</t>
  </si>
  <si>
    <t>R_Cafeteria</t>
  </si>
  <si>
    <t>Cafeteria Revenue</t>
  </si>
  <si>
    <t>R_OtherRev;R_OthrRevClient;184</t>
  </si>
  <si>
    <t>R_OthrRevClient</t>
  </si>
  <si>
    <t>Institutional Services Revenue</t>
  </si>
  <si>
    <t>R_OtherRev;R_OtherRev;185</t>
  </si>
  <si>
    <t>R_OtherRev;R_AssetsRelsdRestr;186</t>
  </si>
  <si>
    <t>R_AssetsRelsdRestr</t>
  </si>
  <si>
    <t>Net Assets Released from Restriction</t>
  </si>
  <si>
    <t>Total Other Revenue</t>
  </si>
  <si>
    <t>TOTAL UNRESTRICTED REVENUE &amp; OTHER</t>
  </si>
  <si>
    <t>H_Hours</t>
  </si>
  <si>
    <t>H_Physician</t>
  </si>
  <si>
    <t xml:space="preserve">    Total Physician FTEs</t>
  </si>
  <si>
    <t>H_Prod</t>
  </si>
  <si>
    <t xml:space="preserve">    Total Staff FTEs (Incl Travelers)</t>
  </si>
  <si>
    <t>E_Salaries</t>
  </si>
  <si>
    <t>[aq1; ACCT.HNDetail_L500='E_Salaries']</t>
  </si>
  <si>
    <t>E_Salaries;E_SalariesPhy;220</t>
  </si>
  <si>
    <t>E_SalariesPhy</t>
  </si>
  <si>
    <t>Salaries: Physicians</t>
  </si>
  <si>
    <t>E_Salaries;E_SalariesProd;221</t>
  </si>
  <si>
    <t>E_SalariesProd</t>
  </si>
  <si>
    <t>Salaries: Staff, Residents, Fellows, &amp; APPs</t>
  </si>
  <si>
    <t>E_Salaries;E_SalariesPhyOth;230</t>
  </si>
  <si>
    <t>E_SalariesPhyOth</t>
  </si>
  <si>
    <t>Salaries: Physicians Other</t>
  </si>
  <si>
    <t>E_Salaries;E_SalariesOth;231</t>
  </si>
  <si>
    <t>E_SalariesOth</t>
  </si>
  <si>
    <t>Salaries: Staff Other</t>
  </si>
  <si>
    <t>Total Salaries</t>
  </si>
  <si>
    <t>E_Benefits</t>
  </si>
  <si>
    <t>[aq1; ACCT.HNDetail_L500='E_Benefits']</t>
  </si>
  <si>
    <t>E_Benefits;E_Benefits;240</t>
  </si>
  <si>
    <t>Payroll Tax &amp; Fringe</t>
  </si>
  <si>
    <t>Salaries, Payroll Taxes, and Fringe Benefits</t>
  </si>
  <si>
    <t>E_NonSalary</t>
  </si>
  <si>
    <t>Non-Salary Expense</t>
  </si>
  <si>
    <t>[aq1; ACCT.HNDetail_L500='E_NonSalary']</t>
  </si>
  <si>
    <t>E_NonSalary;E_MedSupplies;300</t>
  </si>
  <si>
    <t>E_MedSupplies</t>
  </si>
  <si>
    <t>Medical &amp; Surgical Supplies</t>
  </si>
  <si>
    <t>E_NonSalary;E_Drugs;302</t>
  </si>
  <si>
    <t>E_Drugs</t>
  </si>
  <si>
    <t>Pharmaceuticals</t>
  </si>
  <si>
    <t>E_NonSalary;E_Nutrition;303</t>
  </si>
  <si>
    <t>E_Nutrition</t>
  </si>
  <si>
    <t>Nutrition Supplies</t>
  </si>
  <si>
    <t>E_NonSalary;E_OthSupplies;304</t>
  </si>
  <si>
    <t>E_OthSupplies</t>
  </si>
  <si>
    <t>Other Supplies</t>
  </si>
  <si>
    <t>E_NonSalary;E_PurchSvcs;305</t>
  </si>
  <si>
    <t>E_PurchSvcs</t>
  </si>
  <si>
    <t>Purchased Services</t>
  </si>
  <si>
    <t>E_NonSalary;E_Software;306</t>
  </si>
  <si>
    <t>E_Software</t>
  </si>
  <si>
    <t>Software and IT Maintenance Fees</t>
  </si>
  <si>
    <t>E_NonSalary;E_MaintRepairs;307</t>
  </si>
  <si>
    <t>E_MaintRepairs</t>
  </si>
  <si>
    <t>Facility and Equip Maintenance and Repairs</t>
  </si>
  <si>
    <t>E_NonSalary;E_RentLease;308</t>
  </si>
  <si>
    <t>E_RentLease</t>
  </si>
  <si>
    <t>Lease and Rental</t>
  </si>
  <si>
    <t>E_NonSalary;E_Utilities;309</t>
  </si>
  <si>
    <t>E_Utilities</t>
  </si>
  <si>
    <t>Utilities</t>
  </si>
  <si>
    <t>E_NonSalary;E_OtherExp;311</t>
  </si>
  <si>
    <t>E_OtherExp</t>
  </si>
  <si>
    <t>Other Expenses</t>
  </si>
  <si>
    <t>E_NonSalary;E_Insurance;312</t>
  </si>
  <si>
    <t>E_Insurance</t>
  </si>
  <si>
    <t>Insurance</t>
  </si>
  <si>
    <t>E_NonSalary;E_Depreciation;313</t>
  </si>
  <si>
    <t>E_Depreciation</t>
  </si>
  <si>
    <t>Depreciation and Amortization</t>
  </si>
  <si>
    <t>E_NonSalary;E_Interest;314</t>
  </si>
  <si>
    <t>E_Interest</t>
  </si>
  <si>
    <t>Interest Expense</t>
  </si>
  <si>
    <t>E_NonSalary;E_ProvTax;316</t>
  </si>
  <si>
    <t>E_ProvTax</t>
  </si>
  <si>
    <t>Provider Tax Expense</t>
  </si>
  <si>
    <t>E_NonSalary;E_IntExpAlloc;317</t>
  </si>
  <si>
    <t>E_IntExpAlloc</t>
  </si>
  <si>
    <t>Internal Expense Allocation</t>
  </si>
  <si>
    <t>E_NonSalary;E_SharedSvcs;318</t>
  </si>
  <si>
    <t>E_SharedSvcs</t>
  </si>
  <si>
    <t>Shared Services</t>
  </si>
  <si>
    <t>E_NonSalary;E_SharedSvcsCredit;319</t>
  </si>
  <si>
    <t>E_SharedSvcsCredit</t>
  </si>
  <si>
    <t>Shared Services Credit</t>
  </si>
  <si>
    <t>Total Non-Salary Expense</t>
  </si>
  <si>
    <t>TOTAL EXPENSES</t>
  </si>
  <si>
    <t>NET INCOME (LOSS) FROM OPERATIONS</t>
  </si>
  <si>
    <t>Income (Loss) Margin</t>
  </si>
  <si>
    <t>Operating EBIDA Margin</t>
  </si>
  <si>
    <t>R_NonOpRev</t>
  </si>
  <si>
    <t>Non Operating Revenue (Expense)</t>
  </si>
  <si>
    <t>[aq1; ACCT.HNDetail_L500='R_NonOpRev']</t>
  </si>
  <si>
    <t>R_NonOpRev;R_InvestPool;405</t>
  </si>
  <si>
    <t>R_InvestPool</t>
  </si>
  <si>
    <t>Change in Interest in Investment Pool</t>
  </si>
  <si>
    <t>R_NonOpRev;R_DistrAccumGains;406</t>
  </si>
  <si>
    <t>R_DistrAccumGains</t>
  </si>
  <si>
    <t>Distribution of Accumulated Investment Gains</t>
  </si>
  <si>
    <t>R_NonOpRev;R_NonOpRev;407</t>
  </si>
  <si>
    <t>Other</t>
  </si>
  <si>
    <t>R_NonOpRev;R_OthPenExp;409</t>
  </si>
  <si>
    <t>R_OthPenExp</t>
  </si>
  <si>
    <t>Other Components of Pension Expense</t>
  </si>
  <si>
    <t>Excess (Deficiency) Of Revenues Over Expenses</t>
  </si>
  <si>
    <t>R_NonOpGainLoss</t>
  </si>
  <si>
    <t>[aq1; ACCT.HNDetail_L500='R_NonOpGainLoss']</t>
  </si>
  <si>
    <t>R_NonOpGainLoss;R_NonOpGainLoss;412</t>
  </si>
  <si>
    <t>Other Non Operating Gain / (Loss)</t>
  </si>
  <si>
    <t>FTEs and Key Drivers</t>
  </si>
  <si>
    <t>Organizational Key Stats</t>
  </si>
  <si>
    <t>[aq6]</t>
  </si>
  <si>
    <t>S_IP_PatDays</t>
  </si>
  <si>
    <t>Inpatient Census Days</t>
  </si>
  <si>
    <t>S_IP_DischDays</t>
  </si>
  <si>
    <t>Inpatient Discharge Days</t>
  </si>
  <si>
    <t>S_IP_Admissions</t>
  </si>
  <si>
    <t>Inpatient Admissions</t>
  </si>
  <si>
    <t>S_IP_Discharges</t>
  </si>
  <si>
    <t>Inpatient Discharges</t>
  </si>
  <si>
    <t>S_OP_PatDays</t>
  </si>
  <si>
    <t>Outpatient Census Days</t>
  </si>
  <si>
    <t>S_TOT_OrCase</t>
  </si>
  <si>
    <t>OR Cases</t>
  </si>
  <si>
    <t>S_TOT_OrHrs</t>
  </si>
  <si>
    <t>OR Hours</t>
  </si>
  <si>
    <t>S_TOT_EDVisit</t>
  </si>
  <si>
    <t>ED Visits</t>
  </si>
  <si>
    <t>S_TOT_Proc_CTScan</t>
  </si>
  <si>
    <t>CT Scan Procedures</t>
  </si>
  <si>
    <t>S_TOT_Proc_MRI</t>
  </si>
  <si>
    <t>MRI Scan Procedures</t>
  </si>
  <si>
    <t>S_PRO_TotalCFTEs</t>
  </si>
  <si>
    <t>Professional Clinical FTEs</t>
  </si>
  <si>
    <t>S_PRO_WrkRVUs</t>
  </si>
  <si>
    <t>Professional Work RVUs</t>
  </si>
  <si>
    <t>S_PRO_TotalRVUs</t>
  </si>
  <si>
    <t>Professional Total RVUs</t>
  </si>
  <si>
    <t>S_PRO_ArrivedVisits</t>
  </si>
  <si>
    <t>Professional Arrived Visits</t>
  </si>
  <si>
    <t>H_NursingHours</t>
  </si>
  <si>
    <t>[aq1; ACCT.HNDetail_L500='H_NursingHours']</t>
  </si>
  <si>
    <t>H_NursingHours;H_Nurse;430</t>
  </si>
  <si>
    <t>H_Nurse</t>
  </si>
  <si>
    <t xml:space="preserve">            Nursing Hours</t>
  </si>
  <si>
    <t>Per Unit Summary Information</t>
  </si>
  <si>
    <t>Total Revenue Per Unit</t>
  </si>
  <si>
    <t>Total Expense Per Unit</t>
  </si>
  <si>
    <t>Salaries Per Unit (Physicians)</t>
  </si>
  <si>
    <t>Salaries Per Unit (Staff Incl Travelers)</t>
  </si>
  <si>
    <t>Med Surg Per Unit</t>
  </si>
  <si>
    <t>Staff Worked Hours Per Unit</t>
  </si>
  <si>
    <t>Staff Paid Hours Per Unit</t>
  </si>
  <si>
    <t>Nursing Hours Per Patient Day</t>
  </si>
  <si>
    <t>Average Hourly Rate (Physicians)</t>
  </si>
  <si>
    <t>Average Hourly Rate (Staff Incl Travelers)</t>
  </si>
  <si>
    <t>Staffing Information</t>
  </si>
  <si>
    <t>Total Worked Hours (Staff Incl Travelers)</t>
  </si>
  <si>
    <t>Staff Salaries by Pay Class</t>
  </si>
  <si>
    <t>[aq7;ACCT.Labor_L400='E_Salaries']</t>
  </si>
  <si>
    <t>Salaries: Productive Direct</t>
  </si>
  <si>
    <t>E_SalariesProdNonDirect</t>
  </si>
  <si>
    <t>Salaries: Productive Non-Direct</t>
  </si>
  <si>
    <t>E_SalariesOvertime</t>
  </si>
  <si>
    <t>Salaries: Prod Direct Premium - Staff</t>
  </si>
  <si>
    <t>E_SalariesContract</t>
  </si>
  <si>
    <t>Salaries: Prod Direct Premium - Travelers</t>
  </si>
  <si>
    <t>E_SalariesNonProd</t>
  </si>
  <si>
    <t>Salaries: Non Productive</t>
  </si>
  <si>
    <t>Total Staff Salaries by Pay Class</t>
  </si>
  <si>
    <t>Staff FTEs by Pay Class</t>
  </si>
  <si>
    <t>[aq7;ACCT.Labor_L400='H_Hours']</t>
  </si>
  <si>
    <t>Productive Direct</t>
  </si>
  <si>
    <t>H_ProdNonDirect</t>
  </si>
  <si>
    <t>Productive Non-Direct</t>
  </si>
  <si>
    <t>H_Overtime</t>
  </si>
  <si>
    <t>Prod Direct Premium - Staff</t>
  </si>
  <si>
    <t>H_Contract</t>
  </si>
  <si>
    <t>Prod Direct Premium - Travelers</t>
  </si>
  <si>
    <t>H_NonProd</t>
  </si>
  <si>
    <t>Non Productive</t>
  </si>
  <si>
    <t>Total Staff FTEs by Pay Class</t>
  </si>
  <si>
    <t>FTEs by Job Class</t>
  </si>
  <si>
    <t>[aq8]</t>
  </si>
  <si>
    <t>H_HoursPhy</t>
  </si>
  <si>
    <t>Physicians</t>
  </si>
  <si>
    <t>H_HoursTrvPhys</t>
  </si>
  <si>
    <t>Travelers - Phys</t>
  </si>
  <si>
    <t>H_HoursMLP</t>
  </si>
  <si>
    <t>APP</t>
  </si>
  <si>
    <t>H_HoursStf</t>
  </si>
  <si>
    <t>Staff</t>
  </si>
  <si>
    <t>H_HoursTrv</t>
  </si>
  <si>
    <t>Travelers - Non-Phys</t>
  </si>
  <si>
    <t>H_HoursRNS</t>
  </si>
  <si>
    <t>RNs</t>
  </si>
  <si>
    <t>H_HoursLPN</t>
  </si>
  <si>
    <t>LPN</t>
  </si>
  <si>
    <t>H_HoursTec</t>
  </si>
  <si>
    <t>Techs</t>
  </si>
  <si>
    <t>H_HoursMgt</t>
  </si>
  <si>
    <t>Management</t>
  </si>
  <si>
    <t>Total Paid FTEs by Job Class</t>
  </si>
  <si>
    <t>Paid FTEs by Account</t>
  </si>
  <si>
    <t>[aq5]</t>
  </si>
  <si>
    <t>H_Hours;H_Physician;96000003</t>
  </si>
  <si>
    <t>Hours</t>
  </si>
  <si>
    <t>FTEs: FAHC Physicians - Fixed</t>
  </si>
  <si>
    <t>H_Hours;H_Physician;96000010</t>
  </si>
  <si>
    <t>FTEs: Physicians - Fixed</t>
  </si>
  <si>
    <t>H_Hours;H_Physician;96000700</t>
  </si>
  <si>
    <t>FTEs: Physician Affiliated Recovery</t>
  </si>
  <si>
    <t>H_Hours;H_Physician;96640095</t>
  </si>
  <si>
    <t>FTEs: Physician Locum Tenens</t>
  </si>
  <si>
    <t>H_Hours;H_Prod;96000040</t>
  </si>
  <si>
    <t>FTEs: APP</t>
  </si>
  <si>
    <t>H_Hours;H_Prod;96000088</t>
  </si>
  <si>
    <t>FTEs: NonProductive-Other</t>
  </si>
  <si>
    <t>H_Hours;H_Prod;96000089</t>
  </si>
  <si>
    <t>FTEs: NonProductive-Regular</t>
  </si>
  <si>
    <t>H_Hours;H_Prod;96000090</t>
  </si>
  <si>
    <t>FTEs: Productive-Regular</t>
  </si>
  <si>
    <t>H_Hours;H_Prod;96000100</t>
  </si>
  <si>
    <t>FTEs: Urgent Pay</t>
  </si>
  <si>
    <t>H_Hours;H_Prod;96000104</t>
  </si>
  <si>
    <t>FTEs: Productive OT</t>
  </si>
  <si>
    <t>H_Hours;H_Prod;96000105</t>
  </si>
  <si>
    <t>FTEs: Called In</t>
  </si>
  <si>
    <t>H_Hours;H_Prod;96000106</t>
  </si>
  <si>
    <t>FTEs: Holiday</t>
  </si>
  <si>
    <t>H_Hours;H_Prod;96000107</t>
  </si>
  <si>
    <t>FTEs: Productive-NonDirect</t>
  </si>
  <si>
    <t>H_Hours;H_Prod;96000108</t>
  </si>
  <si>
    <t>FTEs: Education</t>
  </si>
  <si>
    <t>H_Hours;H_Prod;96000109</t>
  </si>
  <si>
    <t>FTEs: Orientation</t>
  </si>
  <si>
    <t>H_Hours;H_Prod;96640855</t>
  </si>
  <si>
    <t>FTEs: Traveler/Agency Fees</t>
  </si>
  <si>
    <t>[Stop]</t>
  </si>
  <si>
    <t>Total Paid FTEs by Account</t>
  </si>
  <si>
    <t>DETAIL INFORMATION</t>
  </si>
  <si>
    <t>[aq2; ACCT.HNDetail_L500='S_KeyStat']</t>
  </si>
  <si>
    <t>[aq3;ACCT.HNDetail_L500='S_KeyStat']</t>
  </si>
  <si>
    <t>[aq4;ACCT.HNDetail_L500='S_KeyStat' and ACCT.HNDetail_L50='S_KeyIP']</t>
  </si>
  <si>
    <t>S_KeyStat;S_KeyIP;1;811100</t>
  </si>
  <si>
    <t>IP Days - Med/Surg</t>
  </si>
  <si>
    <t>S_KeyStat;S_KeyIP;1;811106</t>
  </si>
  <si>
    <t>IP Days - OB/GYN</t>
  </si>
  <si>
    <t>S_KeyStat;S_KeyIP;1;811126</t>
  </si>
  <si>
    <t>IP Days - Nursery</t>
  </si>
  <si>
    <t>IP Days - Other</t>
  </si>
  <si>
    <t>S_KeyStat;S_KeyIP;1;811201</t>
  </si>
  <si>
    <t>IP Visits - Emergency</t>
  </si>
  <si>
    <t>S_KeyStat;S_KeyIP;1;811289</t>
  </si>
  <si>
    <t>IP Proc - Noninvasive</t>
  </si>
  <si>
    <t>S_KeyStat;S_KeyIP;1;811293</t>
  </si>
  <si>
    <t>IP Proc - MRI</t>
  </si>
  <si>
    <t>S_KeyStat;S_KeyIP;1;811294</t>
  </si>
  <si>
    <t>IP Proc - CT Scan</t>
  </si>
  <si>
    <t>S_KeyStat;S_KeyIP;1;811295</t>
  </si>
  <si>
    <t>IP Proc - Nuc Med / PET</t>
  </si>
  <si>
    <t>S_KeyStat;S_KeyIP;1;811296</t>
  </si>
  <si>
    <t>IP Proc - Rad Diagnostic</t>
  </si>
  <si>
    <t>S_KeyStat;S_KeyIP;1;811299</t>
  </si>
  <si>
    <t>IP Procedures</t>
  </si>
  <si>
    <t>IP OR Cases</t>
  </si>
  <si>
    <t>S_KeyStat;S_KeyIP;1;811305</t>
  </si>
  <si>
    <t>IP Minutes</t>
  </si>
  <si>
    <t>S_KeyStat;S_KeyIP;1;811315</t>
  </si>
  <si>
    <t>IP Billed Tests</t>
  </si>
  <si>
    <t>S_KeyStat;S_KeyIP;1;811336</t>
  </si>
  <si>
    <t>IP Doses_Net</t>
  </si>
  <si>
    <t>S_KeyStat;S_KeyIP;1;811440</t>
  </si>
  <si>
    <t>IP Type Patients Discharged by 11:00</t>
  </si>
  <si>
    <t>S_KeyStat;S_KeyIP;1;811441</t>
  </si>
  <si>
    <t>IP Type Patients Discharged by 15:00</t>
  </si>
  <si>
    <t>S_KeyStat;S_KeyIP;1;811601</t>
  </si>
  <si>
    <t>IP CMI All FSCs - Month Total</t>
  </si>
  <si>
    <t>S_KeyStat;S_KeyIP;1;811602</t>
  </si>
  <si>
    <t>IP CMI All FSCs - YTD Total</t>
  </si>
  <si>
    <t>S_KeyStat;S_KeyIP;1;811603</t>
  </si>
  <si>
    <t>IP CMI All Ex Newborns - Month Total</t>
  </si>
  <si>
    <t>S_KeyStat;S_KeyIP;1;811604</t>
  </si>
  <si>
    <t>IP CMI All Ex Newborns - YTD Total</t>
  </si>
  <si>
    <t>S_KeyStat;S_KeyIP;1;811605</t>
  </si>
  <si>
    <t>IP CMI Medicare Only - Month Total</t>
  </si>
  <si>
    <t>S_KeyStat;S_KeyIP;1;811606</t>
  </si>
  <si>
    <t>IP CMI Medicare Only - YTD Total</t>
  </si>
  <si>
    <t>Total Key Inpatient Statistics</t>
  </si>
  <si>
    <t>[aq4;ACCT.HNDetail_L500='S_KeyStat' and ACCT.HNDetail_L50='S_KeyOP']</t>
  </si>
  <si>
    <t>S_KeyStat;S_KeyOP;2;812100</t>
  </si>
  <si>
    <t>OP Days - Med/Surg</t>
  </si>
  <si>
    <t>S_KeyStat;S_KeyOP;2;812106</t>
  </si>
  <si>
    <t>OP Days - OB/GYN</t>
  </si>
  <si>
    <t>S_KeyStat;S_KeyOP;2;812140</t>
  </si>
  <si>
    <t>OP Admissions</t>
  </si>
  <si>
    <t>S_KeyStat;S_KeyOP;2;812201</t>
  </si>
  <si>
    <t>OP Visits - Emergency</t>
  </si>
  <si>
    <t>S_KeyStat;S_KeyOP;2;812202</t>
  </si>
  <si>
    <t>OP Visits from Scheduling</t>
  </si>
  <si>
    <t>S_KeyStat;S_KeyOP;2;812210</t>
  </si>
  <si>
    <t>OP Hospital Visits</t>
  </si>
  <si>
    <t>S_KeyStat;S_KeyOP;2;812289</t>
  </si>
  <si>
    <t>OP Proc - Noninvasive</t>
  </si>
  <si>
    <t>OP Proc - GI/Endo</t>
  </si>
  <si>
    <t>S_KeyStat;S_KeyOP;2;812293</t>
  </si>
  <si>
    <t>OP Proc - MRI</t>
  </si>
  <si>
    <t>S_KeyStat;S_KeyOP;2;812294</t>
  </si>
  <si>
    <t>OP Proc - CT Scan</t>
  </si>
  <si>
    <t>S_KeyStat;S_KeyOP;2;812295</t>
  </si>
  <si>
    <t>OP Proc - Nuc Med / PET</t>
  </si>
  <si>
    <t>S_KeyStat;S_KeyOP;2;812296</t>
  </si>
  <si>
    <t>OP Proc - Rad Diagnostic</t>
  </si>
  <si>
    <t>S_KeyStat;S_KeyOP;2;812299</t>
  </si>
  <si>
    <t>OP Procedures</t>
  </si>
  <si>
    <t>OP OR Cases</t>
  </si>
  <si>
    <t>S_KeyStat;S_KeyOP;2;812305</t>
  </si>
  <si>
    <t>OP Minutes</t>
  </si>
  <si>
    <t>S_KeyStat;S_KeyOP;2;812315</t>
  </si>
  <si>
    <t>OP Billed Tests</t>
  </si>
  <si>
    <t>S_KeyStat;S_KeyOP;2;812336</t>
  </si>
  <si>
    <t>OP Doses_Net</t>
  </si>
  <si>
    <t>Total Key Outpatient Statistics</t>
  </si>
  <si>
    <t>[aq4;ACCT.HNDetail_L500='S_KeyStat' and ACCT.HNDetail_L50='S_KeyPRO']</t>
  </si>
  <si>
    <t>S_KeyStat;S_KeyPRO;3;813356</t>
  </si>
  <si>
    <t>PRO Physician Work RVUs</t>
  </si>
  <si>
    <t>Total Key Professional Statistics</t>
  </si>
  <si>
    <t>[aq2; ACCT.HNDetail_L500='S_OthStat']</t>
  </si>
  <si>
    <t>S_OthStat</t>
  </si>
  <si>
    <t>[aq3;ACCT.HNDetail_L500='S_OthStat']</t>
  </si>
  <si>
    <t>Secondary Statistics</t>
  </si>
  <si>
    <t>S_OthStat;S_SecIP;420</t>
  </si>
  <si>
    <t>[aq4;ACCT.HNDetail_L500='S_OthStat' and ACCT.HNDetail_L50='S_SecIP']</t>
  </si>
  <si>
    <t>S_SecIP</t>
  </si>
  <si>
    <t>Secondary Inpatient Statistics</t>
  </si>
  <si>
    <t>S_OthStat;S_SecIP;420;811304</t>
  </si>
  <si>
    <t>IP Business Days</t>
  </si>
  <si>
    <t>S_OthStat;S_SecIP;420;821127</t>
  </si>
  <si>
    <t>S_OthStat;S_SecIP;420;821135</t>
  </si>
  <si>
    <t>IP Births</t>
  </si>
  <si>
    <t>S_OthStat;S_SecIP;420;821141</t>
  </si>
  <si>
    <t>IP Admissions - Med/Surg</t>
  </si>
  <si>
    <t>S_OthStat;S_SecIP;420;821142</t>
  </si>
  <si>
    <t>IP Admissions - Critical Care</t>
  </si>
  <si>
    <t>IP Admissions - OB/GYN</t>
  </si>
  <si>
    <t>S_OthStat;S_SecIP;420;821151</t>
  </si>
  <si>
    <t>IP Discharge Days - Med/Surg</t>
  </si>
  <si>
    <t>S_OthStat;S_SecIP;420;821155</t>
  </si>
  <si>
    <t>IP Discharge Days - OB/GYN</t>
  </si>
  <si>
    <t>S_OthStat;S_SecIP;420;821159</t>
  </si>
  <si>
    <t>IP Discharge Days - Other</t>
  </si>
  <si>
    <t>S_OthStat;S_SecIP;420;821171</t>
  </si>
  <si>
    <t>IP Discharges - Med/Surg</t>
  </si>
  <si>
    <t>S_OthStat;S_SecIP;420;821175</t>
  </si>
  <si>
    <t>IP Discharges - OB/GYN</t>
  </si>
  <si>
    <t>S_OthStat;S_SecIP;420;821306</t>
  </si>
  <si>
    <t>IP OR Hours</t>
  </si>
  <si>
    <t>S_OthStat;S_SecIP;420;821310</t>
  </si>
  <si>
    <t>IP Patient Hours</t>
  </si>
  <si>
    <t>S_OthStat;S_SecIP;420;821338</t>
  </si>
  <si>
    <t>IP Doses_Total</t>
  </si>
  <si>
    <t>S_OthStat;S_SecIP;420;821440</t>
  </si>
  <si>
    <t>S_OthStat;S_SecIP;420;821441</t>
  </si>
  <si>
    <t>S_OthStat;S_SecIP;420;821452</t>
  </si>
  <si>
    <t>Deduction Model Assumptions - IPBC_Other</t>
  </si>
  <si>
    <t>S_OthStat;S_SecIP;420;821453</t>
  </si>
  <si>
    <t>Deduction Model Assumptions - IPBC_VHP</t>
  </si>
  <si>
    <t>S_OthStat;S_SecIP;420;821455</t>
  </si>
  <si>
    <t>Deduction Model Assumptions - IPBC_VT</t>
  </si>
  <si>
    <t>S_OthStat;S_SecIP;420;821456</t>
  </si>
  <si>
    <t>Deduction Model Assumptions - IPCigna</t>
  </si>
  <si>
    <t>S_OthStat;S_SecIP;420;821458</t>
  </si>
  <si>
    <t>Deduction Model Assumptions - IPCommercial</t>
  </si>
  <si>
    <t>S_OthStat;S_SecIP;420;821459</t>
  </si>
  <si>
    <t>Deduction Model Assumptions - IPEmpire</t>
  </si>
  <si>
    <t>S_OthStat;S_SecIP;420;821460</t>
  </si>
  <si>
    <t>Deduction Model Assumptions - IPExcellus</t>
  </si>
  <si>
    <t>S_OthStat;S_SecIP;420;821467</t>
  </si>
  <si>
    <t>Deduction Model Assumptions - IPMedicare</t>
  </si>
  <si>
    <t>S_OthStat;S_SecIP;420;821468</t>
  </si>
  <si>
    <t>Deduction Model Assumptions - IPMedicareACO</t>
  </si>
  <si>
    <t>S_OthStat;S_SecIP;420;821469</t>
  </si>
  <si>
    <t>Deduction Model Assumptions - IPMedicareAdvantage</t>
  </si>
  <si>
    <t>S_OthStat;S_SecIP;420;821470</t>
  </si>
  <si>
    <t>Deduction Model Assumptions - IPMVP</t>
  </si>
  <si>
    <t>S_OthStat;S_SecIP;420;821650</t>
  </si>
  <si>
    <t>Inpatient Unique MRNs - Month</t>
  </si>
  <si>
    <t>S_OthStat;S_SecIP;420;821651</t>
  </si>
  <si>
    <t>Inpatient Unique MRNs - YTD</t>
  </si>
  <si>
    <t>S_OthStat;S_SecIP;420;821665</t>
  </si>
  <si>
    <t>Inpatient # of Encounters - Month</t>
  </si>
  <si>
    <t>S_OthStat;S_SecIP;420;821666</t>
  </si>
  <si>
    <t>Inpatient # of Encounters - YTD</t>
  </si>
  <si>
    <t>S_OthStat;S_SecIP;420;821670</t>
  </si>
  <si>
    <t>Inpatient GPSR - Month</t>
  </si>
  <si>
    <t>S_OthStat;S_SecIP;420;821671</t>
  </si>
  <si>
    <t>Inpatient GPSR - YTD</t>
  </si>
  <si>
    <t>S_OthStat;S_SecIP;420;823476</t>
  </si>
  <si>
    <t>Deduction Model Assumptions - OthPtUVMHNHealthAdvantage</t>
  </si>
  <si>
    <t>S_OthStat;S_SecIP;420;824452</t>
  </si>
  <si>
    <t>Deduction Model Assumptions - SNFBC_Other</t>
  </si>
  <si>
    <t>S_OthStat;S_SecIP;420;824453</t>
  </si>
  <si>
    <t>Deduction Model Assumptions - SNFBC_VHP</t>
  </si>
  <si>
    <t>S_OthStat;S_SecIP;420;824455</t>
  </si>
  <si>
    <t>Deduction Model Assumptions - SNFBC_VT</t>
  </si>
  <si>
    <t>S_OthStat;S_SecIP;420;824456</t>
  </si>
  <si>
    <t>Deduction Model Assumptions - SNFCigna</t>
  </si>
  <si>
    <t>S_OthStat;S_SecIP;420;824459</t>
  </si>
  <si>
    <t>Deduction Model Assumptions - SNFEmpire</t>
  </si>
  <si>
    <t>S_OthStat;S_SecIP;420;824460</t>
  </si>
  <si>
    <t>Deduction Model Assumptions - SNFExcellus</t>
  </si>
  <si>
    <t>S_OthStat;S_SecIP;420;824467</t>
  </si>
  <si>
    <t>Deduction Model Assumptions - SNFMedicare</t>
  </si>
  <si>
    <t>S_OthStat;S_SecIP;420;824468</t>
  </si>
  <si>
    <t>Deduction Model Assumptions - SNFMedicareACO</t>
  </si>
  <si>
    <t>S_OthStat;S_SecIP;420;824469</t>
  </si>
  <si>
    <t>Deduction Model Assumptions - SNFMedicareAdvantage</t>
  </si>
  <si>
    <t>S_OthStat;S_SecIP;420;824470</t>
  </si>
  <si>
    <t>Deduction Model Assumptions - SNFMVP</t>
  </si>
  <si>
    <t>S_OthStat;S_SecIP;420;824476</t>
  </si>
  <si>
    <t>Deduction Model Assumptions - SNFUVMHNHealthAdvantage</t>
  </si>
  <si>
    <t>IP Discharges - Nursery</t>
  </si>
  <si>
    <t>Total Secondary Inpatient Statistics</t>
  </si>
  <si>
    <t>S_OthStat;S_SecOP;421</t>
  </si>
  <si>
    <t>[aq4;ACCT.HNDetail_L500='S_OthStat' and ACCT.HNDetail_L50='S_SecOP']</t>
  </si>
  <si>
    <t>S_SecOP</t>
  </si>
  <si>
    <t>Secondary Outpatient Statistics</t>
  </si>
  <si>
    <t>S_OthStat;S_SecOP;421;812304</t>
  </si>
  <si>
    <t>OP Business Days</t>
  </si>
  <si>
    <t>S_OthStat;S_SecOP;421;822140</t>
  </si>
  <si>
    <t>S_OthStat;S_SecOP;421;822306</t>
  </si>
  <si>
    <t>OP OR Hours</t>
  </si>
  <si>
    <t>S_OthStat;S_SecOP;421;822310</t>
  </si>
  <si>
    <t>OP Patient Hours</t>
  </si>
  <si>
    <t>S_OthStat;S_SecOP;421;822452</t>
  </si>
  <si>
    <t>Deduction Model Assumptions - OPBC_Other</t>
  </si>
  <si>
    <t>S_OthStat;S_SecOP;421;822453</t>
  </si>
  <si>
    <t>Deduction Model Assumptions - OPBC_VHP</t>
  </si>
  <si>
    <t>S_OthStat;S_SecOP;421;822455</t>
  </si>
  <si>
    <t>Deduction Model Assumptions - OPBC_VT</t>
  </si>
  <si>
    <t>S_OthStat;S_SecOP;421;822456</t>
  </si>
  <si>
    <t>Deduction Model Assumptions - OPCigna</t>
  </si>
  <si>
    <t>S_OthStat;S_SecOP;421;822458</t>
  </si>
  <si>
    <t>Deduction Model Assumptions - OPCommercial</t>
  </si>
  <si>
    <t>S_OthStat;S_SecOP;421;822459</t>
  </si>
  <si>
    <t>Deduction Model Assumptions - OPEmpire</t>
  </si>
  <si>
    <t>S_OthStat;S_SecOP;421;822460</t>
  </si>
  <si>
    <t>Deduction Model Assumptions - OPExcellus</t>
  </si>
  <si>
    <t>S_OthStat;S_SecOP;421;822467</t>
  </si>
  <si>
    <t>Deduction Model Assumptions - OPMedicare</t>
  </si>
  <si>
    <t>S_OthStat;S_SecOP;421;822468</t>
  </si>
  <si>
    <t>Deduction Model Assumptions - OPMedicareACO</t>
  </si>
  <si>
    <t>S_OthStat;S_SecOP;421;822469</t>
  </si>
  <si>
    <t>Deduction Model Assumptions - OPMedicareAdvantage</t>
  </si>
  <si>
    <t>S_OthStat;S_SecOP;421;822470</t>
  </si>
  <si>
    <t>Deduction Model Assumptions - OPMVP</t>
  </si>
  <si>
    <t>S_OthStat;S_SecOP;421;822650</t>
  </si>
  <si>
    <t>Outpatient Unique MRNs - Month</t>
  </si>
  <si>
    <t>S_OthStat;S_SecOP;421;822651</t>
  </si>
  <si>
    <t>Outpatient Unique MRNs - YTD</t>
  </si>
  <si>
    <t>S_OthStat;S_SecOP;421;822665</t>
  </si>
  <si>
    <t>Outpatient # of Encounters - Month</t>
  </si>
  <si>
    <t>S_OthStat;S_SecOP;421;822666</t>
  </si>
  <si>
    <t>Outpatient # of Encounters - YTD</t>
  </si>
  <si>
    <t>S_OthStat;S_SecOP;421;822670</t>
  </si>
  <si>
    <t>Outpatient GPSR - Month</t>
  </si>
  <si>
    <t>S_OthStat;S_SecOP;421;822671</t>
  </si>
  <si>
    <t>Outpatient GPSR - YTD</t>
  </si>
  <si>
    <t>Total Secondary Outpatient Statistics</t>
  </si>
  <si>
    <t>S_OthStat;S_SecPRO;422</t>
  </si>
  <si>
    <t>[aq4;ACCT.HNDetail_L500='S_OthStat' and ACCT.HNDetail_L50='S_SecPRO']</t>
  </si>
  <si>
    <t>S_SecPRO</t>
  </si>
  <si>
    <t>Secondary Professional Statistics</t>
  </si>
  <si>
    <t>S_OthStat;S_SecPRO;422;823209</t>
  </si>
  <si>
    <t>PRO Arrived Visits</t>
  </si>
  <si>
    <t>S_OthStat;S_SecPRO;422;823355</t>
  </si>
  <si>
    <t>PRO Physician Total RVUs</t>
  </si>
  <si>
    <t>S_OthStat;S_SecPRO;422;823650</t>
  </si>
  <si>
    <t>Professional Unique MRNs - Month</t>
  </si>
  <si>
    <t>S_OthStat;S_SecPRO;422;823651</t>
  </si>
  <si>
    <t>Professional Unique MRNs - YTD</t>
  </si>
  <si>
    <t>S_OthStat;S_SecPRO;422;823665</t>
  </si>
  <si>
    <t>Professional # of Encounters - Month</t>
  </si>
  <si>
    <t>S_OthStat;S_SecPRO;422;823666</t>
  </si>
  <si>
    <t>Professional # of Encounters - YTD</t>
  </si>
  <si>
    <t>S_OthStat;S_SecPRO;422;823670</t>
  </si>
  <si>
    <t>Professional GPSR - Month</t>
  </si>
  <si>
    <t>S_OthStat;S_SecPRO;422;823671</t>
  </si>
  <si>
    <t>Professional GPSR - YTD</t>
  </si>
  <si>
    <t>Total Secondary Professional Statistics</t>
  </si>
  <si>
    <t>S_OthStat;S_SecOth;423</t>
  </si>
  <si>
    <t>[aq4;ACCT.HNDetail_L500='S_OthStat' and ACCT.HNDetail_L50='S_SecOth']</t>
  </si>
  <si>
    <t>S_SecOth</t>
  </si>
  <si>
    <t>Secondary Other Statistics</t>
  </si>
  <si>
    <t>S_OthStat;S_SecOth;423;814200</t>
  </si>
  <si>
    <t>S_OthStat;S_SecOth;423;814304</t>
  </si>
  <si>
    <t>Business Days</t>
  </si>
  <si>
    <t>S_OthStat;S_SecOth;423;823452</t>
  </si>
  <si>
    <t>Deduction Model Assumptions - OthPtBC_Other</t>
  </si>
  <si>
    <t>S_OthStat;S_SecOth;423;823453</t>
  </si>
  <si>
    <t>Deduction Model Assumptions - OthPtBC_VHP</t>
  </si>
  <si>
    <t>S_OthStat;S_SecOth;423;823455</t>
  </si>
  <si>
    <t>Deduction Model Assumptions - OthPtBC_VT</t>
  </si>
  <si>
    <t>S_OthStat;S_SecOth;423;823456</t>
  </si>
  <si>
    <t>Deduction Model Assumptions - OthPtCigna</t>
  </si>
  <si>
    <t>S_OthStat;S_SecOth;423;823458</t>
  </si>
  <si>
    <t>Deduction Model Assumptions - OthPtCommercial</t>
  </si>
  <si>
    <t>S_OthStat;S_SecOth;423;823459</t>
  </si>
  <si>
    <t>Deduction Model Assumptions - OthPtEmpire</t>
  </si>
  <si>
    <t>S_OthStat;S_SecOth;423;823460</t>
  </si>
  <si>
    <t>Deduction Model Assumptions - OthPtExcellus</t>
  </si>
  <si>
    <t>S_OthStat;S_SecOth;423;823463</t>
  </si>
  <si>
    <t>Deduction Model Assumptions - OthPtMedicaid_ACO VT</t>
  </si>
  <si>
    <t>S_OthStat;S_SecOth;423;823465</t>
  </si>
  <si>
    <t>Deduction Model Assumptions - OthPtMedicaid_VT</t>
  </si>
  <si>
    <t>S_OthStat;S_SecOth;423;823467</t>
  </si>
  <si>
    <t>Deduction Model Assumptions - OthPtMedicare</t>
  </si>
  <si>
    <t>S_OthStat;S_SecOth;423;823468</t>
  </si>
  <si>
    <t>Deduction Model Assumptions - OthPtMedicareACO</t>
  </si>
  <si>
    <t>S_OthStat;S_SecOth;423;823469</t>
  </si>
  <si>
    <t>Deduction Model Assumptions - OthPtMedicareAdvantage</t>
  </si>
  <si>
    <t>S_OthStat;S_SecOth;423;823470</t>
  </si>
  <si>
    <t>Deduction Model Assumptions - OthPtMVP</t>
  </si>
  <si>
    <t>S_OthStat;S_SecOth;423;824426</t>
  </si>
  <si>
    <t>Clinical FTEs</t>
  </si>
  <si>
    <t>S_OthStat;S_SecOth;423;824427</t>
  </si>
  <si>
    <t>Clinical FTEs - YTD</t>
  </si>
  <si>
    <t>S_OthStat;S_SecOth;423;824511</t>
  </si>
  <si>
    <t>MADS UVMMC</t>
  </si>
  <si>
    <t>S_OthStat;S_SecOth;423;824655</t>
  </si>
  <si>
    <t>VT Unique MRNs - Month</t>
  </si>
  <si>
    <t>S_OthStat;S_SecOth;423;824656</t>
  </si>
  <si>
    <t>NY Unique MRNs - Month</t>
  </si>
  <si>
    <t>S_OthStat;S_SecOth;423;824658</t>
  </si>
  <si>
    <t>Out of Network Unique MRNs - Month</t>
  </si>
  <si>
    <t>S_OthStat;S_SecOth;423;824660</t>
  </si>
  <si>
    <t>VT Unique MRNs - YTD</t>
  </si>
  <si>
    <t>S_OthStat;S_SecOth;423;824661</t>
  </si>
  <si>
    <t>NY Unique MRNs - YTD</t>
  </si>
  <si>
    <t>S_OthStat;S_SecOth;423;824663</t>
  </si>
  <si>
    <t>Out of Network Unique MRNs - YTD</t>
  </si>
  <si>
    <t>S_OthStat;S_SecOth;423;824715</t>
  </si>
  <si>
    <t>Salaries: Physician</t>
  </si>
  <si>
    <t>S_OthStat;S_SecOth;423;824971</t>
  </si>
  <si>
    <t>Total Direct Salaries</t>
  </si>
  <si>
    <t>S_OthStat;S_SecOth;423;824991</t>
  </si>
  <si>
    <t>Total YTD Cost of Care</t>
  </si>
  <si>
    <t>S_OthStat;S_SecOth;423;824992</t>
  </si>
  <si>
    <t>Total YTD Cost of Care Bgt</t>
  </si>
  <si>
    <t>Total Secondary Other Statistics</t>
  </si>
  <si>
    <t>Total Secondary Statistics</t>
  </si>
  <si>
    <t>[aq2; ACCT.HNDetail_L500='H_NursingHours']</t>
  </si>
  <si>
    <t>[aq3;ACCT.HNDetail_L500='H_NursingHours']</t>
  </si>
  <si>
    <t>Nursing Hours</t>
  </si>
  <si>
    <t>[aq4;ACCT.HNDetail_L500='H_NursingHours' and ACCT.HNDetail_L50='H_Nurse']</t>
  </si>
  <si>
    <t>H_NursingHours;H_Nurse;430;96000001</t>
  </si>
  <si>
    <t>Hours-Nursing Hours</t>
  </si>
  <si>
    <t>Total Nursing Hours</t>
  </si>
  <si>
    <t>[aq2; ACCT.HNDetail_L500='R_PatientRev']</t>
  </si>
  <si>
    <t>[aq3;ACCT.HNDetail_L500='R_PatientRev']</t>
  </si>
  <si>
    <t>[aq4;ACCT.HNDetail_L500='R_PatientRev' and ACCT.HNDetail_L50='R_IPRev']</t>
  </si>
  <si>
    <t>R_PatientRev;R_IPRev;100;3020090</t>
  </si>
  <si>
    <t>IP GROSS REVENUE - BC VHP</t>
  </si>
  <si>
    <t>R_PatientRev;R_IPRev;100;3020105</t>
  </si>
  <si>
    <t>IP GROSS REVENUE - BC VT</t>
  </si>
  <si>
    <t>R_PatientRev;R_IPRev;100;3020107</t>
  </si>
  <si>
    <t>IP GROSS REVENUE - EXCELLUS</t>
  </si>
  <si>
    <t>R_PatientRev;R_IPRev;100;3020109</t>
  </si>
  <si>
    <t>Inpatient Gross Charges - Empire</t>
  </si>
  <si>
    <t>R_PatientRev;R_IPRev;100;3020110</t>
  </si>
  <si>
    <t>IP GROSS REVENUE - BC OTHER</t>
  </si>
  <si>
    <t>R_PatientRev;R_IPRev;100;3020113</t>
  </si>
  <si>
    <t>IP GROSS REVENUE - CIGNA</t>
  </si>
  <si>
    <t>R_PatientRev;R_IPRev;100;3020114</t>
  </si>
  <si>
    <t>IP GROSS REVENUE - MVP</t>
  </si>
  <si>
    <t>R_PatientRev;R_IPRev;100;3020115</t>
  </si>
  <si>
    <t>IP GROSS REVENUE - MEDICARE</t>
  </si>
  <si>
    <t>R_PatientRev;R_IPRev;100;3020120</t>
  </si>
  <si>
    <t>IP GROSS REVENUE - MEDICAID VT</t>
  </si>
  <si>
    <t>R_PatientRev;R_IPRev;100;3020125</t>
  </si>
  <si>
    <t>IP GROSS REVENUE - MEDICAID NY &amp; OTHER</t>
  </si>
  <si>
    <t>R_PatientRev;R_IPRev;100;3020130</t>
  </si>
  <si>
    <t>IP GROSS REVENUE - PUBLIC AGENCY</t>
  </si>
  <si>
    <t>R_PatientRev;R_IPRev;100;3020131</t>
  </si>
  <si>
    <t>IP GROSS REVENUE - MEDICARE ADVANTAGE</t>
  </si>
  <si>
    <t>R_PatientRev;R_IPRev;100;3020135</t>
  </si>
  <si>
    <t>IP GROSS REVENUE - WORK COMP</t>
  </si>
  <si>
    <t>R_PatientRev;R_IPRev;100;3020140</t>
  </si>
  <si>
    <t>IP GROSS REVENUE - COMMERCIAL</t>
  </si>
  <si>
    <t>R_PatientRev;R_IPRev;100;3020147</t>
  </si>
  <si>
    <t>IP GROSS REVENUE - OTHER</t>
  </si>
  <si>
    <t>R_PatientRev;R_IPRev;100;3020150</t>
  </si>
  <si>
    <t>IP GROSS REVENUE - SELF PAY</t>
  </si>
  <si>
    <t>R_PatientRev;R_IPRev;100;3020155</t>
  </si>
  <si>
    <t>IP GROSS REVENUE - MEDICAID ACO VT</t>
  </si>
  <si>
    <t>R_PatientRev;R_IPRev;100;3020160</t>
  </si>
  <si>
    <t>IP GROSS REVENUE - EMPLOYEE SELF INSURED</t>
  </si>
  <si>
    <t>R_PatientRev;R_IPRev;100;3020165</t>
  </si>
  <si>
    <t>IP GROSS REVENUE - UVMHN HEALTH ADVANTAGE</t>
  </si>
  <si>
    <t>R_PatientRev;R_IPRev;100;3020170</t>
  </si>
  <si>
    <t>IP GROSS REVENUE - MEDICARE ACO</t>
  </si>
  <si>
    <t>Total Inpatient Revenue</t>
  </si>
  <si>
    <t>[aq4;ACCT.HNDetail_L500='R_PatientRev' and ACCT.HNDetail_L50='R_OPRev']</t>
  </si>
  <si>
    <t>R_PatientRev;R_OPRev;101;3100090</t>
  </si>
  <si>
    <t>OP GROSS REVENUE - BC VHP</t>
  </si>
  <si>
    <t>R_PatientRev;R_OPRev;101;3100105</t>
  </si>
  <si>
    <t>OP GROSS REVENUE - BC VT</t>
  </si>
  <si>
    <t>R_PatientRev;R_OPRev;101;3100107</t>
  </si>
  <si>
    <t>OP GROSS REVENUE - EXCELLUS</t>
  </si>
  <si>
    <t>R_PatientRev;R_OPRev;101;3100109</t>
  </si>
  <si>
    <t>Outpatient Gross Charges - Empire</t>
  </si>
  <si>
    <t>R_PatientRev;R_OPRev;101;3100110</t>
  </si>
  <si>
    <t>OP GROSS REVENUE - BC OTHER</t>
  </si>
  <si>
    <t>R_PatientRev;R_OPRev;101;3100113</t>
  </si>
  <si>
    <t>OP GROSS REVENUE - CIGNA</t>
  </si>
  <si>
    <t>R_PatientRev;R_OPRev;101;3100114</t>
  </si>
  <si>
    <t>OP GROSS REVENUE - MVP</t>
  </si>
  <si>
    <t>R_PatientRev;R_OPRev;101;3100115</t>
  </si>
  <si>
    <t>OP GROSS REVENUE - MEDICARE</t>
  </si>
  <si>
    <t>R_PatientRev;R_OPRev;101;3100120</t>
  </si>
  <si>
    <t>OP GROSS REVENUE - MEDICAID VT</t>
  </si>
  <si>
    <t>R_PatientRev;R_OPRev;101;3100125</t>
  </si>
  <si>
    <t>OP GROSS REVENUE - MEDICAID NY &amp; OTHER</t>
  </si>
  <si>
    <t>R_PatientRev;R_OPRev;101;3100130</t>
  </si>
  <si>
    <t>OP GROSS REVENUE - PUBLIC AGENCY</t>
  </si>
  <si>
    <t>R_PatientRev;R_OPRev;101;3100131</t>
  </si>
  <si>
    <t>OP GROSS REVENUE - MEDICARE ADVANTAGE</t>
  </si>
  <si>
    <t>R_PatientRev;R_OPRev;101;3100135</t>
  </si>
  <si>
    <t>OP GROSS REVENUE - WORK COMP</t>
  </si>
  <si>
    <t>R_PatientRev;R_OPRev;101;3100140</t>
  </si>
  <si>
    <t>OP GROSS REVENUE - COMMERCIAL</t>
  </si>
  <si>
    <t>R_PatientRev;R_OPRev;101;3100146</t>
  </si>
  <si>
    <t>OP GROSS REVENUE - CLIENT</t>
  </si>
  <si>
    <t>R_PatientRev;R_OPRev;101;3100147</t>
  </si>
  <si>
    <t>OP GROSS REVENUE - OTHER</t>
  </si>
  <si>
    <t>R_PatientRev;R_OPRev;101;3100150</t>
  </si>
  <si>
    <t>OP GROSS REVENUE - SELF PAY</t>
  </si>
  <si>
    <t>R_PatientRev;R_OPRev;101;3100155</t>
  </si>
  <si>
    <t>OP GROSS REVENUE - MEDICAID ACO VT</t>
  </si>
  <si>
    <t>R_PatientRev;R_OPRev;101;3100160</t>
  </si>
  <si>
    <t>OP GROSS REVENUE - EMPLOYEE SELF INSURED</t>
  </si>
  <si>
    <t>R_PatientRev;R_OPRev;101;3100165</t>
  </si>
  <si>
    <t>OP GROSS REVENUE - UVMHN HEALTH ADVANTAGE</t>
  </si>
  <si>
    <t>R_PatientRev;R_OPRev;101;3100170</t>
  </si>
  <si>
    <t>OP GROSS REVENUE - MEDICARE ACO</t>
  </si>
  <si>
    <t>Total Outpatient Revenue</t>
  </si>
  <si>
    <t>[aq4;ACCT.HNDetail_L500='R_PatientRev' and ACCT.HNDetail_L50='R_OthPtRev']</t>
  </si>
  <si>
    <t>R_PatientRev;R_OthPtRev;102;3200090</t>
  </si>
  <si>
    <t>PRO Gross Revenue - BC VHP</t>
  </si>
  <si>
    <t>R_PatientRev;R_OthPtRev;102;3200105</t>
  </si>
  <si>
    <t>PRO Gross Revenue - BC VT</t>
  </si>
  <si>
    <t>R_PatientRev;R_OthPtRev;102;3200107</t>
  </si>
  <si>
    <t>PRO Gross Revenue - Excellus</t>
  </si>
  <si>
    <t>R_PatientRev;R_OthPtRev;102;3200109</t>
  </si>
  <si>
    <t>PRO Gross Revenue - Empire</t>
  </si>
  <si>
    <t>R_PatientRev;R_OthPtRev;102;3200110</t>
  </si>
  <si>
    <t>PRO Gross Revenue - BC Other</t>
  </si>
  <si>
    <t>R_PatientRev;R_OthPtRev;102;3200113</t>
  </si>
  <si>
    <t>PRO Gross Revenue - Cigna</t>
  </si>
  <si>
    <t>R_PatientRev;R_OthPtRev;102;3200114</t>
  </si>
  <si>
    <t>PRO Gross Revenue - MVP</t>
  </si>
  <si>
    <t>R_PatientRev;R_OthPtRev;102;3200115</t>
  </si>
  <si>
    <t>PRO Gross Revenue - Medicare</t>
  </si>
  <si>
    <t>R_PatientRev;R_OthPtRev;102;3200120</t>
  </si>
  <si>
    <t>PRO Gross Revenue - Medicaid VT</t>
  </si>
  <si>
    <t>R_PatientRev;R_OthPtRev;102;3200125</t>
  </si>
  <si>
    <t>PRO Gross Revenue - Medicaid NY &amp; Other</t>
  </si>
  <si>
    <t>R_PatientRev;R_OthPtRev;102;3200130</t>
  </si>
  <si>
    <t>PRO Gross Revenue - Public Agency</t>
  </si>
  <si>
    <t>R_PatientRev;R_OthPtRev;102;3200131</t>
  </si>
  <si>
    <t>PRO Gross Revenue - Medicare Advantage</t>
  </si>
  <si>
    <t>R_PatientRev;R_OthPtRev;102;3200135</t>
  </si>
  <si>
    <t>PRO Gross Revenue  - Work Comp</t>
  </si>
  <si>
    <t>R_PatientRev;R_OthPtRev;102;3200140</t>
  </si>
  <si>
    <t>PRO Gross Revenue - Commercial</t>
  </si>
  <si>
    <t>R_PatientRev;R_OthPtRev;102;3200147</t>
  </si>
  <si>
    <t>PRO Gross Revenue - Other</t>
  </si>
  <si>
    <t>R_PatientRev;R_OthPtRev;102;3200150</t>
  </si>
  <si>
    <t>PRO Gross Revenue - Self Pay</t>
  </si>
  <si>
    <t>R_PatientRev;R_OthPtRev;102;3200155</t>
  </si>
  <si>
    <t>PRO Gross Revenue - Medicaid ACO VT</t>
  </si>
  <si>
    <t>R_PatientRev;R_OthPtRev;102;3200160</t>
  </si>
  <si>
    <t>PRO Gross Revenue - EMPLOYEE SELF INSURED</t>
  </si>
  <si>
    <t>R_PatientRev;R_OthPtRev;102;3200165</t>
  </si>
  <si>
    <t>PRO GROSS REVENUE - UVMHN HEALTH ADVANTAGE</t>
  </si>
  <si>
    <t>R_PatientRev;R_OthPtRev;102;3200170</t>
  </si>
  <si>
    <t>PRO Gross Revenue - Medicare ACO</t>
  </si>
  <si>
    <t>Total Professional Revenue</t>
  </si>
  <si>
    <t>[aq2; ACCT.HNDetail_L500='D_Deduction']</t>
  </si>
  <si>
    <t>[aq3;ACCT.HNDetail_L500='D_Deduction']</t>
  </si>
  <si>
    <t>[aq4;ACCT.HNDetail_L500='D_Deduction' and ACCT.HNDetail_L50='D_BadDebt']</t>
  </si>
  <si>
    <t>D_Deduction;D_BadDebt;150;3810090</t>
  </si>
  <si>
    <t>IP BAD DEBT - BC VHP</t>
  </si>
  <si>
    <t>D_Deduction;D_BadDebt;150;3810105</t>
  </si>
  <si>
    <t>IP BAD DEBT - BC VT</t>
  </si>
  <si>
    <t>D_Deduction;D_BadDebt;150;3810109</t>
  </si>
  <si>
    <t>IP BAD DEBT - EMPIRE</t>
  </si>
  <si>
    <t>D_Deduction;D_BadDebt;150;3810110</t>
  </si>
  <si>
    <t>IP BAD DEBT - BC OTHER</t>
  </si>
  <si>
    <t>D_Deduction;D_BadDebt;150;3810113</t>
  </si>
  <si>
    <t>IP BAD DEBT - CIGNA</t>
  </si>
  <si>
    <t>D_Deduction;D_BadDebt;150;3810114</t>
  </si>
  <si>
    <t>IP BAD DEBT - MVP</t>
  </si>
  <si>
    <t>D_Deduction;D_BadDebt;150;3810115</t>
  </si>
  <si>
    <t>IP BAD DEBT - MEDICARE</t>
  </si>
  <si>
    <t>D_Deduction;D_BadDebt;150;3810120</t>
  </si>
  <si>
    <t>IP BAD DEBT - MEDICAID VT</t>
  </si>
  <si>
    <t>D_Deduction;D_BadDebt;150;3810125</t>
  </si>
  <si>
    <t>IP BAD DEBT - MEDICAID NY &amp; OTHER</t>
  </si>
  <si>
    <t>D_Deduction;D_BadDebt;150;3810130</t>
  </si>
  <si>
    <t>IP BAD DEBT - PUBLIC AGENCY</t>
  </si>
  <si>
    <t>D_Deduction;D_BadDebt;150;3810131</t>
  </si>
  <si>
    <t>IP BAD DEBT - MEDICARE ADVANTAGE</t>
  </si>
  <si>
    <t>D_Deduction;D_BadDebt;150;3810140</t>
  </si>
  <si>
    <t>IP BAD DEBT - COMMERCIAL</t>
  </si>
  <si>
    <t>D_Deduction;D_BadDebt;150;3810150</t>
  </si>
  <si>
    <t>IP BAD DEBT - SELF PAY</t>
  </si>
  <si>
    <t>D_Deduction;D_BadDebt;150;3810160</t>
  </si>
  <si>
    <t>IP BAD DEBT - EMPLOYEE SELF INSURED</t>
  </si>
  <si>
    <t>D_Deduction;D_BadDebt;150;3810165</t>
  </si>
  <si>
    <t>IP BAD DEBT - UVMHN HEALTH ADVANTAGE</t>
  </si>
  <si>
    <t>D_Deduction;D_BadDebt;150;3810170</t>
  </si>
  <si>
    <t>IP BAD DEBT - MEDICARE ACO</t>
  </si>
  <si>
    <t>D_Deduction;D_BadDebt;150;3820090</t>
  </si>
  <si>
    <t>OP BAD DEBT - BC VHP</t>
  </si>
  <si>
    <t>D_Deduction;D_BadDebt;150;3820105</t>
  </si>
  <si>
    <t>OP BAD DEBT - BC VT</t>
  </si>
  <si>
    <t>D_Deduction;D_BadDebt;150;3820107</t>
  </si>
  <si>
    <t>OP BAD DEBT - EXCELLUS</t>
  </si>
  <si>
    <t>D_Deduction;D_BadDebt;150;3820109</t>
  </si>
  <si>
    <t>OP BAD DEBT - EMPIRE</t>
  </si>
  <si>
    <t>D_Deduction;D_BadDebt;150;3820110</t>
  </si>
  <si>
    <t>OP BAD DEBT - BC OTHER</t>
  </si>
  <si>
    <t>D_Deduction;D_BadDebt;150;3820113</t>
  </si>
  <si>
    <t>OP BAD DEBT - CIGNA</t>
  </si>
  <si>
    <t>D_Deduction;D_BadDebt;150;3820114</t>
  </si>
  <si>
    <t>OP BAD DEBT - MVP</t>
  </si>
  <si>
    <t>D_Deduction;D_BadDebt;150;3820115</t>
  </si>
  <si>
    <t>OP BAD DEBT - MEDICARE</t>
  </si>
  <si>
    <t>D_Deduction;D_BadDebt;150;3820120</t>
  </si>
  <si>
    <t>OP BAD DEBT - MEDICAID VT</t>
  </si>
  <si>
    <t>D_Deduction;D_BadDebt;150;3820125</t>
  </si>
  <si>
    <t>OP BAD DEBT - MEDICAID NY &amp; OTHER</t>
  </si>
  <si>
    <t>D_Deduction;D_BadDebt;150;3820130</t>
  </si>
  <si>
    <t>OP BAD DEBT - PUBLIC AGENCY</t>
  </si>
  <si>
    <t>D_Deduction;D_BadDebt;150;3820131</t>
  </si>
  <si>
    <t>OP BAD DEBT - MEDICARE ADVANTAGE</t>
  </si>
  <si>
    <t>D_Deduction;D_BadDebt;150;3820135</t>
  </si>
  <si>
    <t>OP BAD DEBT - WORK COMP</t>
  </si>
  <si>
    <t>D_Deduction;D_BadDebt;150;3820140</t>
  </si>
  <si>
    <t>OP BAD DEBT - COMMERCIAL</t>
  </si>
  <si>
    <t>D_Deduction;D_BadDebt;150;3820147</t>
  </si>
  <si>
    <t>OP BAD DEBT - OTHER</t>
  </si>
  <si>
    <t>D_Deduction;D_BadDebt;150;3820150</t>
  </si>
  <si>
    <t>OP BAD DEBT - SELF PAY</t>
  </si>
  <si>
    <t>D_Deduction;D_BadDebt;150;3820155</t>
  </si>
  <si>
    <t>OP BAD DEBT - MEDICAID ACO VT</t>
  </si>
  <si>
    <t>D_Deduction;D_BadDebt;150;3820160</t>
  </si>
  <si>
    <t>OP BAD DEBT - EMPLOYEE SELF INSURED</t>
  </si>
  <si>
    <t>D_Deduction;D_BadDebt;150;3820165</t>
  </si>
  <si>
    <t>OP BAD DEBT - UVMHN HEALTH ADVANTAGE</t>
  </si>
  <si>
    <t>D_Deduction;D_BadDebt;150;3820170</t>
  </si>
  <si>
    <t>OP BAD DEBT - MEDICARE ACO</t>
  </si>
  <si>
    <t>D_Deduction;D_BadDebt;150;3830090</t>
  </si>
  <si>
    <t>PRO BAD DEBT - BC VHP</t>
  </si>
  <si>
    <t>D_Deduction;D_BadDebt;150;3830105</t>
  </si>
  <si>
    <t>PRO BAD DEBT - BC VT</t>
  </si>
  <si>
    <t>D_Deduction;D_BadDebt;150;3830107</t>
  </si>
  <si>
    <t>PRO BAD DEBT - EXCELLUS</t>
  </si>
  <si>
    <t>D_Deduction;D_BadDebt;150;3830109</t>
  </si>
  <si>
    <t>PRO BAD DEBT - EMPIRE</t>
  </si>
  <si>
    <t>D_Deduction;D_BadDebt;150;3830110</t>
  </si>
  <si>
    <t>PRO BAD DEBT - BC OTHER</t>
  </si>
  <si>
    <t>D_Deduction;D_BadDebt;150;3830113</t>
  </si>
  <si>
    <t>PRO BAD DEBT - CIGNA</t>
  </si>
  <si>
    <t>D_Deduction;D_BadDebt;150;3830114</t>
  </si>
  <si>
    <t>PRO BAD DEBT - MVP</t>
  </si>
  <si>
    <t>D_Deduction;D_BadDebt;150;3830115</t>
  </si>
  <si>
    <t>PRO BAD DEBT - MEDICARE</t>
  </si>
  <si>
    <t>D_Deduction;D_BadDebt;150;3830120</t>
  </si>
  <si>
    <t>PRO BAD DEBT - MEDICAID VT</t>
  </si>
  <si>
    <t>D_Deduction;D_BadDebt;150;3830125</t>
  </si>
  <si>
    <t>PRO BAD DEBT - MEDICAID NY &amp; OTHER</t>
  </si>
  <si>
    <t>D_Deduction;D_BadDebt;150;3830130</t>
  </si>
  <si>
    <t>PRO BAD DEBT - PUBLIC AGENCY</t>
  </si>
  <si>
    <t>D_Deduction;D_BadDebt;150;3830131</t>
  </si>
  <si>
    <t>PRO BAD DEBT - MEDICARE ADVANTAGE</t>
  </si>
  <si>
    <t>D_Deduction;D_BadDebt;150;3830135</t>
  </si>
  <si>
    <t>PRO BAD DEBT - WORK COMP</t>
  </si>
  <si>
    <t>D_Deduction;D_BadDebt;150;3830140</t>
  </si>
  <si>
    <t>PRO BAD DEBT - COMMERCIAL</t>
  </si>
  <si>
    <t>D_Deduction;D_BadDebt;150;3830147</t>
  </si>
  <si>
    <t>PRO BAD DEBT - OTHER</t>
  </si>
  <si>
    <t>D_Deduction;D_BadDebt;150;3830150</t>
  </si>
  <si>
    <t>PRO BAD DEBT - SELF PAY</t>
  </si>
  <si>
    <t>D_Deduction;D_BadDebt;150;3830155</t>
  </si>
  <si>
    <t>PRO BAD DEBT - MEDICAID ACO VT</t>
  </si>
  <si>
    <t>D_Deduction;D_BadDebt;150;3830160</t>
  </si>
  <si>
    <t>PRO BAD DEBT - EMPLOYEE SELF INSURED</t>
  </si>
  <si>
    <t>D_Deduction;D_BadDebt;150;3830165</t>
  </si>
  <si>
    <t>PRO BAD DEBT - UVMHN HEALTH ADVANTAGE</t>
  </si>
  <si>
    <t>D_Deduction;D_BadDebt;150;3830170</t>
  </si>
  <si>
    <t>PRO BAD DEBT - MEDICARE ACO</t>
  </si>
  <si>
    <t>Total Bad Debt Deductions</t>
  </si>
  <si>
    <t>[aq4;ACCT.HNDetail_L500='D_Deduction' and ACCT.HNDetail_L50='D_Charity']</t>
  </si>
  <si>
    <t>D_Deduction;D_Charity;151;3910090</t>
  </si>
  <si>
    <t>IP CHARITY - BC VHP</t>
  </si>
  <si>
    <t>D_Deduction;D_Charity;151;3910105</t>
  </si>
  <si>
    <t>IP CHARITY - BC VT</t>
  </si>
  <si>
    <t>D_Deduction;D_Charity;151;3910110</t>
  </si>
  <si>
    <t>IP CHARITY - BC OTHER</t>
  </si>
  <si>
    <t>D_Deduction;D_Charity;151;3910113</t>
  </si>
  <si>
    <t>IP CHARITY - CIGNA</t>
  </si>
  <si>
    <t>D_Deduction;D_Charity;151;3910114</t>
  </si>
  <si>
    <t>IP CHARITY - MVP</t>
  </si>
  <si>
    <t>D_Deduction;D_Charity;151;3910115</t>
  </si>
  <si>
    <t>IP CHARITY - MEDICARE</t>
  </si>
  <si>
    <t>D_Deduction;D_Charity;151;3910131</t>
  </si>
  <si>
    <t>IP CHARITY - MEDICARE ADVANTAGE</t>
  </si>
  <si>
    <t>D_Deduction;D_Charity;151;3910140</t>
  </si>
  <si>
    <t>IP CHARITY - COMMERCIAL</t>
  </si>
  <si>
    <t>D_Deduction;D_Charity;151;3910150</t>
  </si>
  <si>
    <t>IP CHARITY - SELF PAY</t>
  </si>
  <si>
    <t>D_Deduction;D_Charity;151;3910160</t>
  </si>
  <si>
    <t>IP CHARITY - EMPLOYEE SELF INSURED</t>
  </si>
  <si>
    <t>D_Deduction;D_Charity;151;3910165</t>
  </si>
  <si>
    <t>IP CHARITY - UVMHN HEALTH ADVANTAGE</t>
  </si>
  <si>
    <t>D_Deduction;D_Charity;151;3910170</t>
  </si>
  <si>
    <t>IP CHARITY - MEDICARE ACO</t>
  </si>
  <si>
    <t>D_Deduction;D_Charity;151;3920090</t>
  </si>
  <si>
    <t>OP CHARITY - BC VHP</t>
  </si>
  <si>
    <t>D_Deduction;D_Charity;151;3920105</t>
  </si>
  <si>
    <t>OP CHARITY - BC VT</t>
  </si>
  <si>
    <t>D_Deduction;D_Charity;151;3920107</t>
  </si>
  <si>
    <t>OP CHARITY - EXCELLUS</t>
  </si>
  <si>
    <t>D_Deduction;D_Charity;151;3920109</t>
  </si>
  <si>
    <t>OP CHARITY - EMPIRE</t>
  </si>
  <si>
    <t>D_Deduction;D_Charity;151;3920110</t>
  </si>
  <si>
    <t>OP CHARITY - BC OTHER</t>
  </si>
  <si>
    <t>D_Deduction;D_Charity;151;3920113</t>
  </si>
  <si>
    <t>OP CHARITY - CIGNA</t>
  </si>
  <si>
    <t>D_Deduction;D_Charity;151;3920114</t>
  </si>
  <si>
    <t>OP CHARITY - MVP</t>
  </si>
  <si>
    <t>D_Deduction;D_Charity;151;3920115</t>
  </si>
  <si>
    <t>OP CHARITY - MEDICARE</t>
  </si>
  <si>
    <t>D_Deduction;D_Charity;151;3920120</t>
  </si>
  <si>
    <t>OP CHARITY - MEDICAID VT</t>
  </si>
  <si>
    <t>D_Deduction;D_Charity;151;3920125</t>
  </si>
  <si>
    <t>OP CHARITY - MEDICAID NY &amp; OTHER</t>
  </si>
  <si>
    <t>D_Deduction;D_Charity;151;3920130</t>
  </si>
  <si>
    <t>OP CHARITY - PUBLIC AGENCY</t>
  </si>
  <si>
    <t>D_Deduction;D_Charity;151;3920131</t>
  </si>
  <si>
    <t>OP CHARITY - MEDICARE ADVANTAGE</t>
  </si>
  <si>
    <t>D_Deduction;D_Charity;151;3920135</t>
  </si>
  <si>
    <t>OP CHARITY - WORK COMP</t>
  </si>
  <si>
    <t>D_Deduction;D_Charity;151;3920140</t>
  </si>
  <si>
    <t>OP CHARITY - COMMERCIAL</t>
  </si>
  <si>
    <t>D_Deduction;D_Charity;151;3920147</t>
  </si>
  <si>
    <t>OP CHARITY - OTHER</t>
  </si>
  <si>
    <t>D_Deduction;D_Charity;151;3920150</t>
  </si>
  <si>
    <t>OP CHARITY - SELF PAY</t>
  </si>
  <si>
    <t>D_Deduction;D_Charity;151;3920155</t>
  </si>
  <si>
    <t>OP CHARITY - MEDICAID ACO VT</t>
  </si>
  <si>
    <t>D_Deduction;D_Charity;151;3920160</t>
  </si>
  <si>
    <t>OP CHARITY - EMPLOYEE SELF INSURED</t>
  </si>
  <si>
    <t>D_Deduction;D_Charity;151;3920165</t>
  </si>
  <si>
    <t>OP CHARITY - UVMHN HEALTH ADVANTAGE</t>
  </si>
  <si>
    <t>D_Deduction;D_Charity;151;3920170</t>
  </si>
  <si>
    <t>OP CHARITY - MEDICARE ACO</t>
  </si>
  <si>
    <t>D_Deduction;D_Charity;151;3930090</t>
  </si>
  <si>
    <t>PRO CHARITY - BC VHP</t>
  </si>
  <si>
    <t>D_Deduction;D_Charity;151;3930105</t>
  </si>
  <si>
    <t>PRO CHARITY - BC VT</t>
  </si>
  <si>
    <t>D_Deduction;D_Charity;151;3930107</t>
  </si>
  <si>
    <t>PRO CHARITY - EXCELLUS</t>
  </si>
  <si>
    <t>D_Deduction;D_Charity;151;3930109</t>
  </si>
  <si>
    <t>PRO CHARITY - EMPIRE</t>
  </si>
  <si>
    <t>D_Deduction;D_Charity;151;3930110</t>
  </si>
  <si>
    <t>PRO CHARITY - BC OTHER</t>
  </si>
  <si>
    <t>D_Deduction;D_Charity;151;3930113</t>
  </si>
  <si>
    <t>PRO CHARITY - CIGNA</t>
  </si>
  <si>
    <t>D_Deduction;D_Charity;151;3930114</t>
  </si>
  <si>
    <t>PRO CHARITY - MVP</t>
  </si>
  <si>
    <t>D_Deduction;D_Charity;151;3930115</t>
  </si>
  <si>
    <t>PRO CHARITY - MEDICARE</t>
  </si>
  <si>
    <t>D_Deduction;D_Charity;151;3930120</t>
  </si>
  <si>
    <t>PRO CHARITY - MEDICAID VT</t>
  </si>
  <si>
    <t>D_Deduction;D_Charity;151;3930125</t>
  </si>
  <si>
    <t>PRO CHARITY - MEDICAID NY &amp; OTHER</t>
  </si>
  <si>
    <t>D_Deduction;D_Charity;151;3930130</t>
  </si>
  <si>
    <t>PRO CHARITY - PUBLIC AGENCY</t>
  </si>
  <si>
    <t>D_Deduction;D_Charity;151;3930131</t>
  </si>
  <si>
    <t>PRO CHARITY - MEDICARE ADVANTAGE</t>
  </si>
  <si>
    <t>D_Deduction;D_Charity;151;3930135</t>
  </si>
  <si>
    <t>PRO CHARITY - WORK COMP</t>
  </si>
  <si>
    <t>D_Deduction;D_Charity;151;3930140</t>
  </si>
  <si>
    <t>PRO CHARITY - COMMERCIAL</t>
  </si>
  <si>
    <t>D_Deduction;D_Charity;151;3930147</t>
  </si>
  <si>
    <t>PRO CHARITY - OTHER</t>
  </si>
  <si>
    <t>D_Deduction;D_Charity;151;3930150</t>
  </si>
  <si>
    <t>PRO CHARITY - SELF PAY</t>
  </si>
  <si>
    <t>D_Deduction;D_Charity;151;3930155</t>
  </si>
  <si>
    <t>PRO CHARITY - MEDICAID ACO VT</t>
  </si>
  <si>
    <t>D_Deduction;D_Charity;151;3930160</t>
  </si>
  <si>
    <t>PRO CHARITY - EMPLOYEE SELF INSURED</t>
  </si>
  <si>
    <t>D_Deduction;D_Charity;151;3930165</t>
  </si>
  <si>
    <t>PRO CHARITY - UVMHN HEALTH ADVANTAGE</t>
  </si>
  <si>
    <t>D_Deduction;D_Charity;151;3930170</t>
  </si>
  <si>
    <t>PRO CHARITY - MEDICARE ACO</t>
  </si>
  <si>
    <t>Total Charity Care</t>
  </si>
  <si>
    <t>[aq4;ACCT.HNDetail_L500='D_Deduction' and ACCT.HNDetail_L50='D_Contractual']</t>
  </si>
  <si>
    <t>D_Deduction;D_Contractual;152;4600090</t>
  </si>
  <si>
    <t>IP C/A: VHP</t>
  </si>
  <si>
    <t>D_Deduction;D_Contractual;152;4600105</t>
  </si>
  <si>
    <t>IP C/A: VT Blue Shield</t>
  </si>
  <si>
    <t>D_Deduction;D_Contractual;152;4600107</t>
  </si>
  <si>
    <t>IP C/A: Excellus</t>
  </si>
  <si>
    <t>D_Deduction;D_Contractual;152;4600109</t>
  </si>
  <si>
    <t>IP C/A: Empire</t>
  </si>
  <si>
    <t>D_Deduction;D_Contractual;152;4600110</t>
  </si>
  <si>
    <t>IP C/A: Other Blue Shield</t>
  </si>
  <si>
    <t>D_Deduction;D_Contractual;152;4600113</t>
  </si>
  <si>
    <t>IP C/A: Cigna</t>
  </si>
  <si>
    <t>D_Deduction;D_Contractual;152;4600114</t>
  </si>
  <si>
    <t>IP C/A: MVP</t>
  </si>
  <si>
    <t>D_Deduction;D_Contractual;152;4600115</t>
  </si>
  <si>
    <t>IP C/A: Medicare</t>
  </si>
  <si>
    <t>D_Deduction;D_Contractual;152;4600120</t>
  </si>
  <si>
    <t>IP C/A: VT Medicaid</t>
  </si>
  <si>
    <t>D_Deduction;D_Contractual;152;4600125</t>
  </si>
  <si>
    <t>IP C/A: NY &amp; Other Medicaid</t>
  </si>
  <si>
    <t>D_Deduction;D_Contractual;152;4600130</t>
  </si>
  <si>
    <t>IP C/A: Public Agencies</t>
  </si>
  <si>
    <t>D_Deduction;D_Contractual;152;4600131</t>
  </si>
  <si>
    <t>IP C/A - Medicare Advantage</t>
  </si>
  <si>
    <t>D_Deduction;D_Contractual;152;4600135</t>
  </si>
  <si>
    <t>IP C/A: Worker Comp &amp; Other</t>
  </si>
  <si>
    <t>D_Deduction;D_Contractual;152;4600140</t>
  </si>
  <si>
    <t>IP C/A: Commercial</t>
  </si>
  <si>
    <t>D_Deduction;D_Contractual;152;4600147</t>
  </si>
  <si>
    <t>IP C/A: All Other</t>
  </si>
  <si>
    <t>D_Deduction;D_Contractual;152;4600150</t>
  </si>
  <si>
    <t>IP C/A: Self Pay</t>
  </si>
  <si>
    <t>D_Deduction;D_Contractual;152;4600155</t>
  </si>
  <si>
    <t>IP Deduct: PH VT Medicaid</t>
  </si>
  <si>
    <t>D_Deduction;D_Contractual;152;4600160</t>
  </si>
  <si>
    <t>IP C/A: FAHC Preferred</t>
  </si>
  <si>
    <t>D_Deduction;D_Contractual;152;4600165</t>
  </si>
  <si>
    <t>IP CONTRACTUAL - UVMHN HEALTH ADVANTAGE</t>
  </si>
  <si>
    <t>D_Deduction;D_Contractual;152;4600170</t>
  </si>
  <si>
    <t>IP Deduct: VT Medicare ACO</t>
  </si>
  <si>
    <t>D_Deduction;D_Contractual;152;4600205</t>
  </si>
  <si>
    <t>IP C/A: Medicare Other Adjustments</t>
  </si>
  <si>
    <t>D_Deduction;D_Contractual;152;4600305</t>
  </si>
  <si>
    <t>IP COVID PATIENT BALANCE ADJ</t>
  </si>
  <si>
    <t>D_Deduction;D_Contractual;152;4600995</t>
  </si>
  <si>
    <t>FAHC Preferred - IP Self Funded Adj</t>
  </si>
  <si>
    <t>D_Deduction;D_Contractual;152;4650090</t>
  </si>
  <si>
    <t>OP C/A: BC/BS VHP</t>
  </si>
  <si>
    <t>D_Deduction;D_Contractual;152;4650105</t>
  </si>
  <si>
    <t>OP C/A: VT Blue Shield</t>
  </si>
  <si>
    <t>D_Deduction;D_Contractual;152;4650107</t>
  </si>
  <si>
    <t>OP C/A: Excellus</t>
  </si>
  <si>
    <t>D_Deduction;D_Contractual;152;4650109</t>
  </si>
  <si>
    <t>OP C/A: Empire</t>
  </si>
  <si>
    <t>D_Deduction;D_Contractual;152;4650110</t>
  </si>
  <si>
    <t>OP C/A: Other Blue Shield</t>
  </si>
  <si>
    <t>D_Deduction;D_Contractual;152;4650113</t>
  </si>
  <si>
    <t>OP C/A: Cigna</t>
  </si>
  <si>
    <t>D_Deduction;D_Contractual;152;4650114</t>
  </si>
  <si>
    <t>OP C/A: MVP</t>
  </si>
  <si>
    <t>D_Deduction;D_Contractual;152;4650115</t>
  </si>
  <si>
    <t>OP C/A: Medicare</t>
  </si>
  <si>
    <t>D_Deduction;D_Contractual;152;4650120</t>
  </si>
  <si>
    <t>OP C/A: VT Medicaid</t>
  </si>
  <si>
    <t>D_Deduction;D_Contractual;152;4650125</t>
  </si>
  <si>
    <t>OP C/A: NY &amp; Other Medicaid</t>
  </si>
  <si>
    <t>D_Deduction;D_Contractual;152;4650130</t>
  </si>
  <si>
    <t>OP C/A: Public Agencies</t>
  </si>
  <si>
    <t>D_Deduction;D_Contractual;152;4650131</t>
  </si>
  <si>
    <t>OP C/A - Medicare Advantage</t>
  </si>
  <si>
    <t>D_Deduction;D_Contractual;152;4650135</t>
  </si>
  <si>
    <t>OP C/A: Worker Comp &amp; Other</t>
  </si>
  <si>
    <t>D_Deduction;D_Contractual;152;4650140</t>
  </si>
  <si>
    <t>OP C/A: Commercial</t>
  </si>
  <si>
    <t>D_Deduction;D_Contractual;152;4650146</t>
  </si>
  <si>
    <t>OP C/A: Client</t>
  </si>
  <si>
    <t>D_Deduction;D_Contractual;152;4650147</t>
  </si>
  <si>
    <t>OP C/A: All Other</t>
  </si>
  <si>
    <t>D_Deduction;D_Contractual;152;4650150</t>
  </si>
  <si>
    <t>OP C/A: Self Pay</t>
  </si>
  <si>
    <t>D_Deduction;D_Contractual;152;4650155</t>
  </si>
  <si>
    <t>OP Deduct: PH VT Medicaid</t>
  </si>
  <si>
    <t>D_Deduction;D_Contractual;152;4650160</t>
  </si>
  <si>
    <t>OP C/A: FAHC Preferred</t>
  </si>
  <si>
    <t>D_Deduction;D_Contractual;152;4650165</t>
  </si>
  <si>
    <t>OP C/A - UVMHN Health Advantage</t>
  </si>
  <si>
    <t>D_Deduction;D_Contractual;152;4650170</t>
  </si>
  <si>
    <t>OP Gross: VT Medicare ACO</t>
  </si>
  <si>
    <t>D_Deduction;D_Contractual;152;4650305</t>
  </si>
  <si>
    <t>OP COVID Patient Balance Adjustments</t>
  </si>
  <si>
    <t>D_Deduction;D_Contractual;152;4650905</t>
  </si>
  <si>
    <t>OP Revenue Adj - CVMC Affiliated Hospital</t>
  </si>
  <si>
    <t>D_Deduction;D_Contractual;152;4650910</t>
  </si>
  <si>
    <t>OP Revenue Adj - Porter Affiliated Hospital</t>
  </si>
  <si>
    <t>D_Deduction;D_Contractual;152;4650920</t>
  </si>
  <si>
    <t>OP Excellus Revenue Adj - AHMC Affiliated Hospitals</t>
  </si>
  <si>
    <t>D_Deduction;D_Contractual;152;4650925</t>
  </si>
  <si>
    <t>OP VHP Revenue Adj - UVMHN-HH Affiliated Hospitals</t>
  </si>
  <si>
    <t>D_Deduction;D_Contractual;152;4650995</t>
  </si>
  <si>
    <t>FAHC Preferred - OP Self Funded Adj</t>
  </si>
  <si>
    <t>D_Deduction;D_Contractual;152;4700090</t>
  </si>
  <si>
    <t>PRO C/A - BCBS VHP</t>
  </si>
  <si>
    <t>D_Deduction;D_Contractual;152;4700105</t>
  </si>
  <si>
    <t>PRO C/A - BC VT</t>
  </si>
  <si>
    <t>D_Deduction;D_Contractual;152;4700107</t>
  </si>
  <si>
    <t>PRO C/A - Excellus</t>
  </si>
  <si>
    <t>D_Deduction;D_Contractual;152;4700109</t>
  </si>
  <si>
    <t>PRO C/A - Empire</t>
  </si>
  <si>
    <t>D_Deduction;D_Contractual;152;4700110</t>
  </si>
  <si>
    <t>PRO C/A - BC Other</t>
  </si>
  <si>
    <t>D_Deduction;D_Contractual;152;4700113</t>
  </si>
  <si>
    <t>PRO C/A - Cigna</t>
  </si>
  <si>
    <t>D_Deduction;D_Contractual;152;4700114</t>
  </si>
  <si>
    <t>PRO C/A - MVP</t>
  </si>
  <si>
    <t>D_Deduction;D_Contractual;152;4700115</t>
  </si>
  <si>
    <t>PRO C/A - Medicare</t>
  </si>
  <si>
    <t>D_Deduction;D_Contractual;152;4700120</t>
  </si>
  <si>
    <t>PRO C/A - Medicaid VT</t>
  </si>
  <si>
    <t>D_Deduction;D_Contractual;152;4700125</t>
  </si>
  <si>
    <t>PRO C/A - Medicaid NY &amp; Other</t>
  </si>
  <si>
    <t>D_Deduction;D_Contractual;152;4700130</t>
  </si>
  <si>
    <t>PRO C/A - Public Agency</t>
  </si>
  <si>
    <t>D_Deduction;D_Contractual;152;4700131</t>
  </si>
  <si>
    <t>PRO C/A - Medicare Advantage</t>
  </si>
  <si>
    <t>D_Deduction;D_Contractual;152;4700135</t>
  </si>
  <si>
    <t>PRO C/A - Work Comp</t>
  </si>
  <si>
    <t>D_Deduction;D_Contractual;152;4700140</t>
  </si>
  <si>
    <t>PRO C/A - Commercial</t>
  </si>
  <si>
    <t>D_Deduction;D_Contractual;152;4700146</t>
  </si>
  <si>
    <t>PRO C/A - Client</t>
  </si>
  <si>
    <t>D_Deduction;D_Contractual;152;4700147</t>
  </si>
  <si>
    <t>PRO C/A - Other</t>
  </si>
  <si>
    <t>D_Deduction;D_Contractual;152;4700150</t>
  </si>
  <si>
    <t>PRO C/A - Self Pay</t>
  </si>
  <si>
    <t>D_Deduction;D_Contractual;152;4700155</t>
  </si>
  <si>
    <t>PRO C/A - Medicaid ACO VT</t>
  </si>
  <si>
    <t>D_Deduction;D_Contractual;152;4700160</t>
  </si>
  <si>
    <t>PRO CONTRACTUAL - EMPLOYEE SELF INSURED</t>
  </si>
  <si>
    <t>D_Deduction;D_Contractual;152;4700165</t>
  </si>
  <si>
    <t>PRO CONTRACTUAL - UVMHN HEALTH ADVANTAGE</t>
  </si>
  <si>
    <t>D_Deduction;D_Contractual;152;4700170</t>
  </si>
  <si>
    <t>PRO C/A - Medicare ACO</t>
  </si>
  <si>
    <t>D_Deduction;D_Contractual;152;4700305</t>
  </si>
  <si>
    <t>PRO COVID PATIENT BALANCE ADJ</t>
  </si>
  <si>
    <t>D_Deduction;D_Contractual;152;4700905</t>
  </si>
  <si>
    <t>Prof Rev Adj - CVMC Affiliated Hospital</t>
  </si>
  <si>
    <t>D_Deduction;D_Contractual;152;4700910</t>
  </si>
  <si>
    <t>Prof Rev Adj - Porter Affiliated Hospital</t>
  </si>
  <si>
    <t>D_Deduction;D_Contractual;152;4700920</t>
  </si>
  <si>
    <t>PROF Excellus Revenue Adj - ECH Affiliated Hospital</t>
  </si>
  <si>
    <t>D_Deduction;D_Contractual;152;4700925</t>
  </si>
  <si>
    <t>PROF VHP Revenue Adj - UVMHN-HH Affiliated Hospital</t>
  </si>
  <si>
    <t>D_Deduction;D_Contractual;152;4700995</t>
  </si>
  <si>
    <t>FAHC Preferred - Pro Self Funded Adj</t>
  </si>
  <si>
    <t>Total Deductions From Patient Revenue</t>
  </si>
  <si>
    <t>[aq4;ACCT.HNDetail_L500='D_Deduction' and ACCT.HNDetail_L50='D_Denials']</t>
  </si>
  <si>
    <t>D_Deduction;D_Denials;153;4810090</t>
  </si>
  <si>
    <t>IP DENIAL - BC VHP</t>
  </si>
  <si>
    <t>D_Deduction;D_Denials;153;4810105</t>
  </si>
  <si>
    <t>IP DENIAL - BC VT</t>
  </si>
  <si>
    <t>D_Deduction;D_Denials;153;4810107</t>
  </si>
  <si>
    <t>IP DENIAL - EXCELLUS</t>
  </si>
  <si>
    <t>D_Deduction;D_Denials;153;4810110</t>
  </si>
  <si>
    <t>IP DENIAL - BC OTHER</t>
  </si>
  <si>
    <t>D_Deduction;D_Denials;153;4810113</t>
  </si>
  <si>
    <t>IP DENIAL - CIGNA</t>
  </si>
  <si>
    <t>D_Deduction;D_Denials;153;4810114</t>
  </si>
  <si>
    <t>IP DENIAL - MVP</t>
  </si>
  <si>
    <t>D_Deduction;D_Denials;153;4810115</t>
  </si>
  <si>
    <t>IP DENIAL - MEDICARE</t>
  </si>
  <si>
    <t>D_Deduction;D_Denials;153;4810120</t>
  </si>
  <si>
    <t>IP DENIAL - MEDICAID VT</t>
  </si>
  <si>
    <t>D_Deduction;D_Denials;153;4810125</t>
  </si>
  <si>
    <t>IP DENIAL - MEDICAID NY &amp; OTHER</t>
  </si>
  <si>
    <t>D_Deduction;D_Denials;153;4810130</t>
  </si>
  <si>
    <t>IP DENIAL - PUBLIC AGENCY</t>
  </si>
  <si>
    <t>D_Deduction;D_Denials;153;4810131</t>
  </si>
  <si>
    <t>IP DENIAL - MEDICARE ADVANTAGE</t>
  </si>
  <si>
    <t>D_Deduction;D_Denials;153;4810140</t>
  </si>
  <si>
    <t>IP DENIAL - COMMERCIAL</t>
  </si>
  <si>
    <t>D_Deduction;D_Denials;153;4810150</t>
  </si>
  <si>
    <t>IP DENIAL - SELF PAY</t>
  </si>
  <si>
    <t>D_Deduction;D_Denials;153;4810155</t>
  </si>
  <si>
    <t>IP DENIAL - MEDICAID ACO VT</t>
  </si>
  <si>
    <t>D_Deduction;D_Denials;153;4810160</t>
  </si>
  <si>
    <t>IP DENIAL - EMPLOYEE SELF INSURED</t>
  </si>
  <si>
    <t>D_Deduction;D_Denials;153;4810165</t>
  </si>
  <si>
    <t>IP DENIAL - UVMHN HEALTH ADVANTAGE</t>
  </si>
  <si>
    <t>D_Deduction;D_Denials;153;4810170</t>
  </si>
  <si>
    <t>IP DENIAL - MEDICARE ACO</t>
  </si>
  <si>
    <t>D_Deduction;D_Denials;153;4820090</t>
  </si>
  <si>
    <t>OP DENIAL - BC VHP</t>
  </si>
  <si>
    <t>D_Deduction;D_Denials;153;4820105</t>
  </si>
  <si>
    <t>OP DENIAL - BC VT</t>
  </si>
  <si>
    <t>D_Deduction;D_Denials;153;4820107</t>
  </si>
  <si>
    <t>OP DENIAL - EXCELLUS</t>
  </si>
  <si>
    <t>D_Deduction;D_Denials;153;4820109</t>
  </si>
  <si>
    <t>OP DENIAL - EMPIRE</t>
  </si>
  <si>
    <t>D_Deduction;D_Denials;153;4820110</t>
  </si>
  <si>
    <t>OP DENIAL - BC OTHER</t>
  </si>
  <si>
    <t>D_Deduction;D_Denials;153;4820113</t>
  </si>
  <si>
    <t>OP DENIAL - CIGNA</t>
  </si>
  <si>
    <t>D_Deduction;D_Denials;153;4820114</t>
  </si>
  <si>
    <t>OP DENIAL - MVP</t>
  </si>
  <si>
    <t>D_Deduction;D_Denials;153;4820115</t>
  </si>
  <si>
    <t>OP DENIAL - MEDICARE</t>
  </si>
  <si>
    <t>D_Deduction;D_Denials;153;4820120</t>
  </si>
  <si>
    <t>OP DENIAL - MEDICAID VT</t>
  </si>
  <si>
    <t>D_Deduction;D_Denials;153;4820125</t>
  </si>
  <si>
    <t>OP DENIAL - MEDICAID NY &amp; OTHER</t>
  </si>
  <si>
    <t>D_Deduction;D_Denials;153;4820130</t>
  </si>
  <si>
    <t>OP DENIAL - PUBLIC AGENCY</t>
  </si>
  <si>
    <t>D_Deduction;D_Denials;153;4820131</t>
  </si>
  <si>
    <t>OP DENIAL - MEDICARE ADVANTAGE</t>
  </si>
  <si>
    <t>D_Deduction;D_Denials;153;4820135</t>
  </si>
  <si>
    <t>OP DENIAL - WORK COMP</t>
  </si>
  <si>
    <t>D_Deduction;D_Denials;153;4820140</t>
  </si>
  <si>
    <t>OP DENIAL - COMMERCIAL</t>
  </si>
  <si>
    <t>D_Deduction;D_Denials;153;4820147</t>
  </si>
  <si>
    <t>OP DENIAL - OTHER</t>
  </si>
  <si>
    <t>D_Deduction;D_Denials;153;4820150</t>
  </si>
  <si>
    <t>OP DENIAL - SELF PAY</t>
  </si>
  <si>
    <t>D_Deduction;D_Denials;153;4820155</t>
  </si>
  <si>
    <t>OP DENIAL - MEDICAID ACO VT</t>
  </si>
  <si>
    <t>D_Deduction;D_Denials;153;4820160</t>
  </si>
  <si>
    <t>OP DENIAL - EMPLOYEE SELF INSURED</t>
  </si>
  <si>
    <t>D_Deduction;D_Denials;153;4820165</t>
  </si>
  <si>
    <t>OP DENIAL - UVMHN HEALTH ADVANTAGE</t>
  </si>
  <si>
    <t>D_Deduction;D_Denials;153;4820170</t>
  </si>
  <si>
    <t>OP DENIAL - MEDICARE ACO</t>
  </si>
  <si>
    <t>D_Deduction;D_Denials;153;4830090</t>
  </si>
  <si>
    <t>PRO DENIAL - BC VHP</t>
  </si>
  <si>
    <t>D_Deduction;D_Denials;153;4830105</t>
  </si>
  <si>
    <t>PRO DENIAL - BC VT</t>
  </si>
  <si>
    <t>D_Deduction;D_Denials;153;4830107</t>
  </si>
  <si>
    <t>PRO DENIAL - EXCELLUS</t>
  </si>
  <si>
    <t>D_Deduction;D_Denials;153;4830110</t>
  </si>
  <si>
    <t>PRO DENIAL - BC OTHER</t>
  </si>
  <si>
    <t>D_Deduction;D_Denials;153;4830113</t>
  </si>
  <si>
    <t>PRO DENIAL - CIGNA</t>
  </si>
  <si>
    <t>D_Deduction;D_Denials;153;4830114</t>
  </si>
  <si>
    <t>PRO DENIAL - MVP</t>
  </si>
  <si>
    <t>D_Deduction;D_Denials;153;4830115</t>
  </si>
  <si>
    <t>PRO DENIAL - MEDICARE</t>
  </si>
  <si>
    <t>D_Deduction;D_Denials;153;4830120</t>
  </si>
  <si>
    <t>PRO DENIAL - MEDICAID VT</t>
  </si>
  <si>
    <t>D_Deduction;D_Denials;153;4830125</t>
  </si>
  <si>
    <t>PRO DENIAL - MEDICAID NY &amp; OTHER</t>
  </si>
  <si>
    <t>D_Deduction;D_Denials;153;4830130</t>
  </si>
  <si>
    <t>PRO DENIAL - PUBLIC AGENCY</t>
  </si>
  <si>
    <t>D_Deduction;D_Denials;153;4830131</t>
  </si>
  <si>
    <t>PRO DENIAL - MEDICARE ADVANTAGE</t>
  </si>
  <si>
    <t>D_Deduction;D_Denials;153;4830135</t>
  </si>
  <si>
    <t>PRO DENIAL - WORK COMP</t>
  </si>
  <si>
    <t>D_Deduction;D_Denials;153;4830140</t>
  </si>
  <si>
    <t>PRO DENIAL - COMMERCIAL</t>
  </si>
  <si>
    <t>D_Deduction;D_Denials;153;4830147</t>
  </si>
  <si>
    <t>PRO DENIAL - OTHER</t>
  </si>
  <si>
    <t>D_Deduction;D_Denials;153;4830150</t>
  </si>
  <si>
    <t>PRO DENIAL - SELF PAY</t>
  </si>
  <si>
    <t>D_Deduction;D_Denials;153;4830155</t>
  </si>
  <si>
    <t>PRO DENIAL - MEDICAID ACO VT</t>
  </si>
  <si>
    <t>D_Deduction;D_Denials;153;4830160</t>
  </si>
  <si>
    <t>PRO DENIAL - EMPLOYEE SELF INSURED</t>
  </si>
  <si>
    <t>D_Deduction;D_Denials;153;4830165</t>
  </si>
  <si>
    <t>PRO DENIAL - UVMHN Health Advantage</t>
  </si>
  <si>
    <t>D_Deduction;D_Denials;153;4830170</t>
  </si>
  <si>
    <t>PRO DENIAL - MEDICARE ACO</t>
  </si>
  <si>
    <t>Total Denials</t>
  </si>
  <si>
    <t>[aq4;ACCT.HNDetail_L500='D_Deduction' and ACCT.HNDetail_L50='D_DSH']</t>
  </si>
  <si>
    <t>Total DSH Payment</t>
  </si>
  <si>
    <t>[aq2; ACCT.HNDetail_L500='R_FPPRev']</t>
  </si>
  <si>
    <t>[aq3;ACCT.HNDetail_L500='R_FPPRev']</t>
  </si>
  <si>
    <t>Fixed Prospective Payments</t>
  </si>
  <si>
    <t>[aq4;ACCT.HNDetail_L500='R_FPPRev' and ACCT.HNDetail_L50='R_OCV']</t>
  </si>
  <si>
    <t>R_FPPRev;R_OCV;170;5400216</t>
  </si>
  <si>
    <t>OP Medicare Other Reform Pmts</t>
  </si>
  <si>
    <t>R_FPPRev;R_OCV;170;5400220</t>
  </si>
  <si>
    <t>PRO Vermont Medicaid Other Reform Pmts</t>
  </si>
  <si>
    <t>R_FPPRev;R_OCV;170;5400221</t>
  </si>
  <si>
    <t>PRO Medicare Other Reform Pmts</t>
  </si>
  <si>
    <t>R_FPPRev;R_OCV;170;5400222</t>
  </si>
  <si>
    <t>PRO BC VHP ACO Other Reform Pmts</t>
  </si>
  <si>
    <t>Total OCV Value and Care Coordination Payments</t>
  </si>
  <si>
    <t>[aq4;ACCT.HNDetail_L500='R_FPPRev' and ACCT.HNDetail_L50='R_FPP']</t>
  </si>
  <si>
    <t>R_FPPRev;R_FPP;171;5400110</t>
  </si>
  <si>
    <t>IP Vermont Medicaid Next Gen Payments</t>
  </si>
  <si>
    <t>R_FPPRev;R_FPP;171;5400111</t>
  </si>
  <si>
    <t>IP Medicare ACO Payments</t>
  </si>
  <si>
    <t>R_FPPRev;R_FPP;171;5400115</t>
  </si>
  <si>
    <t>OP Vermont Medicaid Next Gen Payments</t>
  </si>
  <si>
    <t>R_FPPRev;R_FPP;171;5400116</t>
  </si>
  <si>
    <t>OP Medicare ACO Payments</t>
  </si>
  <si>
    <t>R_FPPRev;R_FPP;171;5400120</t>
  </si>
  <si>
    <t>PRO Vermont Medicaid Next Gen Payments</t>
  </si>
  <si>
    <t>R_FPPRev;R_FPP;171;5400121</t>
  </si>
  <si>
    <t>PRO Medicare ACO Payments</t>
  </si>
  <si>
    <t>R_FPPRev;R_FPP;171;5400310</t>
  </si>
  <si>
    <t>Institutional IP VMNG Deductions</t>
  </si>
  <si>
    <t>R_FPPRev;R_FPP;171;5400312</t>
  </si>
  <si>
    <t>Institutional IP BC/BS Deductions</t>
  </si>
  <si>
    <t>R_FPPRev;R_FPP;171;5400313</t>
  </si>
  <si>
    <t>Institutional IP Medicare Deductions</t>
  </si>
  <si>
    <t>R_FPPRev;R_FPP;171;5400315</t>
  </si>
  <si>
    <t>Institutional OP VMNG Deductions</t>
  </si>
  <si>
    <t>R_FPPRev;R_FPP;171;5400316</t>
  </si>
  <si>
    <t>Institutional OP Medicare Deductions</t>
  </si>
  <si>
    <t>R_FPPRev;R_FPP;171;5400317</t>
  </si>
  <si>
    <t>Institutional OP BC/BS Deductions</t>
  </si>
  <si>
    <t>R_FPPRev;R_FPP;171;5400320</t>
  </si>
  <si>
    <t>Professional VMNG Deductions</t>
  </si>
  <si>
    <t>R_FPPRev;R_FPP;171;5400321</t>
  </si>
  <si>
    <t>Professional Medicare Deductions</t>
  </si>
  <si>
    <t>R_FPPRev;R_FPP;171;5400322</t>
  </si>
  <si>
    <t>PRO BC VHP ACO Deductions</t>
  </si>
  <si>
    <t>R_FPPRev;R_FPP;171;5400510</t>
  </si>
  <si>
    <t>IP C/A - Medicaid ACO Other Adjustments</t>
  </si>
  <si>
    <t>R_FPPRev;R_FPP;171;5400511</t>
  </si>
  <si>
    <t>IP C/A - Medicare ACO Other Adjustments</t>
  </si>
  <si>
    <t>R_FPPRev;R_FPP;171;5400516</t>
  </si>
  <si>
    <t>OP C/A - Medicare ACO Other Adjustments</t>
  </si>
  <si>
    <t>Total Fixed Prospective Payments (FPP)</t>
  </si>
  <si>
    <t>Total Fixed Prospective Payments</t>
  </si>
  <si>
    <t>[aq2; ACCT.HNDetail_L500='R_OtherRev']</t>
  </si>
  <si>
    <t>[aq3;ACCT.HNDetail_L500='R_OtherRev']</t>
  </si>
  <si>
    <t>[aq4;ACCT.HNDetail_L500='R_OtherRev' and ACCT.HNDetail_L50='R_Premium']</t>
  </si>
  <si>
    <t>R_OtherRev;R_Premium;180;3400105</t>
  </si>
  <si>
    <t>BCBS Blueprint PMPM</t>
  </si>
  <si>
    <t>R_OtherRev;R_Premium;180;3400400</t>
  </si>
  <si>
    <t>Payer Incentive Premium Revenue</t>
  </si>
  <si>
    <t>Total Premium Revenue and Payer Incentives</t>
  </si>
  <si>
    <t>[aq4;ACCT.HNDetail_L500='R_OtherRev' and ACCT.HNDetail_L50='R_OPPharm']</t>
  </si>
  <si>
    <t>Total Retail Pharmacy Revenue</t>
  </si>
  <si>
    <t>[aq4;ACCT.HNDetail_L500='R_OtherRev' and ACCT.HNDetail_L50='R_340B']</t>
  </si>
  <si>
    <t>R_OtherRev;R_340B;182;3050012</t>
  </si>
  <si>
    <t>340B Contract Pharmacy</t>
  </si>
  <si>
    <t>R_OtherRev;R_340B;182;3050022</t>
  </si>
  <si>
    <t>340B COGS (A/P use)</t>
  </si>
  <si>
    <t>R_OtherRev;R_340B;182;3050023</t>
  </si>
  <si>
    <t>340B Fees (FE credit billing)</t>
  </si>
  <si>
    <t>Total Contract 340B Pharmacy Revenue</t>
  </si>
  <si>
    <t>[aq4;ACCT.HNDetail_L500='R_OtherRev' and ACCT.HNDetail_L50='R_Cafeteria']</t>
  </si>
  <si>
    <t>R_OtherRev;R_Cafeteria;183;5000510</t>
  </si>
  <si>
    <t>Cafeteria Sales</t>
  </si>
  <si>
    <t>Total Cafeteria Revenue</t>
  </si>
  <si>
    <t>[aq4;ACCT.HNDetail_L500='R_OtherRev' and ACCT.HNDetail_L50='R_OthrRevClient']</t>
  </si>
  <si>
    <t>R_OtherRev;R_OthrRevClient;184;5000700</t>
  </si>
  <si>
    <t>Client Services Gross</t>
  </si>
  <si>
    <t>R_OtherRev;R_OthrRevClient;184;5000705</t>
  </si>
  <si>
    <t>Client Services Deductions</t>
  </si>
  <si>
    <t>Total Institutional Services Revenue</t>
  </si>
  <si>
    <t>[aq4;ACCT.HNDetail_L500='R_OtherRev' and ACCT.HNDetail_L50='R_OtherRev']</t>
  </si>
  <si>
    <t>R_OtherRev;R_OtherRev;185;5000105</t>
  </si>
  <si>
    <t>CHT Funding BCBS</t>
  </si>
  <si>
    <t>R_OtherRev;R_OtherRev;185;5000120</t>
  </si>
  <si>
    <t>CHT Funding Medicaid</t>
  </si>
  <si>
    <t>R_OtherRev;R_OtherRev;185;5000125</t>
  </si>
  <si>
    <t>OCV PHM Revenue</t>
  </si>
  <si>
    <t>R_OtherRev;R_OtherRev;185;5000126</t>
  </si>
  <si>
    <t>CIGNA CAC Revenue</t>
  </si>
  <si>
    <t>R_OtherRev;R_OtherRev;185;5000127</t>
  </si>
  <si>
    <t>United MAPCPI/MCAIP Revenue</t>
  </si>
  <si>
    <t>R_OtherRev;R_OtherRev;185;5000128</t>
  </si>
  <si>
    <t>VT Blue Advantage Revenue</t>
  </si>
  <si>
    <t>R_OtherRev;R_OtherRev;185;5000129</t>
  </si>
  <si>
    <t>OCV Mental Health Revenue</t>
  </si>
  <si>
    <t>R_OtherRev;R_OtherRev;185;5000250</t>
  </si>
  <si>
    <t>Wellness Program</t>
  </si>
  <si>
    <t>R_OtherRev;R_OtherRev;185;5000421</t>
  </si>
  <si>
    <t>Medical Records</t>
  </si>
  <si>
    <t>R_OtherRev;R_OtherRev;185;5000800</t>
  </si>
  <si>
    <t>Miscellaneous Income</t>
  </si>
  <si>
    <t>R_OtherRev;R_OtherRev;185;5100100</t>
  </si>
  <si>
    <t>Grant Income</t>
  </si>
  <si>
    <t>R_OtherRev;R_OtherRev;185;5300260</t>
  </si>
  <si>
    <t>Business Rental Income</t>
  </si>
  <si>
    <t>R_OtherRev;R_OtherRev;185;5800100</t>
  </si>
  <si>
    <t>Sundry Fund - Other Revenue</t>
  </si>
  <si>
    <t>[aq4;ACCT.HNDetail_L500='R_OtherRev' and ACCT.HNDetail_L50='R_AssetsRelsdRestr']</t>
  </si>
  <si>
    <t>R_OtherRev;R_AssetsRelsdRestr;186;5000850</t>
  </si>
  <si>
    <t>Assets Released Oper</t>
  </si>
  <si>
    <t>Total Net Assets Released from Restriction</t>
  </si>
  <si>
    <t>[aq2; ACCT.HNDetail_L500='E_Salaries']</t>
  </si>
  <si>
    <t>[aq3;ACCT.HNDetail_L500='E_Salaries']</t>
  </si>
  <si>
    <t>[aq4;ACCT.HNDetail_L500='E_Salaries' and ACCT.HNDetail_L50='E_SalariesPhy']</t>
  </si>
  <si>
    <t>E_Salaries;E_SalariesPhy;220;6000003</t>
  </si>
  <si>
    <t>E_Salaries;E_SalariesPhy;220;6000010</t>
  </si>
  <si>
    <t>Salaries: UVMHN MG Physicians</t>
  </si>
  <si>
    <t>E_Salaries;E_SalariesPhy;220;6000014</t>
  </si>
  <si>
    <t>Salaries: UVMMG Physician - Supplemental</t>
  </si>
  <si>
    <t>E_Salaries;E_SalariesPhy;220;6000700</t>
  </si>
  <si>
    <t>Salaries: Physician Affiliated Recovery</t>
  </si>
  <si>
    <t>E_Salaries;E_SalariesPhy;220;6640095</t>
  </si>
  <si>
    <t>Physician Locum Tenens</t>
  </si>
  <si>
    <t>Total Salaries: Physicians</t>
  </si>
  <si>
    <t>[aq4;ACCT.HNDetail_L500='E_Salaries' and ACCT.HNDetail_L50='E_SalariesProd']</t>
  </si>
  <si>
    <t>E_Salaries;E_SalariesProd;221;6000040</t>
  </si>
  <si>
    <t>Salaries: APP</t>
  </si>
  <si>
    <t>E_Salaries;E_SalariesProd;221;6000088</t>
  </si>
  <si>
    <t>Salaries: Other Staff Non-Productive Other</t>
  </si>
  <si>
    <t>E_Salaries;E_SalariesProd;221;6000089</t>
  </si>
  <si>
    <t>Salaries: Other Staff Non-Productive Regular</t>
  </si>
  <si>
    <t>E_Salaries;E_SalariesProd;221;6000090</t>
  </si>
  <si>
    <t>Salaries: Other Staff Productive Regular</t>
  </si>
  <si>
    <t>E_Salaries;E_SalariesProd;221;6000100</t>
  </si>
  <si>
    <t>Salaries: Other Staff Urgent Pay</t>
  </si>
  <si>
    <t>E_Salaries;E_SalariesProd;221;6000104</t>
  </si>
  <si>
    <t>Salaries: Other Staff Productive Overtime</t>
  </si>
  <si>
    <t>E_Salaries;E_SalariesProd;221;6000105</t>
  </si>
  <si>
    <t>Salaries: Other Staff Called In</t>
  </si>
  <si>
    <t>E_Salaries;E_SalariesProd;221;6000106</t>
  </si>
  <si>
    <t>Salaries: Other Staff Holiday</t>
  </si>
  <si>
    <t>E_Salaries;E_SalariesProd;221;6000107</t>
  </si>
  <si>
    <t>Salaries: Productive-NonDirect</t>
  </si>
  <si>
    <t>E_Salaries;E_SalariesProd;221;6000108</t>
  </si>
  <si>
    <t>Salaries: Other Staff Education</t>
  </si>
  <si>
    <t>E_Salaries;E_SalariesProd;221;6000109</t>
  </si>
  <si>
    <t>Salaries: Other Staff Orientation</t>
  </si>
  <si>
    <t>E_Salaries;E_SalariesProd;221;6640855</t>
  </si>
  <si>
    <t>Traveler/Agency Fees</t>
  </si>
  <si>
    <t>Total Salaries: Staff, Residents, Fellows, &amp; APPs</t>
  </si>
  <si>
    <t>[aq4;ACCT.HNDetail_L500='E_Salaries' and ACCT.HNDetail_L50='E_SalariesPhyOth']</t>
  </si>
  <si>
    <t>E_Salaries;E_SalariesPhyOth;230;6000011</t>
  </si>
  <si>
    <t>Salaries: UVMU Physicians</t>
  </si>
  <si>
    <t>E_Salaries;E_SalariesPhyOth;230;6000012</t>
  </si>
  <si>
    <t>Salaries: Physician Incentive</t>
  </si>
  <si>
    <t>E_Salaries;E_SalariesPhyOth;230;6000018</t>
  </si>
  <si>
    <t>Salaries: Physician Salary Reclass / Liability</t>
  </si>
  <si>
    <t>E_Salaries;E_SalariesPhyOth;230;6000034</t>
  </si>
  <si>
    <t>Salaries: UVMMG Physician Leadership Incentive</t>
  </si>
  <si>
    <t>E_Salaries;E_SalariesPhyOth;230;6000092</t>
  </si>
  <si>
    <t>Salaries: Phys Reimb &amp; Allocations</t>
  </si>
  <si>
    <t>E_Salaries;E_SalariesPhyOth;230;6000900</t>
  </si>
  <si>
    <t>Salaries: Inter Dept/Co Charge: Physician</t>
  </si>
  <si>
    <t>E_Salaries;E_SalariesPhyOth;230;6000901</t>
  </si>
  <si>
    <t>Salaries: Inter Dept/Co Credit: Physician</t>
  </si>
  <si>
    <t>E_Salaries;E_SalariesPhyOth;230;6030213</t>
  </si>
  <si>
    <t>Physician CTO Accrual</t>
  </si>
  <si>
    <t>Total Salaries: Physicians Other</t>
  </si>
  <si>
    <t>[aq4;ACCT.HNDetail_L500='E_Salaries' and ACCT.HNDetail_L50='E_SalariesOth']</t>
  </si>
  <si>
    <t>E_Salaries;E_SalariesOth;231;6000041</t>
  </si>
  <si>
    <t>Salaries: APP Incentive Prog</t>
  </si>
  <si>
    <t>E_Salaries;E_SalariesOth;231;6000042</t>
  </si>
  <si>
    <t>Salaries: APP Reclass / Liability</t>
  </si>
  <si>
    <t>E_Salaries;E_SalariesOth;231;6000080</t>
  </si>
  <si>
    <t>Salaries: Other Staff Salary Reclass / Liability</t>
  </si>
  <si>
    <t>E_Salaries;E_SalariesOth;231;6000082</t>
  </si>
  <si>
    <t>Salaries: Leadership Incentive Reclass / Liability</t>
  </si>
  <si>
    <t>E_Salaries;E_SalariesOth;231;6000094</t>
  </si>
  <si>
    <t>Salaries: Other Staff Incentive</t>
  </si>
  <si>
    <t>E_Salaries;E_SalariesOth;231;6000097</t>
  </si>
  <si>
    <t>Salaries: Leadership Incentive</t>
  </si>
  <si>
    <t>E_Salaries;E_SalariesOth;231;6000101</t>
  </si>
  <si>
    <t>Salaries: Employee Appreciation</t>
  </si>
  <si>
    <t>E_Salaries;E_SalariesOth;231;6000725</t>
  </si>
  <si>
    <t>APP Salary Affiliated Recovery</t>
  </si>
  <si>
    <t>E_Salaries;E_SalariesOth;231;6000750</t>
  </si>
  <si>
    <t>Salaries: Staff Affiliated Recovery</t>
  </si>
  <si>
    <t>E_Salaries;E_SalariesOth;231;6030212</t>
  </si>
  <si>
    <t>CTO Net Accrual</t>
  </si>
  <si>
    <t>Total Salaries: Staff Other</t>
  </si>
  <si>
    <t>[aq2; ACCT.HNDetail_L500='E_Benefits']</t>
  </si>
  <si>
    <t>[aq3;ACCT.HNDetail_L500='E_Benefits']</t>
  </si>
  <si>
    <t>[aq4;ACCT.HNDetail_L500='E_Benefits' and ACCT.HNDetail_L50='E_Benefits']</t>
  </si>
  <si>
    <t>E_Benefits;E_Benefits;240;6030015</t>
  </si>
  <si>
    <t>UVMMG Physician Life Insurance</t>
  </si>
  <si>
    <t>E_Benefits;E_Benefits;240;6030020</t>
  </si>
  <si>
    <t>UVM Physician Fringe</t>
  </si>
  <si>
    <t>E_Benefits;E_Benefits;240;6030026</t>
  </si>
  <si>
    <t>Grant Staff Fringe</t>
  </si>
  <si>
    <t>E_Benefits;E_Benefits;240;6030035</t>
  </si>
  <si>
    <t>Reimb And Alloc: Physician Fringe</t>
  </si>
  <si>
    <t>E_Benefits;E_Benefits;240;6030080</t>
  </si>
  <si>
    <t>Reclass / Liability: Other Staff Fringe</t>
  </si>
  <si>
    <t>E_Benefits;E_Benefits;240;6030095</t>
  </si>
  <si>
    <t>UVMMG Physician LTD</t>
  </si>
  <si>
    <t>E_Benefits;E_Benefits;240;6030100</t>
  </si>
  <si>
    <t>Allocated Fringe</t>
  </si>
  <si>
    <t>E_Benefits;E_Benefits;240;6030102</t>
  </si>
  <si>
    <t>Allocated Fringe: Other-Staff</t>
  </si>
  <si>
    <t>E_Benefits;E_Benefits;240;6030106</t>
  </si>
  <si>
    <t>Allocated Fringe: APP</t>
  </si>
  <si>
    <t>E_Benefits;E_Benefits;240;6030109</t>
  </si>
  <si>
    <t>UVMMG Physicians FICA</t>
  </si>
  <si>
    <t>E_Benefits;E_Benefits;240;6030110</t>
  </si>
  <si>
    <t>FICA Taxes</t>
  </si>
  <si>
    <t>E_Benefits;E_Benefits;240;6030111</t>
  </si>
  <si>
    <t>FAHC Physicians FICA</t>
  </si>
  <si>
    <t>E_Benefits;E_Benefits;240;6030120</t>
  </si>
  <si>
    <t>Life Insurance Non MD</t>
  </si>
  <si>
    <t>E_Benefits;E_Benefits;240;6030125</t>
  </si>
  <si>
    <t>Long Term Disability Non MD</t>
  </si>
  <si>
    <t>E_Benefits;E_Benefits;240;6030130</t>
  </si>
  <si>
    <t>Health Insurance Non MD</t>
  </si>
  <si>
    <t>E_Benefits;E_Benefits;240;6030131</t>
  </si>
  <si>
    <t>Employee Pharmacy Benefit</t>
  </si>
  <si>
    <t>E_Benefits;E_Benefits;240;6030132</t>
  </si>
  <si>
    <t>EE Insurance Contribution Non MD</t>
  </si>
  <si>
    <t>E_Benefits;E_Benefits;240;6030133</t>
  </si>
  <si>
    <t>Misc Other Health Insurance Costs</t>
  </si>
  <si>
    <t>E_Benefits;E_Benefits;240;6030134</t>
  </si>
  <si>
    <t>MD Medical Insurance Contributions</t>
  </si>
  <si>
    <t>E_Benefits;E_Benefits;240;6030135</t>
  </si>
  <si>
    <t>UVMMG Physician Health Insurance</t>
  </si>
  <si>
    <t>E_Benefits;E_Benefits;240;6030136</t>
  </si>
  <si>
    <t>Vision/Eye Care Insurance</t>
  </si>
  <si>
    <t>E_Benefits;E_Benefits;240;6030139</t>
  </si>
  <si>
    <t>UVMMG InfoArmor</t>
  </si>
  <si>
    <t>E_Benefits;E_Benefits;240;6030140</t>
  </si>
  <si>
    <t>VT &amp; NY Unemployment</t>
  </si>
  <si>
    <t>E_Benefits;E_Benefits;240;6030142</t>
  </si>
  <si>
    <t>MD VISION</t>
  </si>
  <si>
    <t>E_Benefits;E_Benefits;240;6030146</t>
  </si>
  <si>
    <t>Vermont Child Care Tax</t>
  </si>
  <si>
    <t>E_Benefits;E_Benefits;240;6030150</t>
  </si>
  <si>
    <t>Pension</t>
  </si>
  <si>
    <t>E_Benefits;E_Benefits;240;6030160</t>
  </si>
  <si>
    <t>UVMMG Physician Dental Insurance</t>
  </si>
  <si>
    <t>E_Benefits;E_Benefits;240;6030161</t>
  </si>
  <si>
    <t>FAHC Physician Dental Insurance</t>
  </si>
  <si>
    <t>E_Benefits;E_Benefits;240;6030180</t>
  </si>
  <si>
    <t>Tuition</t>
  </si>
  <si>
    <t>E_Benefits;E_Benefits;240;6030190</t>
  </si>
  <si>
    <t>Group Dental Insurance</t>
  </si>
  <si>
    <t>E_Benefits;E_Benefits;240;6030191</t>
  </si>
  <si>
    <t>Physician Dental Insurance</t>
  </si>
  <si>
    <t>E_Benefits;E_Benefits;240;6030216</t>
  </si>
  <si>
    <t>Recognition Events</t>
  </si>
  <si>
    <t>E_Benefits;E_Benefits;240;6030240</t>
  </si>
  <si>
    <t>Annuity Match</t>
  </si>
  <si>
    <t>E_Benefits;E_Benefits;240;6030241</t>
  </si>
  <si>
    <t>Defined Retirement Contributions MD</t>
  </si>
  <si>
    <t>E_Benefits;E_Benefits;240;6030700</t>
  </si>
  <si>
    <t>Physician Affiliated Fringe Recovery</t>
  </si>
  <si>
    <t>E_Benefits;E_Benefits;240;6030725</t>
  </si>
  <si>
    <t>APP Fringe Affiliated Recovery</t>
  </si>
  <si>
    <t>E_Benefits;E_Benefits;240;6030750</t>
  </si>
  <si>
    <t>Staff Affiliated Fringe Recovery</t>
  </si>
  <si>
    <t>E_Benefits;E_Benefits;240;6030900</t>
  </si>
  <si>
    <t>Inter-Dept / Co Charge: Physician Fringe</t>
  </si>
  <si>
    <t>E_Benefits;E_Benefits;240;6030901</t>
  </si>
  <si>
    <t>Inter-Dept / Co Credit: Physician Fringe</t>
  </si>
  <si>
    <t>E_Benefits;E_Benefits;240;6030999</t>
  </si>
  <si>
    <t>Health Cost Benefit Recovery</t>
  </si>
  <si>
    <t>E_Benefits;E_Benefits;240;6620861</t>
  </si>
  <si>
    <t>Workers Comp Ins</t>
  </si>
  <si>
    <t>Total Payroll Tax &amp; Fringe</t>
  </si>
  <si>
    <t>[aq2; ACCT.HNDetail_L500='E_NonSalary']</t>
  </si>
  <si>
    <t>[aq3;ACCT.HNDetail_L500='E_NonSalary']</t>
  </si>
  <si>
    <t>[aq4;ACCT.HNDetail_L500='E_NonSalary' and ACCT.HNDetail_L50='E_MedSupplies']</t>
  </si>
  <si>
    <t>E_NonSalary;E_MedSupplies;300;6300302</t>
  </si>
  <si>
    <t>Custom Packs</t>
  </si>
  <si>
    <t>E_NonSalary;E_MedSupplies;300;6300303</t>
  </si>
  <si>
    <t>Surgeons Gloves</t>
  </si>
  <si>
    <t>E_NonSalary;E_MedSupplies;300;6300304</t>
  </si>
  <si>
    <t>Exam Gloves</t>
  </si>
  <si>
    <t>E_NonSalary;E_MedSupplies;300;6300306</t>
  </si>
  <si>
    <t>Reagents and Reagent Kits</t>
  </si>
  <si>
    <t>E_NonSalary;E_MedSupplies;300;6300308</t>
  </si>
  <si>
    <t>Clinical Focused Office Supplies</t>
  </si>
  <si>
    <t>E_NonSalary;E_MedSupplies;300;6300309</t>
  </si>
  <si>
    <t>Gyn/Uro Implants</t>
  </si>
  <si>
    <t>E_NonSalary;E_MedSupplies;300;6300310</t>
  </si>
  <si>
    <t>Medical Surgical</t>
  </si>
  <si>
    <t>E_NonSalary;E_MedSupplies;300;6300312</t>
  </si>
  <si>
    <t>IV Tubing and Sets</t>
  </si>
  <si>
    <t>E_NonSalary;E_MedSupplies;300;6300314</t>
  </si>
  <si>
    <t>Surgical Implants</t>
  </si>
  <si>
    <t>E_NonSalary;E_MedSupplies;300;6300315</t>
  </si>
  <si>
    <t>Total Joint Implants</t>
  </si>
  <si>
    <t>E_NonSalary;E_MedSupplies;300;6300320</t>
  </si>
  <si>
    <t>Laboratory Supplies</t>
  </si>
  <si>
    <t>E_NonSalary;E_MedSupplies;300;6300321</t>
  </si>
  <si>
    <t>Ortho Implants</t>
  </si>
  <si>
    <t>E_NonSalary;E_MedSupplies;300;6300322</t>
  </si>
  <si>
    <t>Guidewires Catheters Balloons Sheaths</t>
  </si>
  <si>
    <t>E_NonSalary;E_MedSupplies;300;6300324</t>
  </si>
  <si>
    <t>Other Stents</t>
  </si>
  <si>
    <t>E_NonSalary;E_MedSupplies;300;6300327</t>
  </si>
  <si>
    <t>Respiratory Therapy Supplies</t>
  </si>
  <si>
    <t>E_NonSalary;E_MedSupplies;300;6300331</t>
  </si>
  <si>
    <t>Ophthalmic Implants</t>
  </si>
  <si>
    <t>E_NonSalary;E_MedSupplies;300;6300332</t>
  </si>
  <si>
    <t>Neurosurgical Implants And Supplies</t>
  </si>
  <si>
    <t>E_NonSalary;E_MedSupplies;300;6300333</t>
  </si>
  <si>
    <t>Human And Synthetic Tissue Implants</t>
  </si>
  <si>
    <t>E_NonSalary;E_MedSupplies;300;6300334</t>
  </si>
  <si>
    <t>Cardiac Pacemakers Defibrillators Leads &amp; Accessories</t>
  </si>
  <si>
    <t>E_NonSalary;E_MedSupplies;300;6300339</t>
  </si>
  <si>
    <t>Surgical Mesh</t>
  </si>
  <si>
    <t>E_NonSalary;E_MedSupplies;300;6300340</t>
  </si>
  <si>
    <t>Oxygen</t>
  </si>
  <si>
    <t>E_NonSalary;E_MedSupplies;300;6300341</t>
  </si>
  <si>
    <t>IV and Arterial Cannulas Catheters and Accessories</t>
  </si>
  <si>
    <t>E_NonSalary;E_MedSupplies;300;6300342</t>
  </si>
  <si>
    <t>Pulse Oximetry</t>
  </si>
  <si>
    <t>E_NonSalary;E_MedSupplies;300;6300350</t>
  </si>
  <si>
    <t>Med Surg Specialty Items</t>
  </si>
  <si>
    <t>E_NonSalary;E_MedSupplies;300;6300360</t>
  </si>
  <si>
    <t>Radiology Diagnostic and General Supplies</t>
  </si>
  <si>
    <t>E_NonSalary;E_MedSupplies;300;6300370</t>
  </si>
  <si>
    <t>Suture And Endomechanical Supplies</t>
  </si>
  <si>
    <t>E_NonSalary;E_MedSupplies;300;6300380</t>
  </si>
  <si>
    <t>Instruments</t>
  </si>
  <si>
    <t>E_NonSalary;E_MedSupplies;300;6300390</t>
  </si>
  <si>
    <t>Patient Charge</t>
  </si>
  <si>
    <t>E_NonSalary;E_MedSupplies;300;6300391</t>
  </si>
  <si>
    <t>Patient Comfort Items</t>
  </si>
  <si>
    <t>E_NonSalary;E_MedSupplies;300;6300395</t>
  </si>
  <si>
    <t>Cochlear Implants and Hearing Aids</t>
  </si>
  <si>
    <t>E_NonSalary;E_MedSupplies;300;6300399</t>
  </si>
  <si>
    <t>Price Variance/Exception</t>
  </si>
  <si>
    <t>E_NonSalary;E_MedSupplies;300;6320330</t>
  </si>
  <si>
    <t>IV Solutions and Parenterals</t>
  </si>
  <si>
    <t>E_NonSalary;E_MedSupplies;300;6320335</t>
  </si>
  <si>
    <t>Contrast Media</t>
  </si>
  <si>
    <t>E_NonSalary;E_MedSupplies;300;6320336</t>
  </si>
  <si>
    <t>IV Irrigating Solutions</t>
  </si>
  <si>
    <t>Total Medical &amp; Surgical Supplies</t>
  </si>
  <si>
    <t>[aq4;ACCT.HNDetail_L500='E_NonSalary' and ACCT.HNDetail_L50='E_Drugs']</t>
  </si>
  <si>
    <t>E_NonSalary;E_Drugs;302;6320320</t>
  </si>
  <si>
    <t>IP Pharmaceuticals</t>
  </si>
  <si>
    <t>Total Pharmaceuticals</t>
  </si>
  <si>
    <t>[aq4;ACCT.HNDetail_L500='E_NonSalary' and ACCT.HNDetail_L50='E_Nutrition']</t>
  </si>
  <si>
    <t>E_NonSalary;E_Nutrition;303;6340510</t>
  </si>
  <si>
    <t>Groceries</t>
  </si>
  <si>
    <t>E_NonSalary;E_Nutrition;303;6340515</t>
  </si>
  <si>
    <t>Dietary And Nutritional Supplies</t>
  </si>
  <si>
    <t>Total Nutrition Supplies</t>
  </si>
  <si>
    <t>[aq4;ACCT.HNDetail_L500='E_NonSalary' and ACCT.HNDetail_L50='E_OthSupplies']</t>
  </si>
  <si>
    <t>E_NonSalary;E_OthSupplies;304;6660410</t>
  </si>
  <si>
    <t>Office Supplies</t>
  </si>
  <si>
    <t>E_NonSalary;E_OthSupplies;304;6660419</t>
  </si>
  <si>
    <t>FAHC M&amp;P Printing Allocation</t>
  </si>
  <si>
    <t>E_NonSalary;E_OthSupplies;304;6660420</t>
  </si>
  <si>
    <t>Supplies Office - Printed</t>
  </si>
  <si>
    <t>E_NonSalary;E_OthSupplies;304;6660490</t>
  </si>
  <si>
    <t>Supplies Office - General</t>
  </si>
  <si>
    <t>E_NonSalary;E_OthSupplies;304;6662470</t>
  </si>
  <si>
    <t>China Glass And Flatware</t>
  </si>
  <si>
    <t>E_NonSalary;E_OthSupplies;304;6669610</t>
  </si>
  <si>
    <t>Patient Education Materials</t>
  </si>
  <si>
    <t>E_NonSalary;E_OthSupplies;304;6680019</t>
  </si>
  <si>
    <t>Grant Supplies</t>
  </si>
  <si>
    <t>Total Other Supplies</t>
  </si>
  <si>
    <t>[aq4;ACCT.HNDetail_L500='E_NonSalary' and ACCT.HNDetail_L50='E_PurchSvcs']</t>
  </si>
  <si>
    <t>E_NonSalary;E_PurchSvcs;305;6640091</t>
  </si>
  <si>
    <t>Purchased Srvcs - Other</t>
  </si>
  <si>
    <t>E_NonSalary;E_PurchSvcs;305;6640094</t>
  </si>
  <si>
    <t>Purchased Srvcs - Professional Srvcs</t>
  </si>
  <si>
    <t>E_NonSalary;E_PurchSvcs;305;6640100</t>
  </si>
  <si>
    <t>Legal</t>
  </si>
  <si>
    <t>E_NonSalary;E_PurchSvcs;305;6640111</t>
  </si>
  <si>
    <t>Auditing and Tax related services</t>
  </si>
  <si>
    <t>E_NonSalary;E_PurchSvcs;305;6640117</t>
  </si>
  <si>
    <t>Contract Laundry</t>
  </si>
  <si>
    <t>E_NonSalary;E_PurchSvcs;305;6640225</t>
  </si>
  <si>
    <t>Banking fees and Services</t>
  </si>
  <si>
    <t>E_NonSalary;E_PurchSvcs;305;6640250</t>
  </si>
  <si>
    <t>Consulting Fees</t>
  </si>
  <si>
    <t>E_NonSalary;E_PurchSvcs;305;6640280</t>
  </si>
  <si>
    <t>Outside Medical Services</t>
  </si>
  <si>
    <t>E_NonSalary;E_PurchSvcs;305;6640291</t>
  </si>
  <si>
    <t>Waste Disposal - Hazardous</t>
  </si>
  <si>
    <t>E_NonSalary;E_PurchSvcs;305;6640295</t>
  </si>
  <si>
    <t>Grounds Purchased Services</t>
  </si>
  <si>
    <t>E_NonSalary;E_PurchSvcs;305;6640620</t>
  </si>
  <si>
    <t>Collection Agency Fees</t>
  </si>
  <si>
    <t>E_NonSalary;E_PurchSvcs;305;6640900</t>
  </si>
  <si>
    <t>Purchased Services Affiliated Recovery</t>
  </si>
  <si>
    <t>E_NonSalary;E_PurchSvcs;305;6669850</t>
  </si>
  <si>
    <t>General Advertising</t>
  </si>
  <si>
    <t>E_NonSalary;E_PurchSvcs;305;6680014</t>
  </si>
  <si>
    <t>Grant Purchased Service</t>
  </si>
  <si>
    <t>Total Purchased Services</t>
  </si>
  <si>
    <t>[aq4;ACCT.HNDetail_L500='E_NonSalary' and ACCT.HNDetail_L50='E_Software']</t>
  </si>
  <si>
    <t>E_NonSalary;E_Software;306;6665950</t>
  </si>
  <si>
    <t>Software Maintenance Fee</t>
  </si>
  <si>
    <t>E_NonSalary;E_Software;306;6665951</t>
  </si>
  <si>
    <t>EHR - Software License Fee - Epic</t>
  </si>
  <si>
    <t>E_NonSalary;E_Software;306;6665958</t>
  </si>
  <si>
    <t>License Expense</t>
  </si>
  <si>
    <t>E_NonSalary;E_Software;306;6665959</t>
  </si>
  <si>
    <t>Software As A Service</t>
  </si>
  <si>
    <t>Total Software and IT Maintenance Fees</t>
  </si>
  <si>
    <t>[aq4;ACCT.HNDetail_L500='E_NonSalary' and ACCT.HNDetail_L50='E_MaintRepairs']</t>
  </si>
  <si>
    <t>E_NonSalary;E_MaintRepairs;307;6661430</t>
  </si>
  <si>
    <t>Housekeeping Supplies</t>
  </si>
  <si>
    <t>E_NonSalary;E_MaintRepairs;307;6665910</t>
  </si>
  <si>
    <t>Facilities and Equip Maintenance - Contract</t>
  </si>
  <si>
    <t>E_NonSalary;E_MaintRepairs;307;6665920</t>
  </si>
  <si>
    <t>Facilities and Equip Maintenance - Noncontract</t>
  </si>
  <si>
    <t>Total Facility and Equip Maintenance and Repairs</t>
  </si>
  <si>
    <t>[aq4;ACCT.HNDetail_L500='E_NonSalary' and ACCT.HNDetail_L50='E_RentLease']</t>
  </si>
  <si>
    <t>E_NonSalary;E_RentLease;308;6666930</t>
  </si>
  <si>
    <t>INACTIVE 02/21: Medical Equipment</t>
  </si>
  <si>
    <t>E_NonSalary;E_RentLease;308;6666933</t>
  </si>
  <si>
    <t>Medical Equipment Leased</t>
  </si>
  <si>
    <t>E_NonSalary;E_RentLease;308;6666946</t>
  </si>
  <si>
    <t>Rent - Building</t>
  </si>
  <si>
    <t>Total Lease and Rental</t>
  </si>
  <si>
    <t>[aq4;ACCT.HNDetail_L500='E_NonSalary' and ACCT.HNDetail_L50='E_Utilities']</t>
  </si>
  <si>
    <t>E_NonSalary;E_Utilities;309;6600710</t>
  </si>
  <si>
    <t>Telephone</t>
  </si>
  <si>
    <t>E_NonSalary;E_Utilities;309;6600730</t>
  </si>
  <si>
    <t>Electricity</t>
  </si>
  <si>
    <t>E_NonSalary;E_Utilities;309;6600740</t>
  </si>
  <si>
    <t>Fuel</t>
  </si>
  <si>
    <t>E_NonSalary;E_Utilities;309;6600755</t>
  </si>
  <si>
    <t>Water &amp; Sewer Expense</t>
  </si>
  <si>
    <t>E_NonSalary;E_Utilities;309;6640125</t>
  </si>
  <si>
    <t>Waste Disposal - General</t>
  </si>
  <si>
    <t>Total Utilities</t>
  </si>
  <si>
    <t>[aq4;ACCT.HNDetail_L500='E_NonSalary' and ACCT.HNDetail_L50='E_OtherExp']</t>
  </si>
  <si>
    <t>E_NonSalary;E_OtherExp;311;6600770</t>
  </si>
  <si>
    <t>Mail &amp; Production</t>
  </si>
  <si>
    <t>E_NonSalary;E_OtherExp;311;6663095</t>
  </si>
  <si>
    <t>LOCUM LODGING AND TRAVEL EXPENSES</t>
  </si>
  <si>
    <t>E_NonSalary;E_OtherExp;311;6663810</t>
  </si>
  <si>
    <t>Books/Subs/Dues Non MD</t>
  </si>
  <si>
    <t>E_NonSalary;E_OtherExp;311;6663811</t>
  </si>
  <si>
    <t>MD CME</t>
  </si>
  <si>
    <t>E_NonSalary;E_OtherExp;311;6663816</t>
  </si>
  <si>
    <t>APP CME - Non Bargaining</t>
  </si>
  <si>
    <t>E_NonSalary;E_OtherExp;311;6663829</t>
  </si>
  <si>
    <t>Patient Travel</t>
  </si>
  <si>
    <t>E_NonSalary;E_OtherExp;311;6663833</t>
  </si>
  <si>
    <t>Travel Allowances</t>
  </si>
  <si>
    <t>E_NonSalary;E_OtherExp;311;6664880</t>
  </si>
  <si>
    <t>Freight Charges</t>
  </si>
  <si>
    <t>E_NonSalary;E_OtherExp;311;6669350</t>
  </si>
  <si>
    <t>Linen Supplies</t>
  </si>
  <si>
    <t>E_NonSalary;E_OtherExp;311;6669604</t>
  </si>
  <si>
    <t>Contributions</t>
  </si>
  <si>
    <t>E_NonSalary;E_OtherExp;311;6669606</t>
  </si>
  <si>
    <t>External Food/Catering</t>
  </si>
  <si>
    <t>E_NonSalary;E_OtherExp;311;6669611</t>
  </si>
  <si>
    <t>Staff Prof Dev/Travel Non Bargaining</t>
  </si>
  <si>
    <t>E_NonSalary;E_OtherExp;311;6669613</t>
  </si>
  <si>
    <t>Replacement Linens</t>
  </si>
  <si>
    <t>E_NonSalary;E_OtherExp;311;6669616</t>
  </si>
  <si>
    <t>Small Equipment</t>
  </si>
  <si>
    <t>E_NonSalary;E_OtherExp;311;6669704</t>
  </si>
  <si>
    <t>FAOP Cash Over/Under</t>
  </si>
  <si>
    <t>E_NonSalary;E_OtherExp;311;6669731</t>
  </si>
  <si>
    <t>Transport Services</t>
  </si>
  <si>
    <t>E_NonSalary;E_OtherExp;311;6669733</t>
  </si>
  <si>
    <t>Volunteer Recognition</t>
  </si>
  <si>
    <t>E_NonSalary;E_OtherExp;311;6669802</t>
  </si>
  <si>
    <t>INST: UMEA Contributions</t>
  </si>
  <si>
    <t>E_NonSalary;E_OtherExp;311;6669840</t>
  </si>
  <si>
    <t>Recruitment</t>
  </si>
  <si>
    <t>E_NonSalary;E_OtherExp;311;6669842</t>
  </si>
  <si>
    <t>Dept Moving Costs</t>
  </si>
  <si>
    <t>E_NonSalary;E_OtherExp;311;6669890</t>
  </si>
  <si>
    <t>General Other</t>
  </si>
  <si>
    <t>E_NonSalary;E_OtherExp;311;6669891</t>
  </si>
  <si>
    <t>Penalty/Fine/Late Fee</t>
  </si>
  <si>
    <t>E_NonSalary;E_OtherExp;311;6669895</t>
  </si>
  <si>
    <t>General Taxes</t>
  </si>
  <si>
    <t>E_NonSalary;E_OtherExp;311;6669900</t>
  </si>
  <si>
    <t>Other Expense Affiliated Recovery</t>
  </si>
  <si>
    <t>E_NonSalary;E_OtherExp;311;6680016</t>
  </si>
  <si>
    <t>Grant Travel/Meeting</t>
  </si>
  <si>
    <t>E_NonSalary;E_OtherExp;311;6680023</t>
  </si>
  <si>
    <t>GRANT OTHER OCCUPANCY</t>
  </si>
  <si>
    <t>E_NonSalary;E_OtherExp;311;6699900</t>
  </si>
  <si>
    <t>Allocation of HN Shared Services - Affiliation Agree</t>
  </si>
  <si>
    <t>E_NonSalary;E_OtherExp;311;6699985</t>
  </si>
  <si>
    <t>AMC Funding Allocation</t>
  </si>
  <si>
    <t>Total Other Expenses</t>
  </si>
  <si>
    <t>[aq4;ACCT.HNDetail_L500='E_NonSalary' and ACCT.HNDetail_L50='E_Insurance']</t>
  </si>
  <si>
    <t>E_NonSalary;E_Insurance;312;6620820</t>
  </si>
  <si>
    <t>Corporate Insurance</t>
  </si>
  <si>
    <t>E_NonSalary;E_Insurance;312;6620850</t>
  </si>
  <si>
    <t>Physician Prof Liability</t>
  </si>
  <si>
    <t>E_NonSalary;E_Insurance;312;6620900</t>
  </si>
  <si>
    <t>Prof Liability Insurance Affiliated Rec Elimination</t>
  </si>
  <si>
    <t>E_NonSalary;E_Insurance;312;6620910</t>
  </si>
  <si>
    <t>Professional Liability: MD PO Expense</t>
  </si>
  <si>
    <t>Total Insurance</t>
  </si>
  <si>
    <t>[aq4;ACCT.HNDetail_L500='E_NonSalary' and ACCT.HNDetail_L50='E_Depreciation']</t>
  </si>
  <si>
    <t>E_NonSalary;E_Depreciation;313;6900970</t>
  </si>
  <si>
    <t>Depreciation: Equip</t>
  </si>
  <si>
    <t>E_NonSalary;E_Depreciation;313;6900975</t>
  </si>
  <si>
    <t>Depr: Buildings</t>
  </si>
  <si>
    <t>E_NonSalary;E_Depreciation;313;6900977</t>
  </si>
  <si>
    <t>Depr: Land Improvements</t>
  </si>
  <si>
    <t>Total Depreciation and Amortization</t>
  </si>
  <si>
    <t>[aq4;ACCT.HNDetail_L500='E_NonSalary' and ACCT.HNDetail_L50='E_Interest']</t>
  </si>
  <si>
    <t>E_NonSalary;E_Interest;314;7100802</t>
  </si>
  <si>
    <t>Total Interest Expense</t>
  </si>
  <si>
    <t>[aq4;ACCT.HNDetail_L500='E_NonSalary' and ACCT.HNDetail_L50='E_ProvTax']</t>
  </si>
  <si>
    <t>E_NonSalary;E_ProvTax;316;6650015</t>
  </si>
  <si>
    <t>Inpatient Provider Tax</t>
  </si>
  <si>
    <t>E_NonSalary;E_ProvTax;316;6650016</t>
  </si>
  <si>
    <t>Outpatient Provider Tax</t>
  </si>
  <si>
    <t>E_NonSalary;E_ProvTax;316;6650017</t>
  </si>
  <si>
    <t>Professional Provider Tax</t>
  </si>
  <si>
    <t>Total Provider Tax Expense</t>
  </si>
  <si>
    <t>[aq4;ACCT.HNDetail_L500='E_NonSalary' and ACCT.HNDetail_L50='E_IntExpAlloc']</t>
  </si>
  <si>
    <t>E_NonSalary;E_IntExpAlloc;317;6000500</t>
  </si>
  <si>
    <t>Salaries: Funded Physician Positions</t>
  </si>
  <si>
    <t>E_NonSalary;E_IntExpAlloc;317;6667501</t>
  </si>
  <si>
    <t>Hospital Directorships</t>
  </si>
  <si>
    <t>Total Internal Expense Allocation</t>
  </si>
  <si>
    <t>[aq4;ACCT.HNDetail_L500='E_NonSalary' and ACCT.HNDetail_L50='E_SharedSvcs']</t>
  </si>
  <si>
    <t>E_NonSalary;E_SharedSvcs;318;6699990</t>
  </si>
  <si>
    <t>Allocation of HN Shared Services</t>
  </si>
  <si>
    <t>Total Shared Services</t>
  </si>
  <si>
    <t>[aq4;ACCT.HNDetail_L500='E_NonSalary' and ACCT.HNDetail_L50='E_SharedSvcsCredit']</t>
  </si>
  <si>
    <t>E_NonSalary;E_SharedSvcsCredit;319;6699995</t>
  </si>
  <si>
    <t>Credit for Services Paid</t>
  </si>
  <si>
    <t>Total Shared Services Credit</t>
  </si>
  <si>
    <t>[aq2; ACCT.HNDetail_L500='R_NonOpRev']</t>
  </si>
  <si>
    <t>[aq3;ACCT.HNDetail_L500='R_NonOpRev']</t>
  </si>
  <si>
    <t>[aq4;ACCT.HNDetail_L500='R_NonOpRev' and ACCT.HNDetail_L50='R_InvestPool']</t>
  </si>
  <si>
    <t>R_NonOpRev;R_InvestPool;405;8450014</t>
  </si>
  <si>
    <t>Chg in Interest in Inv Pool - NT Unrealized Gain/Loss</t>
  </si>
  <si>
    <t>R_NonOpRev;R_InvestPool;405;8450018</t>
  </si>
  <si>
    <t>Short-term NT Unrealized Gain/Loss</t>
  </si>
  <si>
    <t>R_NonOpRev;R_InvestPool;405;8450019</t>
  </si>
  <si>
    <t>Short-term NT Dividends &amp; Interest</t>
  </si>
  <si>
    <t>R_NonOpRev;R_InvestPool;405;8450020</t>
  </si>
  <si>
    <t>Short-term NT Expenses</t>
  </si>
  <si>
    <t>R_NonOpRev;R_InvestPool;405;8450021</t>
  </si>
  <si>
    <t>Short-term NT Realized Gain/Loss</t>
  </si>
  <si>
    <t>Total Change in Interest in Investment Pool</t>
  </si>
  <si>
    <t>[aq4;ACCT.HNDetail_L500='R_NonOpRev' and ACCT.HNDetail_L50='R_DistrAccumGains']</t>
  </si>
  <si>
    <t>R_NonOpRev;R_DistrAccumGains;406;8475100</t>
  </si>
  <si>
    <t>DISTRIBUTION OF ACCUMULATED INVESTMENT GAINS</t>
  </si>
  <si>
    <t>Total Distribution of Accumulated Investment Gains</t>
  </si>
  <si>
    <t>[aq4;ACCT.HNDetail_L500='R_NonOpRev' and ACCT.HNDetail_L50='R_NonOpRev']</t>
  </si>
  <si>
    <t>R_NonOpRev;R_NonOpRev;407;8100003</t>
  </si>
  <si>
    <t>General Contributions</t>
  </si>
  <si>
    <t>Total Other</t>
  </si>
  <si>
    <t>[aq4;ACCT.HNDetail_L500='R_NonOpRev' and ACCT.HNDetail_L50='R_OthPenExp']</t>
  </si>
  <si>
    <t>R_NonOpRev;R_OthPenExp;409;8500020</t>
  </si>
  <si>
    <t>Total Other Components of Pension Expense</t>
  </si>
  <si>
    <t>Total Non Operating Revenue (Expense)</t>
  </si>
  <si>
    <t>[aq2; ACCT.HNDetail_L500='R_NonOpGainLoss']</t>
  </si>
  <si>
    <t>[aq3;ACCT.HNDetail_L500='R_NonOpGainLoss']</t>
  </si>
  <si>
    <t>Non Operating Gain (Loss)</t>
  </si>
  <si>
    <t>[aq4;ACCT.HNDetail_L500='R_NonOpGainLoss' and ACCT.HNDetail_L50='R_NonOpGainLoss']</t>
  </si>
  <si>
    <t>R_NonOpGainLoss;R_NonOpGainLoss;412;8500002</t>
  </si>
  <si>
    <t>Adjust Min Pension Liab</t>
  </si>
  <si>
    <t>R_NonOpGainLoss;R_NonOpGainLoss;412;8600060</t>
  </si>
  <si>
    <t>Assets Released - Capital</t>
  </si>
  <si>
    <t>R_NonOpGainLoss;R_NonOpGainLoss;412;8600075</t>
  </si>
  <si>
    <t>Transfer of Net Assets</t>
  </si>
  <si>
    <t>Total Other Non Operating Gain / (Loss)</t>
  </si>
  <si>
    <t>Total Non Operating Gain (Loss)</t>
  </si>
  <si>
    <t>Annual Formula</t>
  </si>
  <si>
    <t>Mid Year Formula</t>
  </si>
  <si>
    <t>Comments</t>
  </si>
  <si>
    <t>SAME</t>
  </si>
  <si>
    <t>(Net Operating Income (Loss) + Depreciation Amortization + Interest (Short Term) + Interest (Long Term))+-Investment Income (non op)+-Other Components of Pension(non ops)+-Other (non ops) / 
Maximum Annual Debt Service</t>
  </si>
  <si>
    <t>Rolling 12 data is used for mid year numerator calculation</t>
  </si>
  <si>
    <t>Total Debt/(Total Debt+Fund Balance)</t>
  </si>
  <si>
    <t>Mirroring GMCB Calc</t>
  </si>
  <si>
    <t>Our Calc</t>
  </si>
  <si>
    <t>1, 2502)</t>
  </si>
  <si>
    <t>As of: 8/14/2024 15:46</t>
  </si>
  <si>
    <t>DEPT.Org IN (2501, 2502)</t>
  </si>
  <si>
    <t>R_PatientRev;R_SWBRev;104</t>
  </si>
  <si>
    <t>R_SWBRev</t>
  </si>
  <si>
    <t>Swing Revenue</t>
  </si>
  <si>
    <t>R_OtherRev;R_IntRevAlloc;187</t>
  </si>
  <si>
    <t>R_IntRevAlloc</t>
  </si>
  <si>
    <t>Internal Revenue Allocation</t>
  </si>
  <si>
    <t>H_Hours;H_Physician;250000090800</t>
  </si>
  <si>
    <t>PHYSICIAN FTE HOURS</t>
  </si>
  <si>
    <t>H_Hours;H_Physician;250000092710</t>
  </si>
  <si>
    <t>LEASED PHYSICIAN - UVMMC - Hours</t>
  </si>
  <si>
    <t>H_Hours;H_Prod;250000090100</t>
  </si>
  <si>
    <t>SUPERVISOR FTE HOURS</t>
  </si>
  <si>
    <t>H_Hours;H_Prod;250000090200</t>
  </si>
  <si>
    <t>TECHINICAN FTE HOURS</t>
  </si>
  <si>
    <t>H_Hours;H_Prod;250000090300</t>
  </si>
  <si>
    <t>RN FTE HOURS</t>
  </si>
  <si>
    <t>H_Hours;H_Prod;250000090400</t>
  </si>
  <si>
    <t>LPN FTE HOURS</t>
  </si>
  <si>
    <t>H_Hours;H_Prod;250000090500</t>
  </si>
  <si>
    <t>AIDE FTE HOURS</t>
  </si>
  <si>
    <t>H_Hours;H_Prod;250000090600</t>
  </si>
  <si>
    <t>CLERICAL SAL</t>
  </si>
  <si>
    <t>H_Hours;H_Prod;250000090700</t>
  </si>
  <si>
    <t>SERVICE TECH FTE HOURS</t>
  </si>
  <si>
    <t>H_Hours;H_Prod;250000090900</t>
  </si>
  <si>
    <t>APP AND PHARMACIST FTE HOURS</t>
  </si>
  <si>
    <t>H_Hours;H_Prod;250000091100</t>
  </si>
  <si>
    <t>EXECUTIVE FTE HOURS</t>
  </si>
  <si>
    <t>H_Hours;H_Prod;250000092800</t>
  </si>
  <si>
    <t>CONT PAT CARE SVCS NURSES HOURS</t>
  </si>
  <si>
    <t>H_Hours;H_Prod;250000092850</t>
  </si>
  <si>
    <t>TEMP LABOR HOURS</t>
  </si>
  <si>
    <t>S_KeyStat;S_KeyIP;1;811130</t>
  </si>
  <si>
    <t>IP Days - Swing</t>
  </si>
  <si>
    <t>S_KeyStat;S_KeyIP;1;811306</t>
  </si>
  <si>
    <t>S_KeyStat;S_KeyIP;1;811310</t>
  </si>
  <si>
    <t>S_KeyStat;S_KeyIP;1;811900</t>
  </si>
  <si>
    <t>Total IP Cases</t>
  </si>
  <si>
    <t>S_KeyStat;S_KeyIP;1;250000811100</t>
  </si>
  <si>
    <t>S_KeyStat;S_KeyIP;1;250000811106</t>
  </si>
  <si>
    <t>S_KeyStat;S_KeyIP;1;250000811126</t>
  </si>
  <si>
    <t>S_KeyStat;S_KeyIP;1;250000811130</t>
  </si>
  <si>
    <t>S_KeyStat;S_KeyIP;1;250000811201</t>
  </si>
  <si>
    <t>S_KeyStat;S_KeyIP;1;250000811210</t>
  </si>
  <si>
    <t>IP Visits</t>
  </si>
  <si>
    <t>S_KeyStat;S_KeyIP;1;250000811293</t>
  </si>
  <si>
    <t>S_KeyStat;S_KeyIP;1;250000811294</t>
  </si>
  <si>
    <t>S_KeyStat;S_KeyIP;1;250000811295</t>
  </si>
  <si>
    <t>S_KeyStat;S_KeyIP;1;250000811296</t>
  </si>
  <si>
    <t>S_KeyStat;S_KeyIP;1;250000811299</t>
  </si>
  <si>
    <t>S_KeyStat;S_KeyIP;1;250000811300</t>
  </si>
  <si>
    <t>S_KeyStat;S_KeyIP;1;250000811315</t>
  </si>
  <si>
    <t>S_KeyStat;S_KeyIP;1;250000811317</t>
  </si>
  <si>
    <t>IP Units</t>
  </si>
  <si>
    <t>S_KeyStat;S_KeyIP;1;250000815296</t>
  </si>
  <si>
    <t>Swing Proc - Rad Diagnostic</t>
  </si>
  <si>
    <t>S_KeyStat;S_KeyIP;1;250000815299</t>
  </si>
  <si>
    <t>Swing Procedures</t>
  </si>
  <si>
    <t>S_KeyStat;S_KeyIP;1;250000815315</t>
  </si>
  <si>
    <t>Swing Billed Tests</t>
  </si>
  <si>
    <t>S_KeyStat;S_KeyIP;1;250099811601</t>
  </si>
  <si>
    <t>S_KeyStat;S_KeyIP;1;250099811602</t>
  </si>
  <si>
    <t>S_KeyStat;S_KeyIP;1;250099811605</t>
  </si>
  <si>
    <t>S_KeyStat;S_KeyIP;1;250099811606</t>
  </si>
  <si>
    <t>S_KeyStat;S_KeyOP;2;812306</t>
  </si>
  <si>
    <t>S_KeyStat;S_KeyOP;2;812310</t>
  </si>
  <si>
    <t>S_KeyStat;S_KeyOP;2;812356</t>
  </si>
  <si>
    <t>HB Work RVUs</t>
  </si>
  <si>
    <t>S_KeyStat;S_KeyOP;2;812900</t>
  </si>
  <si>
    <t>Total OP Cases</t>
  </si>
  <si>
    <t>S_KeyStat;S_KeyOP;2;250000812201</t>
  </si>
  <si>
    <t>S_KeyStat;S_KeyOP;2;250000812210</t>
  </si>
  <si>
    <t>OP Visits</t>
  </si>
  <si>
    <t>S_KeyStat;S_KeyOP;2;250000812293</t>
  </si>
  <si>
    <t>S_KeyStat;S_KeyOP;2;250000812294</t>
  </si>
  <si>
    <t>S_KeyStat;S_KeyOP;2;250000812295</t>
  </si>
  <si>
    <t>S_KeyStat;S_KeyOP;2;250000812296</t>
  </si>
  <si>
    <t>S_KeyStat;S_KeyOP;2;250000812299</t>
  </si>
  <si>
    <t>S_KeyStat;S_KeyOP;2;250000812300</t>
  </si>
  <si>
    <t>S_KeyStat;S_KeyOP;2;250000812315</t>
  </si>
  <si>
    <t>S_KeyStat;S_KeyOP;2;250000812317</t>
  </si>
  <si>
    <t>OP Units</t>
  </si>
  <si>
    <t>S_KeyStat;S_KeyPRO;3;250099813203</t>
  </si>
  <si>
    <t>PRO Visits</t>
  </si>
  <si>
    <t>S_KeyStat;S_KeyPRO;3;250099813356</t>
  </si>
  <si>
    <t>S_OthStat;S_SecIP;420;821140</t>
  </si>
  <si>
    <t>IP Admissions</t>
  </si>
  <si>
    <t>S_OthStat;S_SecIP;420;821148</t>
  </si>
  <si>
    <t>IP Admissions - Nursery</t>
  </si>
  <si>
    <t>S_OthStat;S_SecIP;420;821158</t>
  </si>
  <si>
    <t>IP Discharge Days - Nursery</t>
  </si>
  <si>
    <t>S_OthStat;S_SecIP;420;821170</t>
  </si>
  <si>
    <t>IP Discharges</t>
  </si>
  <si>
    <t>S_OthStat;S_SecIP;420;821178</t>
  </si>
  <si>
    <t>S_OthStat;S_SecIP;420;821299</t>
  </si>
  <si>
    <t>S_OthStat;S_SecIP;420;821300</t>
  </si>
  <si>
    <t>S_OthStat;S_SecIP;420;821302</t>
  </si>
  <si>
    <t>IP Cases</t>
  </si>
  <si>
    <t>S_OthStat;S_SecIP;420;821308</t>
  </si>
  <si>
    <t>IP Hours</t>
  </si>
  <si>
    <t>S_OthStat;S_SecIP;420;824463</t>
  </si>
  <si>
    <t>Deduction Model Assumptions - SNFMedicaid_ACO VT</t>
  </si>
  <si>
    <t>S_OthStat;S_SecIP;420;824465</t>
  </si>
  <si>
    <t>Deduction Model Assumptions - SNFMedicaid_VT</t>
  </si>
  <si>
    <t>S_OthStat;S_SecIP;420;825299</t>
  </si>
  <si>
    <t>S_OthStat;S_SecIP;420;825467</t>
  </si>
  <si>
    <t>Deduction Model Assumptions - SWBMedicare</t>
  </si>
  <si>
    <t>S_OthStat;S_SecIP;420;825468</t>
  </si>
  <si>
    <t>Deduction Model Assumptions - SWBMedicareACO</t>
  </si>
  <si>
    <t>S_OthStat;S_SecIP;420;250000821130</t>
  </si>
  <si>
    <t>S_OthStat;S_SecIP;420;250000821141</t>
  </si>
  <si>
    <t>S_OthStat;S_SecIP;420;250000821145</t>
  </si>
  <si>
    <t>S_OthStat;S_SecIP;420;250000821148</t>
  </si>
  <si>
    <t>S_OthStat;S_SecIP;420;250000821171</t>
  </si>
  <si>
    <t>S_OthStat;S_SecIP;420;250000821175</t>
  </si>
  <si>
    <t>S_OthStat;S_SecIP;420;250000821178</t>
  </si>
  <si>
    <t>S_OthStat;S_SecIP;420;250000821299</t>
  </si>
  <si>
    <t>S_OthStat;S_SecIP;420;250000821300</t>
  </si>
  <si>
    <t>S_OthStat;S_SecIP;420;250000821302</t>
  </si>
  <si>
    <t>S_OthStat;S_SecIP;420;250000821305</t>
  </si>
  <si>
    <t>S_OthStat;S_SecIP;420;250000821308</t>
  </si>
  <si>
    <t>S_OthStat;S_SecIP;420;250000821316</t>
  </si>
  <si>
    <t>IP Treatments</t>
  </si>
  <si>
    <t>S_OthStat;S_SecIP;420;250000821317</t>
  </si>
  <si>
    <t>S_OthStat;S_SecIP;420;250099111010</t>
  </si>
  <si>
    <t>I/P MCARE PT DAYS</t>
  </si>
  <si>
    <t>S_OthStat;S_SecIP;420;250099111015</t>
  </si>
  <si>
    <t>I/P MCARE ADVNTG PT DAYS</t>
  </si>
  <si>
    <t>S_OthStat;S_SecIP;420;250099111020</t>
  </si>
  <si>
    <t>I/P MCAID PT DAYS</t>
  </si>
  <si>
    <t>S_OthStat;S_SecIP;420;250099111030</t>
  </si>
  <si>
    <t>I/P BC PT DAYS</t>
  </si>
  <si>
    <t>S_OthStat;S_SecIP;420;250099111040</t>
  </si>
  <si>
    <t>I/P CO PT DAYS</t>
  </si>
  <si>
    <t>S_OthStat;S_SecIP;420;250099111050</t>
  </si>
  <si>
    <t>I/P SP PT DAYS</t>
  </si>
  <si>
    <t>S_OthStat;S_SecIP;420;250099111060</t>
  </si>
  <si>
    <t>I/P OTHER PT DAYS</t>
  </si>
  <si>
    <t>S_OthStat;S_SecIP;420;250099112010</t>
  </si>
  <si>
    <t>S/B MCARE PT DAYS</t>
  </si>
  <si>
    <t>S_OthStat;S_SecIP;420;250099112015</t>
  </si>
  <si>
    <t>SWB MCARE ADVNTG PT DAYS</t>
  </si>
  <si>
    <t>S_OthStat;S_SecIP;420;250099112020</t>
  </si>
  <si>
    <t>S/B MCAID PT DAYS</t>
  </si>
  <si>
    <t>S_OthStat;S_SecIP;420;250099112030</t>
  </si>
  <si>
    <t>S/B BC PT DAYS</t>
  </si>
  <si>
    <t>S_OthStat;S_SecIP;420;250099121010</t>
  </si>
  <si>
    <t>IP MCARE VISITS</t>
  </si>
  <si>
    <t>S_OthStat;S_SecIP;420;250099121015</t>
  </si>
  <si>
    <t>I/P MCARE ADVNTG VISITS</t>
  </si>
  <si>
    <t>S_OthStat;S_SecIP;420;250099121020</t>
  </si>
  <si>
    <t>IP MCAID VISITS</t>
  </si>
  <si>
    <t>S_OthStat;S_SecIP;420;250099121030</t>
  </si>
  <si>
    <t>IP BC VISITS</t>
  </si>
  <si>
    <t>S_OthStat;S_SecIP;420;250099121040</t>
  </si>
  <si>
    <t>IP CO VISITS</t>
  </si>
  <si>
    <t>S_OthStat;S_SecIP;420;250099121050</t>
  </si>
  <si>
    <t>IP SP VISITS</t>
  </si>
  <si>
    <t>S_OthStat;S_SecIP;420;250099121060</t>
  </si>
  <si>
    <t>IP OTH VISITS</t>
  </si>
  <si>
    <t>S_OthStat;S_SecIP;420;250099131010</t>
  </si>
  <si>
    <t>I/P MCARE OBS HOURS</t>
  </si>
  <si>
    <t>S_OthStat;S_SecIP;420;250099131015</t>
  </si>
  <si>
    <t>IP MCARE ADV OBSERV HRS</t>
  </si>
  <si>
    <t>S_OthStat;S_SecIP;420;250099131020</t>
  </si>
  <si>
    <t>I/P MCAID OBS HOURS</t>
  </si>
  <si>
    <t>S_OthStat;S_SecIP;420;250099131030</t>
  </si>
  <si>
    <t>I/P BC OBS HOURS</t>
  </si>
  <si>
    <t>S_OthStat;S_SecIP;420;250099131040</t>
  </si>
  <si>
    <t>I/P COMMER OBS HOURS</t>
  </si>
  <si>
    <t>S_OthStat;S_SecIP;420;250099131050</t>
  </si>
  <si>
    <t>I/P SELF PAY OBS HOURS</t>
  </si>
  <si>
    <t>S_OthStat;S_SecIP;420;250099131060</t>
  </si>
  <si>
    <t>I/P OTHER OBS HOURS</t>
  </si>
  <si>
    <t>S_OthStat;S_SecIP;420;250099141010</t>
  </si>
  <si>
    <t>I/P MCARE PROCEDURES</t>
  </si>
  <si>
    <t>S_OthStat;S_SecIP;420;250099141015</t>
  </si>
  <si>
    <t>I/P MCARE ADVNTG PROCEDRS</t>
  </si>
  <si>
    <t>S_OthStat;S_SecIP;420;250099141020</t>
  </si>
  <si>
    <t>I/P MCAID PROCEDURES</t>
  </si>
  <si>
    <t>S_OthStat;S_SecIP;420;250099141030</t>
  </si>
  <si>
    <t>I/P BC PROCEDURES</t>
  </si>
  <si>
    <t>S_OthStat;S_SecIP;420;250099141040</t>
  </si>
  <si>
    <t>I/P CO PROCEDURES</t>
  </si>
  <si>
    <t>S_OthStat;S_SecIP;420;250099141050</t>
  </si>
  <si>
    <t>I/P SP PROCEDURES</t>
  </si>
  <si>
    <t>S_OthStat;S_SecIP;420;250099141060</t>
  </si>
  <si>
    <t>I/P OTHER PROCEDURES</t>
  </si>
  <si>
    <t>S_OthStat;S_SecIP;420;250099142010</t>
  </si>
  <si>
    <t>S/B MCARE PROCEDURES</t>
  </si>
  <si>
    <t>S_OthStat;S_SecIP;420;250099142015</t>
  </si>
  <si>
    <t>SWB MCARE ADV PROCEDRS</t>
  </si>
  <si>
    <t>S_OthStat;S_SecIP;420;250099142020</t>
  </si>
  <si>
    <t>S/B MCAID PROCEDURES</t>
  </si>
  <si>
    <t>S_OthStat;S_SecIP;420;250099142030</t>
  </si>
  <si>
    <t>S/B BC PROCEDURES</t>
  </si>
  <si>
    <t>S_OthStat;S_SecIP;420;250099151010</t>
  </si>
  <si>
    <t>I/P MCARE TESTS</t>
  </si>
  <si>
    <t>S_OthStat;S_SecIP;420;250099151015</t>
  </si>
  <si>
    <t>I/P MCARE ADVNTG TESTS</t>
  </si>
  <si>
    <t>S_OthStat;S_SecIP;420;250099151020</t>
  </si>
  <si>
    <t>I/P MCAID TESTS</t>
  </si>
  <si>
    <t>S_OthStat;S_SecIP;420;250099151030</t>
  </si>
  <si>
    <t>I/P BC TESTS</t>
  </si>
  <si>
    <t>S_OthStat;S_SecIP;420;250099151040</t>
  </si>
  <si>
    <t>I/P CO TESTS</t>
  </si>
  <si>
    <t>S_OthStat;S_SecIP;420;250099151050</t>
  </si>
  <si>
    <t>I/P SP TESTS</t>
  </si>
  <si>
    <t>S_OthStat;S_SecIP;420;250099151060</t>
  </si>
  <si>
    <t>I/P OTHER TESTS</t>
  </si>
  <si>
    <t>S_OthStat;S_SecIP;420;250099152010</t>
  </si>
  <si>
    <t>S/B MCARE TESTS</t>
  </si>
  <si>
    <t>S_OthStat;S_SecIP;420;250099152015</t>
  </si>
  <si>
    <t>SWB MCARE ADVNTG TESTS</t>
  </si>
  <si>
    <t>S_OthStat;S_SecIP;420;250099152020</t>
  </si>
  <si>
    <t>S/B MCAID TESTS</t>
  </si>
  <si>
    <t>S_OthStat;S_SecIP;420;250099161010</t>
  </si>
  <si>
    <t>I/P MCARE UNITS</t>
  </si>
  <si>
    <t>S_OthStat;S_SecIP;420;250099161015</t>
  </si>
  <si>
    <t>I/P MCARE ADVNTG UNITS</t>
  </si>
  <si>
    <t>S_OthStat;S_SecIP;420;250099161020</t>
  </si>
  <si>
    <t>I/P MCAID UNITS</t>
  </si>
  <si>
    <t>S_OthStat;S_SecIP;420;250099161030</t>
  </si>
  <si>
    <t>I/P BC UNITS</t>
  </si>
  <si>
    <t>S_OthStat;S_SecIP;420;250099161040</t>
  </si>
  <si>
    <t>I/P CO UNITS</t>
  </si>
  <si>
    <t>S_OthStat;S_SecIP;420;250099171010</t>
  </si>
  <si>
    <t>I/P MCARE TREATMENTS</t>
  </si>
  <si>
    <t>S_OthStat;S_SecIP;420;250099171015</t>
  </si>
  <si>
    <t>I/P MCARE ADVNTG TREATMEN</t>
  </si>
  <si>
    <t>S_OthStat;S_SecIP;420;250099171020</t>
  </si>
  <si>
    <t>I/P MCAID TREATMENTS</t>
  </si>
  <si>
    <t>S_OthStat;S_SecIP;420;250099171030</t>
  </si>
  <si>
    <t>I/P BC TREATMENTS</t>
  </si>
  <si>
    <t>S_OthStat;S_SecIP;420;250099172010</t>
  </si>
  <si>
    <t>S/B MCARE TREATMENTS</t>
  </si>
  <si>
    <t>S_OthStat;S_SecIP;420;250099172015</t>
  </si>
  <si>
    <t>PH RESP THER R SWB MCARE ADVNTG TREATMEN</t>
  </si>
  <si>
    <t>S_OthStat;S_SecIP;420;250099172020</t>
  </si>
  <si>
    <t>PH RESP THER R S/B MCAID TREATMENTS</t>
  </si>
  <si>
    <t>S_OthStat;S_SecIP;420;250099181010</t>
  </si>
  <si>
    <t>IP MCARE MINUTES</t>
  </si>
  <si>
    <t>S_OthStat;S_SecIP;420;250099181015</t>
  </si>
  <si>
    <t>IP MCARE ADV MINUTES</t>
  </si>
  <si>
    <t>S_OthStat;S_SecIP;420;250099181020</t>
  </si>
  <si>
    <t>IP MCAID MINUTES</t>
  </si>
  <si>
    <t>S_OthStat;S_SecIP;420;250099181030</t>
  </si>
  <si>
    <t>IP BC MINUTES</t>
  </si>
  <si>
    <t>S_OthStat;S_SecIP;420;250099181040</t>
  </si>
  <si>
    <t>IP CO MINUTES</t>
  </si>
  <si>
    <t>S_OthStat;S_SecIP;420;250099181050</t>
  </si>
  <si>
    <t>IP SP MINUTES</t>
  </si>
  <si>
    <t>S_OthStat;S_SecIP;420;250099181060</t>
  </si>
  <si>
    <t>IP OTH MINUTES</t>
  </si>
  <si>
    <t>S_OthStat;S_SecIP;420;250099201010</t>
  </si>
  <si>
    <t>I/P MCARE FA TEST</t>
  </si>
  <si>
    <t>S_OthStat;S_SecIP;420;250099201015</t>
  </si>
  <si>
    <t>I/P MCARE ADVNTG FA TESTS</t>
  </si>
  <si>
    <t>S_OthStat;S_SecIP;420;250099201020</t>
  </si>
  <si>
    <t>I/P MCAID FA TESTS</t>
  </si>
  <si>
    <t>S_OthStat;S_SecIP;420;250099201030</t>
  </si>
  <si>
    <t>I/P BC FA TESTS</t>
  </si>
  <si>
    <t>S_OthStat;S_SecIP;420;250099201040</t>
  </si>
  <si>
    <t>I/P CO FA TESTS</t>
  </si>
  <si>
    <t>S_OthStat;S_SecIP;420;250099201050</t>
  </si>
  <si>
    <t>I/P SP FA TESTS</t>
  </si>
  <si>
    <t>S_OthStat;S_SecIP;420;250099201060</t>
  </si>
  <si>
    <t>I/P OTHER FA TESTS</t>
  </si>
  <si>
    <t>S_OthStat;S_SecIP;420;250099202010</t>
  </si>
  <si>
    <t>S/B MCARE FA TESTS</t>
  </si>
  <si>
    <t>S_OthStat;S_SecIP;420;250099202015</t>
  </si>
  <si>
    <t>PH LABORATORY SWB MCARE ADVNTG FA TESTS</t>
  </si>
  <si>
    <t>S_OthStat;S_SecIP;420;250099202020</t>
  </si>
  <si>
    <t>S/B MCAID FA TESTS</t>
  </si>
  <si>
    <t>S_OthStat;S_SecIP;420;250099211010</t>
  </si>
  <si>
    <t>I/P MCARE MAYO TESTS</t>
  </si>
  <si>
    <t>S_OthStat;S_SecIP;420;250099211015</t>
  </si>
  <si>
    <t>I/P MCARE ADVNTG MAYO TES</t>
  </si>
  <si>
    <t>S_OthStat;S_SecIP;420;250099211020</t>
  </si>
  <si>
    <t>I/P MCAID MAYO TESTS</t>
  </si>
  <si>
    <t>S_OthStat;S_SecIP;420;250099211030</t>
  </si>
  <si>
    <t>I/P BC MAYO TESTS</t>
  </si>
  <si>
    <t>S_OthStat;S_SecIP;420;250099211040</t>
  </si>
  <si>
    <t>I/P CO MAYO TESTS</t>
  </si>
  <si>
    <t>S_OthStat;S_SecIP;420;250099211050</t>
  </si>
  <si>
    <t>I/P SP MAYO TESTS</t>
  </si>
  <si>
    <t>S_OthStat;S_SecIP;420;250099211060</t>
  </si>
  <si>
    <t>I/P OTHER MAYO TESTS</t>
  </si>
  <si>
    <t>S_OthStat;S_SecIP;420;250099212010</t>
  </si>
  <si>
    <t>S/B MCARE MAYO TESTS</t>
  </si>
  <si>
    <t>S_OthStat;S_SecIP;420;250099212015</t>
  </si>
  <si>
    <t>PH LABORATORY SWB MCARE ADVNTG MAYO TES</t>
  </si>
  <si>
    <t>S_OthStat;S_SecIP;420;250099212020</t>
  </si>
  <si>
    <t>PH LABORATORY S/B MCAID MAYO TESTS</t>
  </si>
  <si>
    <t>S_OthStat;S_SecIP;420;250099221010</t>
  </si>
  <si>
    <t>IP MCARE CASES</t>
  </si>
  <si>
    <t>S_OthStat;S_SecIP;420;250099221015</t>
  </si>
  <si>
    <t>IP MCARE ADV CASES</t>
  </si>
  <si>
    <t>S_OthStat;S_SecIP;420;250099221020</t>
  </si>
  <si>
    <t>IP MCAID CASES</t>
  </si>
  <si>
    <t>S_OthStat;S_SecIP;420;250099221030</t>
  </si>
  <si>
    <t>IP BCBS CASES</t>
  </si>
  <si>
    <t>S_OthStat;S_SecIP;420;250099221040</t>
  </si>
  <si>
    <t>IP COMM CASES</t>
  </si>
  <si>
    <t>S_OthStat;S_SecIP;420;250099221050</t>
  </si>
  <si>
    <t>IP SP CASES</t>
  </si>
  <si>
    <t>S_OthStat;S_SecIP;420;250099221060</t>
  </si>
  <si>
    <t>IP OTHER CASES</t>
  </si>
  <si>
    <t>S_OthStat;S_SecOP;421;822106</t>
  </si>
  <si>
    <t>S_OthStat;S_SecOP;421;822292</t>
  </si>
  <si>
    <t>S_OthStat;S_SecOP;421;822299</t>
  </si>
  <si>
    <t>S_OthStat;S_SecOP;421;822300</t>
  </si>
  <si>
    <t>S_OthStat;S_SecOP;421;822302</t>
  </si>
  <si>
    <t>OP Cases</t>
  </si>
  <si>
    <t>S_OthStat;S_SecOP;421;822308</t>
  </si>
  <si>
    <t>OP Hours</t>
  </si>
  <si>
    <t>S_OthStat;S_SecOP;421;822355</t>
  </si>
  <si>
    <t>HB Total RVUs</t>
  </si>
  <si>
    <t>S_OthStat;S_SecOP;421;250000822299</t>
  </si>
  <si>
    <t>S_OthStat;S_SecOP;421;250000822300</t>
  </si>
  <si>
    <t>S_OthStat;S_SecOP;421;250000822302</t>
  </si>
  <si>
    <t>S_OthStat;S_SecOP;421;250000822305</t>
  </si>
  <si>
    <t>S_OthStat;S_SecOP;421;250000822308</t>
  </si>
  <si>
    <t>S_OthStat;S_SecOP;421;250000822316</t>
  </si>
  <si>
    <t>OP Treatments</t>
  </si>
  <si>
    <t>S_OthStat;S_SecOP;421;250000822317</t>
  </si>
  <si>
    <t>S_OthStat;S_SecOP;421;250099113010</t>
  </si>
  <si>
    <t>O/P MCARE PT DAYS</t>
  </si>
  <si>
    <t>S_OthStat;S_SecOP;421;250099113015</t>
  </si>
  <si>
    <t>O/P MCARE ADVNTG PT DAYS</t>
  </si>
  <si>
    <t>S_OthStat;S_SecOP;421;250099113020</t>
  </si>
  <si>
    <t>O/P MEDICAID DAYS</t>
  </si>
  <si>
    <t>S_OthStat;S_SecOP;421;250099113030</t>
  </si>
  <si>
    <t>O/P BC DAYS</t>
  </si>
  <si>
    <t>S_OthStat;S_SecOP;421;250099113040</t>
  </si>
  <si>
    <t>OP COMM PT DAYS</t>
  </si>
  <si>
    <t>S_OthStat;S_SecOP;421;250099114010</t>
  </si>
  <si>
    <t>ER MCARE PT DAYS</t>
  </si>
  <si>
    <t>S_OthStat;S_SecOP;421;250099114015</t>
  </si>
  <si>
    <t>ER MCARE ADVNTG PT DAYS</t>
  </si>
  <si>
    <t>S_OthStat;S_SecOP;421;250099123010</t>
  </si>
  <si>
    <t>O/P MCARE VISITS</t>
  </si>
  <si>
    <t>S_OthStat;S_SecOP;421;250099123015</t>
  </si>
  <si>
    <t>OP MCARE ADVNTG VISITS</t>
  </si>
  <si>
    <t>S_OthStat;S_SecOP;421;250099123020</t>
  </si>
  <si>
    <t>O/P MCAID VISITS</t>
  </si>
  <si>
    <t>S_OthStat;S_SecOP;421;250099123030</t>
  </si>
  <si>
    <t>O/P BC VISITS</t>
  </si>
  <si>
    <t>S_OthStat;S_SecOP;421;250099123040</t>
  </si>
  <si>
    <t>O/P CO VISITS</t>
  </si>
  <si>
    <t>S_OthStat;S_SecOP;421;250099123050</t>
  </si>
  <si>
    <t>O/P SP VISITS</t>
  </si>
  <si>
    <t>S_OthStat;S_SecOP;421;250099123060</t>
  </si>
  <si>
    <t>O/P OTHER VISITS</t>
  </si>
  <si>
    <t>S_OthStat;S_SecOP;421;250099124010</t>
  </si>
  <si>
    <t>ER MCARE VISITS</t>
  </si>
  <si>
    <t>S_OthStat;S_SecOP;421;250099124015</t>
  </si>
  <si>
    <t>ER MCARE ADVNTG VISITS</t>
  </si>
  <si>
    <t>S_OthStat;S_SecOP;421;250099124020</t>
  </si>
  <si>
    <t>ER MCAID VISITS</t>
  </si>
  <si>
    <t>S_OthStat;S_SecOP;421;250099124030</t>
  </si>
  <si>
    <t>ER BC VISITS</t>
  </si>
  <si>
    <t>S_OthStat;S_SecOP;421;250099124040</t>
  </si>
  <si>
    <t>ER CO VISITS</t>
  </si>
  <si>
    <t>S_OthStat;S_SecOP;421;250099124050</t>
  </si>
  <si>
    <t>ER SP VISITS</t>
  </si>
  <si>
    <t>S_OthStat;S_SecOP;421;250099124060</t>
  </si>
  <si>
    <t>ER OTHER VISITS</t>
  </si>
  <si>
    <t>S_OthStat;S_SecOP;421;250099125010</t>
  </si>
  <si>
    <t>SDS MCARE VISITS</t>
  </si>
  <si>
    <t>S_OthStat;S_SecOP;421;250099125015</t>
  </si>
  <si>
    <t>SDS MCARE ADVNTG VISITS</t>
  </si>
  <si>
    <t>S_OthStat;S_SecOP;421;250099125020</t>
  </si>
  <si>
    <t>SDS MCAID VISITS</t>
  </si>
  <si>
    <t>S_OthStat;S_SecOP;421;250099125030</t>
  </si>
  <si>
    <t>SDS BC VISITS</t>
  </si>
  <si>
    <t>S_OthStat;S_SecOP;421;250099125040</t>
  </si>
  <si>
    <t>SDS CO VISITS</t>
  </si>
  <si>
    <t>S_OthStat;S_SecOP;421;250099125050</t>
  </si>
  <si>
    <t>SDS SP VISITS</t>
  </si>
  <si>
    <t>S_OthStat;S_SecOP;421;250099125060</t>
  </si>
  <si>
    <t>SDS OTHER VISITS</t>
  </si>
  <si>
    <t>S_OthStat;S_SecOP;421;250099133010</t>
  </si>
  <si>
    <t>O/P MCARE OBS HOURS</t>
  </si>
  <si>
    <t>S_OthStat;S_SecOP;421;250099133015</t>
  </si>
  <si>
    <t>OP MCARE ADV OBSERV HRS</t>
  </si>
  <si>
    <t>S_OthStat;S_SecOP;421;250099133020</t>
  </si>
  <si>
    <t>O/P MCAID OBS HOURS</t>
  </si>
  <si>
    <t>S_OthStat;S_SecOP;421;250099133030</t>
  </si>
  <si>
    <t>O/P BC OBS HOURS</t>
  </si>
  <si>
    <t>S_OthStat;S_SecOP;421;250099133040</t>
  </si>
  <si>
    <t>O/P CO OBS HOURS</t>
  </si>
  <si>
    <t>S_OthStat;S_SecOP;421;250099133050</t>
  </si>
  <si>
    <t>O/P SP OBS HOURS</t>
  </si>
  <si>
    <t>S_OthStat;S_SecOP;421;250099133060</t>
  </si>
  <si>
    <t>O/P OTHER OBS HOURS</t>
  </si>
  <si>
    <t>S_OthStat;S_SecOP;421;250099134010</t>
  </si>
  <si>
    <t>ER MCARE OBS HOURS</t>
  </si>
  <si>
    <t>S_OthStat;S_SecOP;421;250099134020</t>
  </si>
  <si>
    <t>ER MCAID OBS HOURS</t>
  </si>
  <si>
    <t>S_OthStat;S_SecOP;421;250099134030</t>
  </si>
  <si>
    <t>PH MED/SURG ER BC OBS HOURS</t>
  </si>
  <si>
    <t>S_OthStat;S_SecOP;421;250099143010</t>
  </si>
  <si>
    <t>O/P MCARE PROCEDURES</t>
  </si>
  <si>
    <t>S_OthStat;S_SecOP;421;250099143015</t>
  </si>
  <si>
    <t>OP MCARE ADVNTG PROCDRS</t>
  </si>
  <si>
    <t>S_OthStat;S_SecOP;421;250099143020</t>
  </si>
  <si>
    <t>O/P MCAID PROCEDURES</t>
  </si>
  <si>
    <t>S_OthStat;S_SecOP;421;250099143030</t>
  </si>
  <si>
    <t>O/P BC PROCEDURES</t>
  </si>
  <si>
    <t>S_OthStat;S_SecOP;421;250099143040</t>
  </si>
  <si>
    <t>O/P CO PROCEDURES</t>
  </si>
  <si>
    <t>S_OthStat;S_SecOP;421;250099143050</t>
  </si>
  <si>
    <t>O/P SP PROCEDURES</t>
  </si>
  <si>
    <t>S_OthStat;S_SecOP;421;250099143060</t>
  </si>
  <si>
    <t>O/P OTHER PROCEDURES</t>
  </si>
  <si>
    <t>S_OthStat;S_SecOP;421;250099144010</t>
  </si>
  <si>
    <t>ER MCARE PROCEDURES</t>
  </si>
  <si>
    <t>S_OthStat;S_SecOP;421;250099144015</t>
  </si>
  <si>
    <t>ER MCARE ADVNTG PROCDRS</t>
  </si>
  <si>
    <t>S_OthStat;S_SecOP;421;250099144020</t>
  </si>
  <si>
    <t>ER MCAID PROCEDURES</t>
  </si>
  <si>
    <t>S_OthStat;S_SecOP;421;250099144030</t>
  </si>
  <si>
    <t>ER BC PROCEDURES</t>
  </si>
  <si>
    <t>S_OthStat;S_SecOP;421;250099144040</t>
  </si>
  <si>
    <t>ER CO PROCEDURES</t>
  </si>
  <si>
    <t>S_OthStat;S_SecOP;421;250099144050</t>
  </si>
  <si>
    <t>ER SP PROCEDURES</t>
  </si>
  <si>
    <t>S_OthStat;S_SecOP;421;250099144060</t>
  </si>
  <si>
    <t>ER OTHER PROCEDURES</t>
  </si>
  <si>
    <t>S_OthStat;S_SecOP;421;250099145010</t>
  </si>
  <si>
    <t>SDS MCARE PROCEDURES</t>
  </si>
  <si>
    <t>S_OthStat;S_SecOP;421;250099145015</t>
  </si>
  <si>
    <t>SDS MCARE ADVNTG PROCDRS</t>
  </si>
  <si>
    <t>S_OthStat;S_SecOP;421;250099145020</t>
  </si>
  <si>
    <t>SDS MCAID PROCEDURES</t>
  </si>
  <si>
    <t>S_OthStat;S_SecOP;421;250099145030</t>
  </si>
  <si>
    <t>SDS BC PROCEDURES</t>
  </si>
  <si>
    <t>S_OthStat;S_SecOP;421;250099145040</t>
  </si>
  <si>
    <t>SDS CO PROCEDURES</t>
  </si>
  <si>
    <t>S_OthStat;S_SecOP;421;250099145050</t>
  </si>
  <si>
    <t>SDS SP PROCEDURES</t>
  </si>
  <si>
    <t>S_OthStat;S_SecOP;421;250099145060</t>
  </si>
  <si>
    <t>SDS OTHER PROCEDURES</t>
  </si>
  <si>
    <t>S_OthStat;S_SecOP;421;250099153010</t>
  </si>
  <si>
    <t>O/P MCARE TESTS</t>
  </si>
  <si>
    <t>S_OthStat;S_SecOP;421;250099153015</t>
  </si>
  <si>
    <t>OP MCARE ADVNTG TESTS</t>
  </si>
  <si>
    <t>S_OthStat;S_SecOP;421;250099153020</t>
  </si>
  <si>
    <t>O/P MCAID TESTS</t>
  </si>
  <si>
    <t>S_OthStat;S_SecOP;421;250099153030</t>
  </si>
  <si>
    <t>O/P BC TESTS</t>
  </si>
  <si>
    <t>S_OthStat;S_SecOP;421;250099153040</t>
  </si>
  <si>
    <t>O/P CO TESTS</t>
  </si>
  <si>
    <t>S_OthStat;S_SecOP;421;250099153050</t>
  </si>
  <si>
    <t>O/P SP TESTS</t>
  </si>
  <si>
    <t>S_OthStat;S_SecOP;421;250099153060</t>
  </si>
  <si>
    <t>O/P OTHER TESTS</t>
  </si>
  <si>
    <t>S_OthStat;S_SecOP;421;250099154010</t>
  </si>
  <si>
    <t>ER MCARE TESTS</t>
  </si>
  <si>
    <t>S_OthStat;S_SecOP;421;250099154015</t>
  </si>
  <si>
    <t>ER MCARE ADVNTG TESTS</t>
  </si>
  <si>
    <t>S_OthStat;S_SecOP;421;250099154020</t>
  </si>
  <si>
    <t>ER MCAID TESTS</t>
  </si>
  <si>
    <t>S_OthStat;S_SecOP;421;250099154030</t>
  </si>
  <si>
    <t>ER BC TESTS</t>
  </si>
  <si>
    <t>S_OthStat;S_SecOP;421;250099154040</t>
  </si>
  <si>
    <t>ER CO TESTS</t>
  </si>
  <si>
    <t>S_OthStat;S_SecOP;421;250099154050</t>
  </si>
  <si>
    <t>ER SP TESTS</t>
  </si>
  <si>
    <t>S_OthStat;S_SecOP;421;250099154060</t>
  </si>
  <si>
    <t>ER OTHER TESTS</t>
  </si>
  <si>
    <t>S_OthStat;S_SecOP;421;250099155010</t>
  </si>
  <si>
    <t>SDS MCARE TESTS</t>
  </si>
  <si>
    <t>S_OthStat;S_SecOP;421;250099155015</t>
  </si>
  <si>
    <t>SDS MCARE ADVNTG TESTS</t>
  </si>
  <si>
    <t>S_OthStat;S_SecOP;421;250099155020</t>
  </si>
  <si>
    <t>SDS MCAID TESTS</t>
  </si>
  <si>
    <t>S_OthStat;S_SecOP;421;250099155030</t>
  </si>
  <si>
    <t>SDS BC TESTS</t>
  </si>
  <si>
    <t>S_OthStat;S_SecOP;421;250099155040</t>
  </si>
  <si>
    <t>SDS CO TESTS</t>
  </si>
  <si>
    <t>S_OthStat;S_SecOP;421;250099155050</t>
  </si>
  <si>
    <t>SDS SP TESTS</t>
  </si>
  <si>
    <t>S_OthStat;S_SecOP;421;250099155060</t>
  </si>
  <si>
    <t>SDS OTHER TESTS</t>
  </si>
  <si>
    <t>S_OthStat;S_SecOP;421;250099163010</t>
  </si>
  <si>
    <t>O/P MCARE UNITS</t>
  </si>
  <si>
    <t>S_OthStat;S_SecOP;421;250099163015</t>
  </si>
  <si>
    <t>OP MCARE ADVNTG UNITS</t>
  </si>
  <si>
    <t>S_OthStat;S_SecOP;421;250099163020</t>
  </si>
  <si>
    <t>O/P MCAID UNITS</t>
  </si>
  <si>
    <t>S_OthStat;S_SecOP;421;250099163030</t>
  </si>
  <si>
    <t>O/P BC UNITS</t>
  </si>
  <si>
    <t>S_OthStat;S_SecOP;421;250099163040</t>
  </si>
  <si>
    <t>O/P CO UNITS</t>
  </si>
  <si>
    <t>S_OthStat;S_SecOP;421;250099163050</t>
  </si>
  <si>
    <t>O/P SP UNITS</t>
  </si>
  <si>
    <t>S_OthStat;S_SecOP;421;250099163060</t>
  </si>
  <si>
    <t>O/P OTHER UNITS</t>
  </si>
  <si>
    <t>S_OthStat;S_SecOP;421;250099164010</t>
  </si>
  <si>
    <t>ER MCARE UNITS</t>
  </si>
  <si>
    <t>S_OthStat;S_SecOP;421;250099164015</t>
  </si>
  <si>
    <t>ER MCARE ADVNTG UNITS</t>
  </si>
  <si>
    <t>S_OthStat;S_SecOP;421;250099164020</t>
  </si>
  <si>
    <t>ER MCAID UNITS</t>
  </si>
  <si>
    <t>S_OthStat;S_SecOP;421;250099164030</t>
  </si>
  <si>
    <t>ER BC UNITS</t>
  </si>
  <si>
    <t>S_OthStat;S_SecOP;421;250099164040</t>
  </si>
  <si>
    <t>ER CO UNITS</t>
  </si>
  <si>
    <t>S_OthStat;S_SecOP;421;250099164050</t>
  </si>
  <si>
    <t>ER SP UNITS</t>
  </si>
  <si>
    <t>S_OthStat;S_SecOP;421;250099165010</t>
  </si>
  <si>
    <t>SDS MCARE UNITS</t>
  </si>
  <si>
    <t>S_OthStat;S_SecOP;421;250099165015</t>
  </si>
  <si>
    <t>SDS MCARE ADVNTG UNITS</t>
  </si>
  <si>
    <t>S_OthStat;S_SecOP;421;250099165020</t>
  </si>
  <si>
    <t>SDS MCAID UNITS</t>
  </si>
  <si>
    <t>S_OthStat;S_SecOP;421;250099165030</t>
  </si>
  <si>
    <t>SDS BC UNITS</t>
  </si>
  <si>
    <t>S_OthStat;S_SecOP;421;250099165040</t>
  </si>
  <si>
    <t>SDS CO UNITS</t>
  </si>
  <si>
    <t>S_OthStat;S_SecOP;421;250099173010</t>
  </si>
  <si>
    <t>O/P MCARE TREATMENTS</t>
  </si>
  <si>
    <t>S_OthStat;S_SecOP;421;250099173015</t>
  </si>
  <si>
    <t>OP MCARE ADVNTG TREATMNTS</t>
  </si>
  <si>
    <t>S_OthStat;S_SecOP;421;250099173020</t>
  </si>
  <si>
    <t>O/P MCAID TREATMENTS</t>
  </si>
  <si>
    <t>S_OthStat;S_SecOP;421;250099173030</t>
  </si>
  <si>
    <t>O/P BC TREATMENTS</t>
  </si>
  <si>
    <t>S_OthStat;S_SecOP;421;250099174010</t>
  </si>
  <si>
    <t>ER MCARE TREATMENTS</t>
  </si>
  <si>
    <t>S_OthStat;S_SecOP;421;250099174015</t>
  </si>
  <si>
    <t>MCARE ADVNTG TREATMNTS</t>
  </si>
  <si>
    <t>S_OthStat;S_SecOP;421;250099174020</t>
  </si>
  <si>
    <t>ER MCAID TREATMENTS</t>
  </si>
  <si>
    <t>S_OthStat;S_SecOP;421;250099183010</t>
  </si>
  <si>
    <t>OP MCARE MINUTES</t>
  </si>
  <si>
    <t>S_OthStat;S_SecOP;421;250099183015</t>
  </si>
  <si>
    <t>OP MEDICARE ADVANTAGE MIN</t>
  </si>
  <si>
    <t>S_OthStat;S_SecOP;421;250099183020</t>
  </si>
  <si>
    <t>OP MCAID MINUTES</t>
  </si>
  <si>
    <t>S_OthStat;S_SecOP;421;250099183030</t>
  </si>
  <si>
    <t>OP BC MINUTES</t>
  </si>
  <si>
    <t>S_OthStat;S_SecOP;421;250099183040</t>
  </si>
  <si>
    <t>OP CO MINUTES</t>
  </si>
  <si>
    <t>S_OthStat;S_SecOP;421;250099183050</t>
  </si>
  <si>
    <t>OP SP MINUTES</t>
  </si>
  <si>
    <t>S_OthStat;S_SecOP;421;250099183060</t>
  </si>
  <si>
    <t>OP OTH MINUTES</t>
  </si>
  <si>
    <t>S_OthStat;S_SecOP;421;250099185010</t>
  </si>
  <si>
    <t>SDS MCARE MINUTES</t>
  </si>
  <si>
    <t>S_OthStat;S_SecOP;421;250099185015</t>
  </si>
  <si>
    <t>SDS MCARE ADVNTG MINUTES</t>
  </si>
  <si>
    <t>S_OthStat;S_SecOP;421;250099185020</t>
  </si>
  <si>
    <t>SDS MCAID MINUTES</t>
  </si>
  <si>
    <t>S_OthStat;S_SecOP;421;250099185030</t>
  </si>
  <si>
    <t>SDS BC MINUTES</t>
  </si>
  <si>
    <t>S_OthStat;S_SecOP;421;250099185040</t>
  </si>
  <si>
    <t>SDS CO MINUTES</t>
  </si>
  <si>
    <t>S_OthStat;S_SecOP;421;250099185050</t>
  </si>
  <si>
    <t>SDS SP MINUTES</t>
  </si>
  <si>
    <t>S_OthStat;S_SecOP;421;250099185060</t>
  </si>
  <si>
    <t>SDS OTH MINUTES</t>
  </si>
  <si>
    <t>S_OthStat;S_SecOP;421;250099203010</t>
  </si>
  <si>
    <t>O/P MCARE FA TESTS</t>
  </si>
  <si>
    <t>S_OthStat;S_SecOP;421;250099203015</t>
  </si>
  <si>
    <t>OP MCARE ADVNTG FA TESTS</t>
  </si>
  <si>
    <t>S_OthStat;S_SecOP;421;250099203020</t>
  </si>
  <si>
    <t>O/P MCAID FA TESTS</t>
  </si>
  <si>
    <t>S_OthStat;S_SecOP;421;250099203030</t>
  </si>
  <si>
    <t>O/P BC FA TESTS</t>
  </si>
  <si>
    <t>S_OthStat;S_SecOP;421;250099203040</t>
  </si>
  <si>
    <t>O/P CO FA TESTS</t>
  </si>
  <si>
    <t>S_OthStat;S_SecOP;421;250099203050</t>
  </si>
  <si>
    <t>O/P SP FA TESTS</t>
  </si>
  <si>
    <t>S_OthStat;S_SecOP;421;250099203060</t>
  </si>
  <si>
    <t>O/P OTHER FA TESTS</t>
  </si>
  <si>
    <t>S_OthStat;S_SecOP;421;250099204010</t>
  </si>
  <si>
    <t>ER MCARE FA TESTS</t>
  </si>
  <si>
    <t>S_OthStat;S_SecOP;421;250099204015</t>
  </si>
  <si>
    <t>ER MCARE ADVNTG FA TESTS</t>
  </si>
  <si>
    <t>S_OthStat;S_SecOP;421;250099204020</t>
  </si>
  <si>
    <t>ER MCAID FA TESTS</t>
  </si>
  <si>
    <t>S_OthStat;S_SecOP;421;250099204030</t>
  </si>
  <si>
    <t>ER BC FA TESTS</t>
  </si>
  <si>
    <t>S_OthStat;S_SecOP;421;250099204040</t>
  </si>
  <si>
    <t>ER CO FA TESTS</t>
  </si>
  <si>
    <t>S_OthStat;S_SecOP;421;250099204050</t>
  </si>
  <si>
    <t>ER SP FA TESTS</t>
  </si>
  <si>
    <t>S_OthStat;S_SecOP;421;250099204060</t>
  </si>
  <si>
    <t>ER OTHER FA TESTS</t>
  </si>
  <si>
    <t>S_OthStat;S_SecOP;421;250099205010</t>
  </si>
  <si>
    <t>SDS MCARE FA TESTS</t>
  </si>
  <si>
    <t>S_OthStat;S_SecOP;421;250099205015</t>
  </si>
  <si>
    <t>SDS MCARE ADVNTG FA TESTS</t>
  </si>
  <si>
    <t>S_OthStat;S_SecOP;421;250099205020</t>
  </si>
  <si>
    <t>SDS MCAID FA TESTS</t>
  </si>
  <si>
    <t>S_OthStat;S_SecOP;421;250099205030</t>
  </si>
  <si>
    <t>SDS BC FA TESTS</t>
  </si>
  <si>
    <t>S_OthStat;S_SecOP;421;250099205040</t>
  </si>
  <si>
    <t>SDS CO FA TESTS</t>
  </si>
  <si>
    <t>S_OthStat;S_SecOP;421;250099205050</t>
  </si>
  <si>
    <t>SDS SP FA TESTS</t>
  </si>
  <si>
    <t>S_OthStat;S_SecOP;421;250099205060</t>
  </si>
  <si>
    <t>SDS OTHER FA TESTS</t>
  </si>
  <si>
    <t>S_OthStat;S_SecOP;421;250099213010</t>
  </si>
  <si>
    <t>O/P MCARE MAYO TESTS</t>
  </si>
  <si>
    <t>S_OthStat;S_SecOP;421;250099213015</t>
  </si>
  <si>
    <t>OP MCARE ADVANTG MAYO TES</t>
  </si>
  <si>
    <t>S_OthStat;S_SecOP;421;250099213020</t>
  </si>
  <si>
    <t>O/P MCAID MAYO TESTS</t>
  </si>
  <si>
    <t>S_OthStat;S_SecOP;421;250099213030</t>
  </si>
  <si>
    <t>O/P BC MAYO TESTS</t>
  </si>
  <si>
    <t>S_OthStat;S_SecOP;421;250099213040</t>
  </si>
  <si>
    <t>O/P CO MAYO TESTS</t>
  </si>
  <si>
    <t>S_OthStat;S_SecOP;421;250099213050</t>
  </si>
  <si>
    <t>O/P SP MAYO TESTS</t>
  </si>
  <si>
    <t>S_OthStat;S_SecOP;421;250099213060</t>
  </si>
  <si>
    <t>O/P OTHER MAYO TESTS</t>
  </si>
  <si>
    <t>S_OthStat;S_SecOP;421;250099214010</t>
  </si>
  <si>
    <t>ER MCARE MAYO TESTS</t>
  </si>
  <si>
    <t>S_OthStat;S_SecOP;421;250099214015</t>
  </si>
  <si>
    <t>ER MCARE ADVNTG MAYO TEST</t>
  </si>
  <si>
    <t>S_OthStat;S_SecOP;421;250099214020</t>
  </si>
  <si>
    <t>ER MCAID MAYO TESTS</t>
  </si>
  <si>
    <t>S_OthStat;S_SecOP;421;250099214030</t>
  </si>
  <si>
    <t>ER BC MAYO TESTS</t>
  </si>
  <si>
    <t>S_OthStat;S_SecOP;421;250099214040</t>
  </si>
  <si>
    <t>ER CO MAYO TESTS</t>
  </si>
  <si>
    <t>S_OthStat;S_SecOP;421;250099214050</t>
  </si>
  <si>
    <t>ER SP MAYO TESTS</t>
  </si>
  <si>
    <t>S_OthStat;S_SecOP;421;250099214060</t>
  </si>
  <si>
    <t>ER OTHER MAYO TESTS</t>
  </si>
  <si>
    <t>S_OthStat;S_SecOP;421;250099215010</t>
  </si>
  <si>
    <t>SDS MCARE MAYO TESTS</t>
  </si>
  <si>
    <t>S_OthStat;S_SecOP;421;250099215015</t>
  </si>
  <si>
    <t>SDS MCARE ADVNTG MAYO TES</t>
  </si>
  <si>
    <t>S_OthStat;S_SecOP;421;250099215020</t>
  </si>
  <si>
    <t>SDS MCAID MAYO TESTS</t>
  </si>
  <si>
    <t>S_OthStat;S_SecOP;421;250099215030</t>
  </si>
  <si>
    <t>SDS BC MAYO TESTS</t>
  </si>
  <si>
    <t>S_OthStat;S_SecOP;421;250099215040</t>
  </si>
  <si>
    <t>SDS CO MAYO TESTS</t>
  </si>
  <si>
    <t>S_OthStat;S_SecOP;421;250099215050</t>
  </si>
  <si>
    <t>SDS SP MAYO TESTS</t>
  </si>
  <si>
    <t>S_OthStat;S_SecOP;421;250099215060</t>
  </si>
  <si>
    <t>SDS OTHER MAYO TESTS</t>
  </si>
  <si>
    <t>S_OthStat;S_SecOP;421;250099223010</t>
  </si>
  <si>
    <t>OP MCARE CASES</t>
  </si>
  <si>
    <t>S_OthStat;S_SecOP;421;250099223015</t>
  </si>
  <si>
    <t>OP MCARE ADV CASES</t>
  </si>
  <si>
    <t>S_OthStat;S_SecOP;421;250099223020</t>
  </si>
  <si>
    <t>OP MCAID CASES</t>
  </si>
  <si>
    <t>S_OthStat;S_SecOP;421;250099223030</t>
  </si>
  <si>
    <t>OP BCBS CASES</t>
  </si>
  <si>
    <t>S_OthStat;S_SecOP;421;250099223040</t>
  </si>
  <si>
    <t>OP COMM CASES</t>
  </si>
  <si>
    <t>S_OthStat;S_SecOP;421;250099223050</t>
  </si>
  <si>
    <t>OP SP CASES</t>
  </si>
  <si>
    <t>S_OthStat;S_SecOP;421;250099223060</t>
  </si>
  <si>
    <t>OP OTHER CASES</t>
  </si>
  <si>
    <t>S_OthStat;S_SecOP;421;250099224040</t>
  </si>
  <si>
    <t>ER COMM CASES</t>
  </si>
  <si>
    <t>S_OthStat;S_SecOP;421;250099225010</t>
  </si>
  <si>
    <t>SDC MCARE CASES</t>
  </si>
  <si>
    <t>S_OthStat;S_SecOP;421;250099225015</t>
  </si>
  <si>
    <t>SDC MCARE ADV CASES</t>
  </si>
  <si>
    <t>S_OthStat;S_SecOP;421;250099225020</t>
  </si>
  <si>
    <t>SDC MCAID CASES</t>
  </si>
  <si>
    <t>S_OthStat;S_SecOP;421;250099225030</t>
  </si>
  <si>
    <t>SDC BCBS CASES</t>
  </si>
  <si>
    <t>S_OthStat;S_SecOP;421;250099225040</t>
  </si>
  <si>
    <t>SDC COMM CASES</t>
  </si>
  <si>
    <t>S_OthStat;S_SecOP;421;250099225050</t>
  </si>
  <si>
    <t>SDC SP CASES</t>
  </si>
  <si>
    <t>S_OthStat;S_SecOP;421;250099225060</t>
  </si>
  <si>
    <t>SDC OTHER CASES</t>
  </si>
  <si>
    <t>S_OthStat;S_SecPRO;422;250099823209</t>
  </si>
  <si>
    <t>S_OthStat;S_SecPRO;422;250099823355</t>
  </si>
  <si>
    <t>S_OthStat;S_SecOth;423;250099010100</t>
  </si>
  <si>
    <t>SUPERVISOR PROD HOURS</t>
  </si>
  <si>
    <t>S_OthStat;S_SecOth;423;250099010200</t>
  </si>
  <si>
    <t>TECH PROD HOURS</t>
  </si>
  <si>
    <t>S_OthStat;S_SecOth;423;250099010300</t>
  </si>
  <si>
    <t>RN PROD HOURS</t>
  </si>
  <si>
    <t>S_OthStat;S_SecOth;423;250099010400</t>
  </si>
  <si>
    <t>LPN PROD HOURS</t>
  </si>
  <si>
    <t>S_OthStat;S_SecOth;423;250099010500</t>
  </si>
  <si>
    <t>AIDE PROD HOURS</t>
  </si>
  <si>
    <t>S_OthStat;S_SecOth;423;250099010600</t>
  </si>
  <si>
    <t>CLERICAL PROD HOURS</t>
  </si>
  <si>
    <t>S_OthStat;S_SecOth;423;250099010700</t>
  </si>
  <si>
    <t>ENVIRON SVC PRODUCTIVE</t>
  </si>
  <si>
    <t>S_OthStat;S_SecOth;423;250099010710</t>
  </si>
  <si>
    <t>AIDE PROD HRS</t>
  </si>
  <si>
    <t>S_OthStat;S_SecOth;423;250099010800</t>
  </si>
  <si>
    <t>PHYSICIAN PRODUCTIVE HOUR</t>
  </si>
  <si>
    <t>S_OthStat;S_SecOth;423;250099010900</t>
  </si>
  <si>
    <t>MID-LEVEL PROD HOURS</t>
  </si>
  <si>
    <t>S_OthStat;S_SecOth;423;250099011100</t>
  </si>
  <si>
    <t>EXEC PROD HOURS</t>
  </si>
  <si>
    <t>S_OthStat;S_SecOth;423;250099020100</t>
  </si>
  <si>
    <t>SUPERVISOR NON PROD HRS</t>
  </si>
  <si>
    <t>S_OthStat;S_SecOth;423;250099020200</t>
  </si>
  <si>
    <t>TECH NON PROD HOURS</t>
  </si>
  <si>
    <t>S_OthStat;S_SecOth;423;250099020300</t>
  </si>
  <si>
    <t>RN NON PROD HOURS</t>
  </si>
  <si>
    <t>S_OthStat;S_SecOth;423;250099020400</t>
  </si>
  <si>
    <t>LPN NON PROD HOURS</t>
  </si>
  <si>
    <t>S_OthStat;S_SecOth;423;250099020500</t>
  </si>
  <si>
    <t>AIDE NON PROD HOURS</t>
  </si>
  <si>
    <t>S_OthStat;S_SecOth;423;250099020600</t>
  </si>
  <si>
    <t>CLERICAL NON PROD HOURS</t>
  </si>
  <si>
    <t>S_OthStat;S_SecOth;423;250099020700</t>
  </si>
  <si>
    <t>PH NUTRITIONAL SER SERVICE TECHS NON PROD</t>
  </si>
  <si>
    <t>S_OthStat;S_SecOth;423;250099020710</t>
  </si>
  <si>
    <t>AIDE NON PROD HRS</t>
  </si>
  <si>
    <t>S_OthStat;S_SecOth;423;250099020900</t>
  </si>
  <si>
    <t>MID-LEVEL NON PROD HOURS</t>
  </si>
  <si>
    <t>S_OthStat;S_SecOth;423;250099021100</t>
  </si>
  <si>
    <t>EXEC NON PROD HOURS</t>
  </si>
  <si>
    <t>S_OthStat;S_SecOth;423;250099824511</t>
  </si>
  <si>
    <t>MADS PMC</t>
  </si>
  <si>
    <t>R_PatientRev;R_IPRev;100;250030001010</t>
  </si>
  <si>
    <t>INPATIENT MEDICARE</t>
  </si>
  <si>
    <t>R_PatientRev;R_IPRev;100;250030001015</t>
  </si>
  <si>
    <t>MEDICARE ADVANTAGE</t>
  </si>
  <si>
    <t>R_PatientRev;R_IPRev;100;250030001020</t>
  </si>
  <si>
    <t>INPATIENT MEDICAID</t>
  </si>
  <si>
    <t>R_PatientRev;R_IPRev;100;250030001030</t>
  </si>
  <si>
    <t>IP BC</t>
  </si>
  <si>
    <t>R_PatientRev;R_IPRev;100;250030001040</t>
  </si>
  <si>
    <t>IP CO</t>
  </si>
  <si>
    <t>R_PatientRev;R_IPRev;100;250030001050</t>
  </si>
  <si>
    <t>IP SP</t>
  </si>
  <si>
    <t>R_PatientRev;R_IPRev;100;250030001060</t>
  </si>
  <si>
    <t>IP OTH</t>
  </si>
  <si>
    <t>R_PatientRev;R_OPRev;101;250030003010</t>
  </si>
  <si>
    <t>OP MEDICARE</t>
  </si>
  <si>
    <t>R_PatientRev;R_OPRev;101;250030003015</t>
  </si>
  <si>
    <t>R_PatientRev;R_OPRev;101;250030003020</t>
  </si>
  <si>
    <t>OP MCAID</t>
  </si>
  <si>
    <t>R_PatientRev;R_OPRev;101;250030003030</t>
  </si>
  <si>
    <t>OP BC</t>
  </si>
  <si>
    <t>R_PatientRev;R_OPRev;101;250030003040</t>
  </si>
  <si>
    <t>OP CO</t>
  </si>
  <si>
    <t>R_PatientRev;R_OPRev;101;250030003050</t>
  </si>
  <si>
    <t>OP SP</t>
  </si>
  <si>
    <t>R_PatientRev;R_OPRev;101;250030003060</t>
  </si>
  <si>
    <t>OP OTH</t>
  </si>
  <si>
    <t>R_PatientRev;R_OPRev;101;250030004010</t>
  </si>
  <si>
    <t>ER MCARE</t>
  </si>
  <si>
    <t>R_PatientRev;R_OPRev;101;250030004015</t>
  </si>
  <si>
    <t>ER MCARE ADVANTAGE</t>
  </si>
  <si>
    <t>R_PatientRev;R_OPRev;101;250030004020</t>
  </si>
  <si>
    <t>ER MCAID</t>
  </si>
  <si>
    <t>R_PatientRev;R_OPRev;101;250030004030</t>
  </si>
  <si>
    <t>ER BC</t>
  </si>
  <si>
    <t>R_PatientRev;R_OPRev;101;250030004040</t>
  </si>
  <si>
    <t>ER CO</t>
  </si>
  <si>
    <t>R_PatientRev;R_OPRev;101;250030004050</t>
  </si>
  <si>
    <t>ER SP</t>
  </si>
  <si>
    <t>R_PatientRev;R_OPRev;101;250030004060</t>
  </si>
  <si>
    <t>ER OTH</t>
  </si>
  <si>
    <t>R_PatientRev;R_OPRev;101;250030005010</t>
  </si>
  <si>
    <t>SDS MCARE</t>
  </si>
  <si>
    <t>R_PatientRev;R_OPRev;101;250030005015</t>
  </si>
  <si>
    <t>SDS MCARE ADVANTAGE</t>
  </si>
  <si>
    <t>R_PatientRev;R_OPRev;101;250030005020</t>
  </si>
  <si>
    <t>SDS MCAID</t>
  </si>
  <si>
    <t>R_PatientRev;R_OPRev;101;250030005030</t>
  </si>
  <si>
    <t>SDS BC</t>
  </si>
  <si>
    <t>R_PatientRev;R_OPRev;101;250030005040</t>
  </si>
  <si>
    <t>SDS CO</t>
  </si>
  <si>
    <t>R_PatientRev;R_OPRev;101;250030005050</t>
  </si>
  <si>
    <t>SDS SP</t>
  </si>
  <si>
    <t>R_PatientRev;R_OPRev;101;250030005060</t>
  </si>
  <si>
    <t>SDS OTH</t>
  </si>
  <si>
    <t>R_PatientRev;R_OthPtRev;102;3200146</t>
  </si>
  <si>
    <t>PRO Gross Revenue - CLIENT</t>
  </si>
  <si>
    <t>R_PatientRev;R_OthPtRev;102;3500105</t>
  </si>
  <si>
    <t>TRANSF REVENUE - BCBS VT</t>
  </si>
  <si>
    <t>R_PatientRev;R_OthPtRev;102;3500115</t>
  </si>
  <si>
    <t>TRANSF REVENUE - MEDICARE</t>
  </si>
  <si>
    <t>R_PatientRev;R_OthPtRev;102;3500130</t>
  </si>
  <si>
    <t>TRANSF REVENUE - PUBLIC AGENCY</t>
  </si>
  <si>
    <t>R_PatientRev;R_OthPtRev;102;3500131</t>
  </si>
  <si>
    <t>TRANSF REVENUE - MEDICARE ADVANTAGE</t>
  </si>
  <si>
    <t>R_PatientRev;R_OthPtRev;102;3500140</t>
  </si>
  <si>
    <t>TRANSF REVENUE - COMMERCIAL</t>
  </si>
  <si>
    <t>R_PatientRev;R_OthPtRev;102;3500150</t>
  </si>
  <si>
    <t>TRANSF REVENUE - SELF PAY</t>
  </si>
  <si>
    <t>R_PatientRev;R_OthPtRev;102;3500170</t>
  </si>
  <si>
    <t>TRANSF REVENUE - MEDICAID ACO</t>
  </si>
  <si>
    <t>R_PatientRev;R_OthPtRev;102;250030006010</t>
  </si>
  <si>
    <t>PHY MCARE</t>
  </si>
  <si>
    <t>R_PatientRev;R_OthPtRev;102;250030006015</t>
  </si>
  <si>
    <t>PHYS MCARE ADVANTAGE REV</t>
  </si>
  <si>
    <t>R_PatientRev;R_OthPtRev;102;250030006020</t>
  </si>
  <si>
    <t>PHY MCAID</t>
  </si>
  <si>
    <t>R_PatientRev;R_OthPtRev;102;250030006030</t>
  </si>
  <si>
    <t>PHY BC</t>
  </si>
  <si>
    <t>R_PatientRev;R_OthPtRev;102;250030006040</t>
  </si>
  <si>
    <t>PHY CO</t>
  </si>
  <si>
    <t>R_PatientRev;R_OthPtRev;102;250030006050</t>
  </si>
  <si>
    <t>PHY SP</t>
  </si>
  <si>
    <t>R_PatientRev;R_OthPtRev;102;250030006060</t>
  </si>
  <si>
    <t>PHY OTH</t>
  </si>
  <si>
    <t>R_PatientRev;R_OthPtRev;102;250030009100</t>
  </si>
  <si>
    <t>Don’t Budget - TRANFS REVENUE T</t>
  </si>
  <si>
    <t>[aq4;ACCT.HNDetail_L500='R_PatientRev' and ACCT.HNDetail_L50='R_SWBRev']</t>
  </si>
  <si>
    <t>R_PatientRev;R_SWBRev;104;3060090</t>
  </si>
  <si>
    <t>SWB GROSS REVENUE - BC VHP</t>
  </si>
  <si>
    <t>R_PatientRev;R_SWBRev;104;3060105</t>
  </si>
  <si>
    <t>SWB GROSS REVENUE - BC VT</t>
  </si>
  <si>
    <t>R_PatientRev;R_SWBRev;104;3060110</t>
  </si>
  <si>
    <t>SWB GROSS REVENUE - BC OTHER</t>
  </si>
  <si>
    <t>R_PatientRev;R_SWBRev;104;3060115</t>
  </si>
  <si>
    <t>SWB GROSS REVENUE - MEDICARE</t>
  </si>
  <si>
    <t>R_PatientRev;R_SWBRev;104;3060120</t>
  </si>
  <si>
    <t>SWB GROSS REVENUE - MEDICAID VT</t>
  </si>
  <si>
    <t>R_PatientRev;R_SWBRev;104;3060125</t>
  </si>
  <si>
    <t>SWB GROSS REVENUE - MEDICAID NY &amp; OTHER</t>
  </si>
  <si>
    <t>R_PatientRev;R_SWBRev;104;3060130</t>
  </si>
  <si>
    <t>SWB GROSS REVENUE - PUBLIC AGENCY</t>
  </si>
  <si>
    <t>R_PatientRev;R_SWBRev;104;3060131</t>
  </si>
  <si>
    <t>SWB GROSS REVENUE - MEDICARE ADVANTAGE</t>
  </si>
  <si>
    <t>R_PatientRev;R_SWBRev;104;3060150</t>
  </si>
  <si>
    <t>SWB GROSS REVENUE - SELF PAY</t>
  </si>
  <si>
    <t>R_PatientRev;R_SWBRev;104;3060155</t>
  </si>
  <si>
    <t>SWB GROSS REVENUE - MEDICAID ACO VT</t>
  </si>
  <si>
    <t>R_PatientRev;R_SWBRev;104;3060165</t>
  </si>
  <si>
    <t>SWB GROSS REVENUE - UVMHN Health Advantage</t>
  </si>
  <si>
    <t>R_PatientRev;R_SWBRev;104;3060170</t>
  </si>
  <si>
    <t>SWB GROSS REVENUE - MEDICARE ACO</t>
  </si>
  <si>
    <t>R_PatientRev;R_SWBRev;104;250030002010</t>
  </si>
  <si>
    <t>SWB MEDICARE</t>
  </si>
  <si>
    <t>R_PatientRev;R_SWBRev;104;250030002015</t>
  </si>
  <si>
    <t>SWB MEDICARE ADVANTAGE</t>
  </si>
  <si>
    <t>R_PatientRev;R_SWBRev;104;250030002020</t>
  </si>
  <si>
    <t>SWB MCAID</t>
  </si>
  <si>
    <t>Total Swing Revenue</t>
  </si>
  <si>
    <t>D_Deduction;D_BadDebt;150;3800150</t>
  </si>
  <si>
    <t>OP Prov for Bad Debt Misc A/R</t>
  </si>
  <si>
    <t>D_Deduction;D_BadDebt;150;3810107</t>
  </si>
  <si>
    <t>IP BAD DEBT - EXCELLUS</t>
  </si>
  <si>
    <t>D_Deduction;D_BadDebt;150;3810155</t>
  </si>
  <si>
    <t>IP BAD DEBT - MEDICAID ACO VT</t>
  </si>
  <si>
    <t>D_Deduction;D_BadDebt;150;3860150</t>
  </si>
  <si>
    <t>SWB BAD DEBT - SELF PAY</t>
  </si>
  <si>
    <t>D_Deduction;D_BadDebt;150;250000000000</t>
  </si>
  <si>
    <t>PROV FOR B/D</t>
  </si>
  <si>
    <t>D_Deduction;D_BadDebt;150;250000000005</t>
  </si>
  <si>
    <t>RECOVERY</t>
  </si>
  <si>
    <t>D_Deduction;D_BadDebt;150;250000004700</t>
  </si>
  <si>
    <t>B/D EXP PHYS PRACT</t>
  </si>
  <si>
    <t>D_Deduction;D_Charity;151;3900501</t>
  </si>
  <si>
    <t>Endowment Earnings For Charity</t>
  </si>
  <si>
    <t>D_Deduction;D_Charity;151;3910107</t>
  </si>
  <si>
    <t>IP CHARITY - EXCELLUS</t>
  </si>
  <si>
    <t>D_Deduction;D_Charity;151;3920146</t>
  </si>
  <si>
    <t>OP CHARITY - CLIENT</t>
  </si>
  <si>
    <t>D_Deduction;D_Charity;151;3930146</t>
  </si>
  <si>
    <t>PRO CHARITY - CLIENT</t>
  </si>
  <si>
    <t>D_Deduction;D_Charity;151;3960150</t>
  </si>
  <si>
    <t>D_Deduction;D_Charity;151;250050001310</t>
  </si>
  <si>
    <t>UNDISTRIBUTED SLIDE</t>
  </si>
  <si>
    <t>D_Deduction;D_Charity;151;250050001810</t>
  </si>
  <si>
    <t>SLIDING SCALE 20%</t>
  </si>
  <si>
    <t>D_Deduction;D_Charity;151;250050001820</t>
  </si>
  <si>
    <t>SLIDING SCALE 40%</t>
  </si>
  <si>
    <t>D_Deduction;D_Charity;151;250050001830</t>
  </si>
  <si>
    <t>SLIDING SCALE 60%</t>
  </si>
  <si>
    <t>D_Deduction;D_Charity;151;250050001840</t>
  </si>
  <si>
    <t>SLIDING SCALE 80%</t>
  </si>
  <si>
    <t>D_Deduction;D_Charity;151;250050001850</t>
  </si>
  <si>
    <t>SLIDING SCALE 100%</t>
  </si>
  <si>
    <t>D_Deduction;D_Charity;151;250050001900</t>
  </si>
  <si>
    <t>SLIDING SCALE PALLIATIVE</t>
  </si>
  <si>
    <t>D_Deduction;D_Charity;151;250050002000</t>
  </si>
  <si>
    <t>SLIDING SCALE NESHOBE</t>
  </si>
  <si>
    <t>D_Deduction;D_Charity;151;250050002180</t>
  </si>
  <si>
    <t>ACUTE RESPIRATORY CLINIC SL SCALE</t>
  </si>
  <si>
    <t>D_Deduction;D_Charity;151;250050002500</t>
  </si>
  <si>
    <t>SLIDING SCALE LITTLE CITY</t>
  </si>
  <si>
    <t>D_Deduction;D_Charity;151;250050003100</t>
  </si>
  <si>
    <t>SLIDING SCALE ADDISON FAMILY MED</t>
  </si>
  <si>
    <t>D_Deduction;D_Charity;151;250050003500</t>
  </si>
  <si>
    <t>SLIDING SCALE CV ORTHO SLIDING S</t>
  </si>
  <si>
    <t>D_Deduction;D_Charity;151;250050006500</t>
  </si>
  <si>
    <t>SLIDING SCALE DISCOUNT - MIDDLEBURY PEDIATRICS &amp; ADOLESCENT</t>
  </si>
  <si>
    <t>D_Deduction;D_Charity;151;250050007000</t>
  </si>
  <si>
    <t>SLIDING SCALE DISCOUNT - PORTER ENT</t>
  </si>
  <si>
    <t>D_Deduction;D_Charity;151;250050008000</t>
  </si>
  <si>
    <t>SLIDING SCALE DISCOUNT - PPM CARDIOLOGY</t>
  </si>
  <si>
    <t>D_Deduction;D_Charity;151;250050008500</t>
  </si>
  <si>
    <t>SLIDING SCALE DISCOUNT - AA OB/GYN</t>
  </si>
  <si>
    <t>D_Deduction;D_Charity;151;250050009200</t>
  </si>
  <si>
    <t>SLIDING SCALE MIDD FOOT CARE SL</t>
  </si>
  <si>
    <t>D_Deduction;D_Charity;151;250050009500</t>
  </si>
  <si>
    <t>SLIDING SCALE DISCOUNT - BRISTOL INTERNAL MEDICINE</t>
  </si>
  <si>
    <t>D_Deduction;D_Charity;151;250050009600</t>
  </si>
  <si>
    <t>SLIDING SCALE DISCOUNT - HELEN PORTER COVG GROUP</t>
  </si>
  <si>
    <t>D_Deduction;D_Charity;151;250050009700</t>
  </si>
  <si>
    <t>SLIDING SCALE DISCOUNT - HOSPITALIST SL SCALE</t>
  </si>
  <si>
    <t>D_Deduction;D_Charity;151;250050009800</t>
  </si>
  <si>
    <t>SLIDING SCALE PORT COVERAGE SL S</t>
  </si>
  <si>
    <t>D_Deduction;D_Charity;151;250050009919</t>
  </si>
  <si>
    <t>ADMIN ADJ COVID 19</t>
  </si>
  <si>
    <t>D_Deduction;D_Contractual;152;4600209</t>
  </si>
  <si>
    <t>I/P MCARE SETTLEMENT PRIOR YR</t>
  </si>
  <si>
    <t>D_Deduction;D_Contractual;152;4600910</t>
  </si>
  <si>
    <t>IP Excellus Revenue Adj - PMC Affiliated Hospital</t>
  </si>
  <si>
    <t>D_Deduction;D_Contractual;152;4600925</t>
  </si>
  <si>
    <t>IP VHP Revenue Adj - UVMHN-HH Affiliated Hospital</t>
  </si>
  <si>
    <t>D_Deduction;D_Contractual;152;4610150</t>
  </si>
  <si>
    <t>IP AGB C/A - SELF PAY</t>
  </si>
  <si>
    <t>D_Deduction;D_Contractual;152;4630170</t>
  </si>
  <si>
    <t>SWB AGB C/A - MEDICARE ACO</t>
  </si>
  <si>
    <t>D_Deduction;D_Contractual;152;4640150</t>
  </si>
  <si>
    <t>OP AGB C/A - SELF PAY</t>
  </si>
  <si>
    <t>D_Deduction;D_Contractual;152;4650205</t>
  </si>
  <si>
    <t>OP C/A: Medicare Other Adjustments</t>
  </si>
  <si>
    <t>D_Deduction;D_Contractual;152;4650915</t>
  </si>
  <si>
    <t>D_Deduction;D_Contractual;152;4660090</t>
  </si>
  <si>
    <t>SWB C/A - BC VHP</t>
  </si>
  <si>
    <t>D_Deduction;D_Contractual;152;4660105</t>
  </si>
  <si>
    <t>SWB C/A - BC VT</t>
  </si>
  <si>
    <t>D_Deduction;D_Contractual;152;4660109</t>
  </si>
  <si>
    <t>SWB C/A - EMPIRE</t>
  </si>
  <si>
    <t>D_Deduction;D_Contractual;152;4660110</t>
  </si>
  <si>
    <t>SWB C/A - BC OTHER</t>
  </si>
  <si>
    <t>D_Deduction;D_Contractual;152;4660115</t>
  </si>
  <si>
    <t>SWB C/A - MEDICARE</t>
  </si>
  <si>
    <t>D_Deduction;D_Contractual;152;4660120</t>
  </si>
  <si>
    <t>SWB C/A - MEDICAID VT</t>
  </si>
  <si>
    <t>D_Deduction;D_Contractual;152;4660131</t>
  </si>
  <si>
    <t>SWB C/A - MEDICARE ADVANTAGE</t>
  </si>
  <si>
    <t>D_Deduction;D_Contractual;152;4660150</t>
  </si>
  <si>
    <t>SWB C/A - SELF PAY</t>
  </si>
  <si>
    <t>D_Deduction;D_Contractual;152;4660155</t>
  </si>
  <si>
    <t>SWB C/A - MEDICAID ACO VT</t>
  </si>
  <si>
    <t>D_Deduction;D_Contractual;152;4660165</t>
  </si>
  <si>
    <t>SWB C/A - UVMHN HEALTH ADVANTAGE</t>
  </si>
  <si>
    <t>D_Deduction;D_Contractual;152;4660170</t>
  </si>
  <si>
    <t>SWB C/A - MEDICARE ACO</t>
  </si>
  <si>
    <t>D_Deduction;D_Contractual;152;4710150</t>
  </si>
  <si>
    <t>PRO AGB C/A - SELF PAY</t>
  </si>
  <si>
    <t>D_Deduction;D_Contractual;152;250050000806</t>
  </si>
  <si>
    <t>Adj Ryan White Grant (UVMMC)</t>
  </si>
  <si>
    <t>D_Deduction;D_Contractual;152;250050000814</t>
  </si>
  <si>
    <t>W/O OTHER</t>
  </si>
  <si>
    <t>D_Deduction;D_Contractual;152;250050000820</t>
  </si>
  <si>
    <t>W/O &amp; ADJUSTMEN</t>
  </si>
  <si>
    <t>D_Deduction;D_Contractual;152;250050000825</t>
  </si>
  <si>
    <t>ADMIN W/O</t>
  </si>
  <si>
    <t>D_Deduction;D_Contractual;152;250050000830</t>
  </si>
  <si>
    <t>CONTRACTED SELF PAY ADJ</t>
  </si>
  <si>
    <t>D_Deduction;D_Contractual;152;250050000835</t>
  </si>
  <si>
    <t>PROVIDER REQ W/O</t>
  </si>
  <si>
    <t>D_Deduction;D_Contractual;152;250050000840</t>
  </si>
  <si>
    <t>PATIENT DISCOUNTS</t>
  </si>
  <si>
    <t>D_Deduction;D_Contractual;152;250050001010</t>
  </si>
  <si>
    <t>I/P MCARE REV DED</t>
  </si>
  <si>
    <t>D_Deduction;D_Contractual;152;250050001014</t>
  </si>
  <si>
    <t>PH SETTLEMENTS PRI I/P MCARE SETTLEMENT</t>
  </si>
  <si>
    <t>D_Deduction;D_Contractual;152;250050001015</t>
  </si>
  <si>
    <t>MCARE ADVANTAGE</t>
  </si>
  <si>
    <t>D_Deduction;D_Contractual;152;250050001020</t>
  </si>
  <si>
    <t>I/P MCAID REV DED</t>
  </si>
  <si>
    <t>D_Deduction;D_Contractual;152;250050001030</t>
  </si>
  <si>
    <t>I/P BC REV DED</t>
  </si>
  <si>
    <t>D_Deduction;D_Contractual;152;250050001040</t>
  </si>
  <si>
    <t>I/P CO REV DED</t>
  </si>
  <si>
    <t>D_Deduction;D_Contractual;152;250050001050</t>
  </si>
  <si>
    <t>D_Deduction;D_Contractual;152;250050001060</t>
  </si>
  <si>
    <t>IP OTH REV DED</t>
  </si>
  <si>
    <t>D_Deduction;D_Contractual;152;250050001080</t>
  </si>
  <si>
    <t>IP AGB ADJUSTMENT</t>
  </si>
  <si>
    <t>D_Deduction;D_Contractual;152;250050002010</t>
  </si>
  <si>
    <t>SWB MCARE</t>
  </si>
  <si>
    <t>D_Deduction;D_Contractual;152;250050002015</t>
  </si>
  <si>
    <t>SWB MCARE ADVNTG REV</t>
  </si>
  <si>
    <t>D_Deduction;D_Contractual;152;250050002020</t>
  </si>
  <si>
    <t>SWB MCAID REV DED</t>
  </si>
  <si>
    <t>D_Deduction;D_Contractual;152;250050002030</t>
  </si>
  <si>
    <t>SWB BC REV DED</t>
  </si>
  <si>
    <t>D_Deduction;D_Contractual;152;250050002050</t>
  </si>
  <si>
    <t>SWB SP REV DED</t>
  </si>
  <si>
    <t>D_Deduction;D_Contractual;152;250050003010</t>
  </si>
  <si>
    <t>O/P MCARE REV DED</t>
  </si>
  <si>
    <t>D_Deduction;D_Contractual;152;250050003012</t>
  </si>
  <si>
    <t>PH SETTLEMENTS CUR O/P MCARE CURR YR SET</t>
  </si>
  <si>
    <t>D_Deduction;D_Contractual;152;250050003014</t>
  </si>
  <si>
    <t>PH SETTLEMENTS PRI O/P MCARE SETTLEMENT</t>
  </si>
  <si>
    <t>D_Deduction;D_Contractual;152;250050003015</t>
  </si>
  <si>
    <t>O/P MCARE ADVNTG REV DED</t>
  </si>
  <si>
    <t>D_Deduction;D_Contractual;152;250050003020</t>
  </si>
  <si>
    <t>MCAID REV DED</t>
  </si>
  <si>
    <t>D_Deduction;D_Contractual;152;250050003030</t>
  </si>
  <si>
    <t>O/P BC REV DED</t>
  </si>
  <si>
    <t>D_Deduction;D_Contractual;152;250050003040</t>
  </si>
  <si>
    <t>O/P CO REV DED</t>
  </si>
  <si>
    <t>D_Deduction;D_Contractual;152;250050003060</t>
  </si>
  <si>
    <t>O/P OTH REV DED</t>
  </si>
  <si>
    <t>D_Deduction;D_Contractual;152;250050003080</t>
  </si>
  <si>
    <t>OP AGB ADJ</t>
  </si>
  <si>
    <t>D_Deduction;D_Contractual;152;250050003095</t>
  </si>
  <si>
    <t>O/P AUDIT ADJUSTMENT</t>
  </si>
  <si>
    <t>D_Deduction;D_Contractual;152;250050004010</t>
  </si>
  <si>
    <t>D_Deduction;D_Contractual;152;250050004015</t>
  </si>
  <si>
    <t>ER MCARE ADVNTG REV DED</t>
  </si>
  <si>
    <t>D_Deduction;D_Contractual;152;250050004020</t>
  </si>
  <si>
    <t>D_Deduction;D_Contractual;152;250050004030</t>
  </si>
  <si>
    <t>ER BC REV DED</t>
  </si>
  <si>
    <t>D_Deduction;D_Contractual;152;250050004040</t>
  </si>
  <si>
    <t>PH COMMERCIAL INS ER CO REV DED</t>
  </si>
  <si>
    <t>D_Deduction;D_Contractual;152;250050004060</t>
  </si>
  <si>
    <t>PH COMMERCIAL INS ER OTH REV DED</t>
  </si>
  <si>
    <t>D_Deduction;D_Contractual;152;250050004080</t>
  </si>
  <si>
    <t>PH AGB ADJ ER AGB ADJ</t>
  </si>
  <si>
    <t>D_Deduction;D_Contractual;152;250050005010</t>
  </si>
  <si>
    <t>SDS MCARE REV DED</t>
  </si>
  <si>
    <t>D_Deduction;D_Contractual;152;250050005015</t>
  </si>
  <si>
    <t>SDS MCARE ADVANTAGE REV DED</t>
  </si>
  <si>
    <t>D_Deduction;D_Contractual;152;250050005020</t>
  </si>
  <si>
    <t>SDS MCAID REV DED</t>
  </si>
  <si>
    <t>D_Deduction;D_Contractual;152;250050005030</t>
  </si>
  <si>
    <t>SDS BC REV DED</t>
  </si>
  <si>
    <t>D_Deduction;D_Contractual;152;250050005040</t>
  </si>
  <si>
    <t>SDS CO REV DED</t>
  </si>
  <si>
    <t>D_Deduction;D_Contractual;152;250050005060</t>
  </si>
  <si>
    <t>SDS OTH REV DED</t>
  </si>
  <si>
    <t>D_Deduction;D_Contractual;152;250050005080</t>
  </si>
  <si>
    <t>SDS AGB ADJ</t>
  </si>
  <si>
    <t>D_Deduction;D_Contractual;152;250050006010</t>
  </si>
  <si>
    <t>MCARE REV DED</t>
  </si>
  <si>
    <t>D_Deduction;D_Contractual;152;250050006015</t>
  </si>
  <si>
    <t>PHYS MCARE ADVANTAGE ADJ</t>
  </si>
  <si>
    <t>D_Deduction;D_Contractual;152;250050006020</t>
  </si>
  <si>
    <t>D_Deduction;D_Contractual;152;250050006030</t>
  </si>
  <si>
    <t>D_Deduction;D_Contractual;152;250050006040</t>
  </si>
  <si>
    <t>D_Deduction;D_Contractual;152;250050006050</t>
  </si>
  <si>
    <t>D_Deduction;D_Contractual;152;250050006060</t>
  </si>
  <si>
    <t>D_Deduction;D_Contractual;152;250050006080</t>
  </si>
  <si>
    <t>PHYSICIAN PRACTICE AGB</t>
  </si>
  <si>
    <t>D_Deduction;D_Contractual;152;250050006095</t>
  </si>
  <si>
    <t>PH OTHER W/O &amp; ADJ PHYS AUDIT ADJUSTMENT</t>
  </si>
  <si>
    <t>D_Deduction;D_Denials;153;4810109</t>
  </si>
  <si>
    <t>IP DENIAL -EMPIRE</t>
  </si>
  <si>
    <t>D_Deduction;D_Denials;153;4810135</t>
  </si>
  <si>
    <t>IP DENIAL - WORK COMP</t>
  </si>
  <si>
    <t>D_Deduction;D_Denials;153;4830109</t>
  </si>
  <si>
    <t>PRO DENIAL - EMPIRE</t>
  </si>
  <si>
    <t>D_Deduction;D_Denials;153;4860090</t>
  </si>
  <si>
    <t>SWB DENIAL - BC VHP</t>
  </si>
  <si>
    <t>D_Deduction;D_Denials;153;4860115</t>
  </si>
  <si>
    <t>SWB DENIAL - MEDICARE</t>
  </si>
  <si>
    <t>D_Deduction;D_Denials;153;4860120</t>
  </si>
  <si>
    <t>SWB DENIAL - MEDICAID VT</t>
  </si>
  <si>
    <t>D_Deduction;D_Denials;153;4860125</t>
  </si>
  <si>
    <t>SWB DENIAL - MEDICAID NY &amp; OTHER</t>
  </si>
  <si>
    <t>D_Deduction;D_Denials;153;4860130</t>
  </si>
  <si>
    <t>SWB DENIAL - PUBLIC AGENCY</t>
  </si>
  <si>
    <t>D_Deduction;D_Denials;153;4860131</t>
  </si>
  <si>
    <t>SWB DENIAL - MEDICARE ADVANTAGE</t>
  </si>
  <si>
    <t>D_Deduction;D_Denials;153;4860140</t>
  </si>
  <si>
    <t>SWB DENIAL - COMMERCIAL</t>
  </si>
  <si>
    <t>D_Deduction;D_Denials;153;4860150</t>
  </si>
  <si>
    <t>SWB DENIAL - SELF PAY</t>
  </si>
  <si>
    <t>D_Deduction;D_Denials;153;4860155</t>
  </si>
  <si>
    <t>SWB DENIAL - MEDICAID ACO VT</t>
  </si>
  <si>
    <t>D_Deduction;D_Denials;153;4860165</t>
  </si>
  <si>
    <t>SWB DENIAL - UVMHN Health Advantage</t>
  </si>
  <si>
    <t>D_Deduction;D_Denials;153;4860170</t>
  </si>
  <si>
    <t>SWB DENIAL - MEDICARE ACO</t>
  </si>
  <si>
    <t>D_Deduction;D_Denials;153;250050001070</t>
  </si>
  <si>
    <t>INPATIENT DENIALS</t>
  </si>
  <si>
    <t>D_Deduction;D_Denials;153;250050002040</t>
  </si>
  <si>
    <t>SWB CO REV DED</t>
  </si>
  <si>
    <t>D_Deduction;D_Denials;153;250050003050</t>
  </si>
  <si>
    <t>O/P SP REV DED</t>
  </si>
  <si>
    <t>D_Deduction;D_Denials;153;250050003070</t>
  </si>
  <si>
    <t>OUTPATIENT DENIALS</t>
  </si>
  <si>
    <t>D_Deduction;D_Denials;153;250050004050</t>
  </si>
  <si>
    <t>ER SP REV DED</t>
  </si>
  <si>
    <t>D_Deduction;D_Denials;153;250050005050</t>
  </si>
  <si>
    <t>SDS SP REV DED</t>
  </si>
  <si>
    <t>D_Deduction;D_Denials;153;250050006070</t>
  </si>
  <si>
    <t>PHYSICIAN DENIALS</t>
  </si>
  <si>
    <t>D_Deduction;D_DSH;155;4300011</t>
  </si>
  <si>
    <t>Outpatient State DSH Receipts</t>
  </si>
  <si>
    <t>D_Deduction;D_DSH;155;250050004000</t>
  </si>
  <si>
    <t>PH MCAID DISPR SHR DISPROPORTIONATE SHAR</t>
  </si>
  <si>
    <t>R_FPPRev;R_OCV;170;250050009616</t>
  </si>
  <si>
    <t>PRO MCR ACO ORP</t>
  </si>
  <si>
    <t>R_FPPRev;R_OCV;170;250050009626</t>
  </si>
  <si>
    <t>PRO MCD ACO ORP</t>
  </si>
  <si>
    <t>R_FPPRev;R_FPP;171;5400112</t>
  </si>
  <si>
    <t>IP VT BC/BS VHP ACO Payments</t>
  </si>
  <si>
    <t>R_FPPRev;R_FPP;171;5400117</t>
  </si>
  <si>
    <t>OP VT BC/BS VHP ACO Payments</t>
  </si>
  <si>
    <t>R_FPPRev;R_FPP;171;5400122</t>
  </si>
  <si>
    <t>PRO BC VHP ACO Payments</t>
  </si>
  <si>
    <t>R_FPPRev;R_FPP;171;5400326</t>
  </si>
  <si>
    <t>RISK NEED DESC 1</t>
  </si>
  <si>
    <t>R_FPPRev;R_FPP;171;5400328</t>
  </si>
  <si>
    <t>RISK NEED DESC 2</t>
  </si>
  <si>
    <t>R_FPPRev;R_FPP;171;5400330</t>
  </si>
  <si>
    <t>RISK NEED DESC 3</t>
  </si>
  <si>
    <t>R_FPPRev;R_FPP;171;250030009611</t>
  </si>
  <si>
    <t>CCP MCARE OTHER REFORM HOSP</t>
  </si>
  <si>
    <t>R_FPPRev;R_FPP;171;250030009616</t>
  </si>
  <si>
    <t>MCARE OTHER REFORM PYMT PROVIDERS</t>
  </si>
  <si>
    <t>R_FPPRev;R_FPP;171;250030009621</t>
  </si>
  <si>
    <t>OTHER REFORM PAYMENTS</t>
  </si>
  <si>
    <t>R_FPPRev;R_FPP;171;250030009626</t>
  </si>
  <si>
    <t>R_FPPRev;R_FPP;171;250030009631</t>
  </si>
  <si>
    <t>CCP BC OTHER REFORM PAYMENTS HOSP</t>
  </si>
  <si>
    <t>R_FPPRev;R_FPP;171;250030009636</t>
  </si>
  <si>
    <t>CCP BC OTHER REFORM PAYMENTS PROVIDERS</t>
  </si>
  <si>
    <t>R_FPPRev;R_FPP;171;250030009641</t>
  </si>
  <si>
    <t>MVP OTHER REFORM HOSP</t>
  </si>
  <si>
    <t>R_FPPRev;R_FPP;171;250030009646</t>
  </si>
  <si>
    <t>MVP OTHER REFORM PRO</t>
  </si>
  <si>
    <t>R_FPPRev;R_FPP;171;250050008120</t>
  </si>
  <si>
    <t>IP MCD ACO FPP</t>
  </si>
  <si>
    <t>R_FPPRev;R_FPP;171;250050008320</t>
  </si>
  <si>
    <t>OP MCD ACO FPP</t>
  </si>
  <si>
    <t>R_FPPRev;R_FPP;171;250050008620</t>
  </si>
  <si>
    <t>PRO MCD ACO FPP</t>
  </si>
  <si>
    <t>R_FPPRev;R_FPP;171;250050008910</t>
  </si>
  <si>
    <t>OP MCR ACO FPP RISK</t>
  </si>
  <si>
    <t>R_FPPRev;R_FPP;171;250050008920</t>
  </si>
  <si>
    <t>OP MCD ACO FPP RISK</t>
  </si>
  <si>
    <t>R_FPPRev;R_FPP;171;250050009110</t>
  </si>
  <si>
    <t>IP MCR ACO FPP</t>
  </si>
  <si>
    <t>R_FPPRev;R_FPP;171;250050009130</t>
  </si>
  <si>
    <t>IP VHP ACO FPP</t>
  </si>
  <si>
    <t>R_FPPRev;R_FPP;171;250050009310</t>
  </si>
  <si>
    <t>OP MCR ACO FPP</t>
  </si>
  <si>
    <t>R_FPPRev;R_FPP;171;250050009330</t>
  </si>
  <si>
    <t>OP VHP ACO FPP</t>
  </si>
  <si>
    <t>R_FPPRev;R_FPP;171;250050009610</t>
  </si>
  <si>
    <t>PRO MCR ACO FPP</t>
  </si>
  <si>
    <t>R_FPPRev;R_FPP;171;250050009630</t>
  </si>
  <si>
    <t>PRO VHP ACO FPP</t>
  </si>
  <si>
    <t>R_OtherRev;R_Premium;180;3400405</t>
  </si>
  <si>
    <t>Meaningful Use Medicare</t>
  </si>
  <si>
    <t>R_OtherRev;R_Premium;180;3400406</t>
  </si>
  <si>
    <t>Meaningful Use Medicaid</t>
  </si>
  <si>
    <t>R_OtherRev;R_Premium;180;250030001770</t>
  </si>
  <si>
    <t>QUALITY INITIATIVES</t>
  </si>
  <si>
    <t>R_OtherRev;R_Premium;180;250030009451</t>
  </si>
  <si>
    <t>PH ENT REV MEANINGFUL USE REV MCAID</t>
  </si>
  <si>
    <t>R_OtherRev;R_Premium;180;250030009452</t>
  </si>
  <si>
    <t>MEANINGFUL USE MC</t>
  </si>
  <si>
    <t>R_OtherRev;R_Premium;180;250050000945</t>
  </si>
  <si>
    <t>FIDELIS INCENTIVE P</t>
  </si>
  <si>
    <t>R_OtherRev;R_Premium;180;250050001770</t>
  </si>
  <si>
    <t>R_OtherRev;R_Premium;180;250050009705</t>
  </si>
  <si>
    <t>CAPITATION REVENUE</t>
  </si>
  <si>
    <t>R_OtherRev;R_OPPharm;181;3050026</t>
  </si>
  <si>
    <t>340B MED ASSIST PROGRAM</t>
  </si>
  <si>
    <t>R_OtherRev;R_OPPharm;181;3050029</t>
  </si>
  <si>
    <t>340B OTHER SUPPLIES</t>
  </si>
  <si>
    <t>R_OtherRev;R_340B;182;3050024</t>
  </si>
  <si>
    <t>340b Admin Fees</t>
  </si>
  <si>
    <t>R_OtherRev;R_340B;182;3050025</t>
  </si>
  <si>
    <t>340B SM TRUE UP</t>
  </si>
  <si>
    <t>R_OtherRev;R_340B;182;3050028</t>
  </si>
  <si>
    <t>340B EDUCATION</t>
  </si>
  <si>
    <t>R_OtherRev;R_340B;182;3050030</t>
  </si>
  <si>
    <t>340N PURCH SVC</t>
  </si>
  <si>
    <t>R_OtherRev;R_340B;182;3050031</t>
  </si>
  <si>
    <t>340B MEMBERSHIP COST</t>
  </si>
  <si>
    <t>R_OtherRev;R_340B;182;250030007300</t>
  </si>
  <si>
    <t>340B DRUG SALES</t>
  </si>
  <si>
    <t>R_OtherRev;R_340B;182;250030007320</t>
  </si>
  <si>
    <t>340B DISPENSING FEES</t>
  </si>
  <si>
    <t>R_OtherRev;R_340B;182;250030007321</t>
  </si>
  <si>
    <t>340B ADMINISTRATIVE FEES</t>
  </si>
  <si>
    <t>R_OtherRev;R_340B;182;250030007322</t>
  </si>
  <si>
    <t>340B NON SPECIF DRUGS</t>
  </si>
  <si>
    <t>R_OtherRev;R_340B;182;250030007323</t>
  </si>
  <si>
    <t>340B  TRUE-UP OF SMs</t>
  </si>
  <si>
    <t>R_OtherRev;R_340B;182;250030007456</t>
  </si>
  <si>
    <t>340B PURCH SER</t>
  </si>
  <si>
    <t>R_OtherRev;R_340B;182;250030007470</t>
  </si>
  <si>
    <t>340B MANUFACTURER REBATE</t>
  </si>
  <si>
    <t>R_OtherRev;R_Cafeteria;183;250030000500</t>
  </si>
  <si>
    <t>CAFETERIA INCOME</t>
  </si>
  <si>
    <t>R_OtherRev;R_OtherRev;185;5000251</t>
  </si>
  <si>
    <t>Community CPR Program</t>
  </si>
  <si>
    <t>R_OtherRev;R_OtherRev;185;5000621</t>
  </si>
  <si>
    <t>VENDING MACHINES</t>
  </si>
  <si>
    <t>R_OtherRev;R_OtherRev;185;5000806</t>
  </si>
  <si>
    <t>GAIN/LOSS ON DISPOSAL (OTHER REV)</t>
  </si>
  <si>
    <t>R_OtherRev;R_OtherRev;185;5000807</t>
  </si>
  <si>
    <t>OTC DRUGS</t>
  </si>
  <si>
    <t>R_OtherRev;R_OtherRev;185;5000995</t>
  </si>
  <si>
    <t>Reimbursed  Expenses</t>
  </si>
  <si>
    <t>R_OtherRev;R_OtherRev;185;5100240</t>
  </si>
  <si>
    <t>GRANT INCOME - Indirect Recovery</t>
  </si>
  <si>
    <t>R_OtherRev;R_OtherRev;185;250030000550</t>
  </si>
  <si>
    <t>ATM REVENUE</t>
  </si>
  <si>
    <t>R_OtherRev;R_OtherRev;185;250030001140</t>
  </si>
  <si>
    <t>BADGES</t>
  </si>
  <si>
    <t>R_OtherRev;R_OtherRev;185;250030001600</t>
  </si>
  <si>
    <t>VENDING MACHINE</t>
  </si>
  <si>
    <t>R_OtherRev;R_OtherRev;185;250030001700</t>
  </si>
  <si>
    <t>MISCELLANEOUS</t>
  </si>
  <si>
    <t>R_OtherRev;R_OtherRev;185;250030001780</t>
  </si>
  <si>
    <t>ONECARE VERMONT VBIF PAYMENTS</t>
  </si>
  <si>
    <t>R_OtherRev;R_OtherRev;185;250030001785</t>
  </si>
  <si>
    <t>CMMI QUALITY PAYMENT PROGRAM (QPP)</t>
  </si>
  <si>
    <t>R_OtherRev;R_OtherRev;185;250030001900</t>
  </si>
  <si>
    <t>RENT INCOME</t>
  </si>
  <si>
    <t>R_OtherRev;R_OtherRev;185;250030002000</t>
  </si>
  <si>
    <t>ASSET DISPOSAL</t>
  </si>
  <si>
    <t>R_OtherRev;R_OtherRev;185;250030002200</t>
  </si>
  <si>
    <t>PURCHASE DISCOUNT</t>
  </si>
  <si>
    <t>R_OtherRev;R_OtherRev;185;250030003000</t>
  </si>
  <si>
    <t>COURSE OFFERINGS</t>
  </si>
  <si>
    <t>R_OtherRev;R_OtherRev;185;250030003500</t>
  </si>
  <si>
    <t>UTILITIES RECOVERY</t>
  </si>
  <si>
    <t>R_OtherRev;R_OtherRev;185;250030009400</t>
  </si>
  <si>
    <t>COMM HEALTH TEAM</t>
  </si>
  <si>
    <t>R_OtherRev;R_OtherRev;185;250030009401</t>
  </si>
  <si>
    <t>BLUEPRINT FEDERAL MEDICARE GRANT</t>
  </si>
  <si>
    <t>R_OtherRev;R_OtherRev;185;250030009402</t>
  </si>
  <si>
    <t>BLUEPRINT STATE GENERAL GRANT</t>
  </si>
  <si>
    <t>R_OtherRev;R_OtherRev;185;250030009403</t>
  </si>
  <si>
    <t>BLUEPRINT STATE GLOBAL COMMITMENT GRANT</t>
  </si>
  <si>
    <t>R_OtherRev;R_OtherRev;185;250030009409</t>
  </si>
  <si>
    <t>RISEVT PROGRAM MNGR MATCH</t>
  </si>
  <si>
    <t>R_OtherRev;R_OtherRev;185;250040100100</t>
  </si>
  <si>
    <t>LAB SERVICES</t>
  </si>
  <si>
    <t>R_OtherRev;R_OtherRev;185;250040700800</t>
  </si>
  <si>
    <t>DRUG SALES</t>
  </si>
  <si>
    <t>R_OtherRev;R_OtherRev;185;250050009406</t>
  </si>
  <si>
    <t>CHT RECEIPTS</t>
  </si>
  <si>
    <t>R_OtherRev;R_OtherRev;185;250050009407</t>
  </si>
  <si>
    <t>CHT - SUBOXONE</t>
  </si>
  <si>
    <t>R_OtherRev;R_OtherRev;185;250050009408</t>
  </si>
  <si>
    <t>CHT - WOMENS HEALTH INITIATIVE</t>
  </si>
  <si>
    <t>R_OtherRev;R_OtherRev;185;250050120450</t>
  </si>
  <si>
    <t>REIMBURSEMENT EXPENSE</t>
  </si>
  <si>
    <t>R_OtherRev;R_AssetsRelsdRestr;186;250030004000</t>
  </si>
  <si>
    <t>ASSETS RELEASED FOR OPERATIONS</t>
  </si>
  <si>
    <t>R_OtherRev;R_AssetsRelsdRestr;186;250030009430</t>
  </si>
  <si>
    <t>COVID HHS GRANT REVENUE</t>
  </si>
  <si>
    <t>[aq4;ACCT.HNDetail_L500='R_OtherRev' and ACCT.HNDetail_L50='R_IntRevAlloc']</t>
  </si>
  <si>
    <t>R_OtherRev;R_IntRevAlloc;187;3500001</t>
  </si>
  <si>
    <t>Revenue Transfer</t>
  </si>
  <si>
    <t>R_OtherRev;R_IntRevAlloc;187;250030009350</t>
  </si>
  <si>
    <t>PHYSICIAN SVCS INCOME</t>
  </si>
  <si>
    <t>Total Internal Revenue Allocation</t>
  </si>
  <si>
    <t>E_Salaries;E_SalariesPhy;220;6640096</t>
  </si>
  <si>
    <t>PHYS ORG MANAGEMENT</t>
  </si>
  <si>
    <t>E_Salaries;E_SalariesPhy;220;250000000800</t>
  </si>
  <si>
    <t>PHYSICIAN SALARY</t>
  </si>
  <si>
    <t>E_Salaries;E_SalariesPhy;220;250000002700</t>
  </si>
  <si>
    <t>CONT PHYS SVCS</t>
  </si>
  <si>
    <t>E_Salaries;E_SalariesPhy;220;250000002710</t>
  </si>
  <si>
    <t>LEASED PHYSICIAN - UVMMC</t>
  </si>
  <si>
    <t>E_Salaries;E_SalariesProd;221;250000000100</t>
  </si>
  <si>
    <t>SUPERVISOR SALARY</t>
  </si>
  <si>
    <t>E_Salaries;E_SalariesProd;221;250000000200</t>
  </si>
  <si>
    <t>TECHINICAN SALARY</t>
  </si>
  <si>
    <t>E_Salaries;E_SalariesProd;221;250000000300</t>
  </si>
  <si>
    <t>RN SALARY</t>
  </si>
  <si>
    <t>E_Salaries;E_SalariesProd;221;250000000400</t>
  </si>
  <si>
    <t>LPN SALARY</t>
  </si>
  <si>
    <t>E_Salaries;E_SalariesProd;221;250000000500</t>
  </si>
  <si>
    <t>AIDE SALARY</t>
  </si>
  <si>
    <t>E_Salaries;E_SalariesProd;221;250000000600</t>
  </si>
  <si>
    <t>E_Salaries;E_SalariesProd;221;250000000700</t>
  </si>
  <si>
    <t>SERVICE TECH SALARY</t>
  </si>
  <si>
    <t>E_Salaries;E_SalariesProd;221;250000000900</t>
  </si>
  <si>
    <t>APP AND PHARMACIST SALARY</t>
  </si>
  <si>
    <t>E_Salaries;E_SalariesProd;221;250000001100</t>
  </si>
  <si>
    <t>EXECUTIVE SALARY</t>
  </si>
  <si>
    <t>E_Salaries;E_SalariesProd;221;250000002850</t>
  </si>
  <si>
    <t>TEMP LABOR, OTHER</t>
  </si>
  <si>
    <t>E_Salaries;E_SalariesOth;231;6000095</t>
  </si>
  <si>
    <t>Salaries: UVM Grant Other-Staff</t>
  </si>
  <si>
    <t>E_Salaries;E_SalariesOth;231;6640297</t>
  </si>
  <si>
    <t>Temp Help</t>
  </si>
  <si>
    <t>E_Salaries;E_SalariesOth;231;250000002650</t>
  </si>
  <si>
    <t>CTO ACCR,NOT USED</t>
  </si>
  <si>
    <t>E_Salaries;E_SalariesOth;231;250000002800</t>
  </si>
  <si>
    <t>CONT PAT CARE SVCS NURSES</t>
  </si>
  <si>
    <t>E_Benefits;E_Benefits;240;6030010</t>
  </si>
  <si>
    <t>EMP ASSIST PROGRAM</t>
  </si>
  <si>
    <t>E_Benefits;E_Benefits;240;6030018</t>
  </si>
  <si>
    <t>Reclass / Liability: Physician Fringe</t>
  </si>
  <si>
    <t>E_Benefits;E_Benefits;240;6030022</t>
  </si>
  <si>
    <t>UVM Other Staff Fringe</t>
  </si>
  <si>
    <t>E_Benefits;E_Benefits;240;6030081</t>
  </si>
  <si>
    <t>EMPLOYEE PHYSICIALS PH</t>
  </si>
  <si>
    <t>E_Benefits;E_Benefits;240;6030082</t>
  </si>
  <si>
    <t>EMPLOYEE PHYSICALS HPHRC</t>
  </si>
  <si>
    <t>E_Benefits;E_Benefits;240;6030090</t>
  </si>
  <si>
    <t>Physician Supplemental Retire Benefit-457 F&amp;B</t>
  </si>
  <si>
    <t>E_Benefits;E_Benefits;240;6030151</t>
  </si>
  <si>
    <t>GAIN ON PENSION CURTAILMENT</t>
  </si>
  <si>
    <t>E_Benefits;E_Benefits;240;6030220</t>
  </si>
  <si>
    <t>Employee Assistance Prog</t>
  </si>
  <si>
    <t>E_Benefits;E_Benefits;240;250000001200</t>
  </si>
  <si>
    <t>DENTAL INS EXPENSE</t>
  </si>
  <si>
    <t>E_Benefits;E_Benefits;240;250000001210</t>
  </si>
  <si>
    <t>PHYSICIAN DENTAL</t>
  </si>
  <si>
    <t>E_Benefits;E_Benefits;240;250000001300</t>
  </si>
  <si>
    <t>BENEFIT TUITION REIMB</t>
  </si>
  <si>
    <t>E_Benefits;E_Benefits;240;250000001350</t>
  </si>
  <si>
    <t>TUITION REIMB - PHYSICIANS</t>
  </si>
  <si>
    <t>E_Benefits;E_Benefits;240;250000001400</t>
  </si>
  <si>
    <t>EMPLOYEE PHYSICALS PH</t>
  </si>
  <si>
    <t>E_Benefits;E_Benefits;240;250000001500</t>
  </si>
  <si>
    <t>DISABILITY INS EXP</t>
  </si>
  <si>
    <t>E_Benefits;E_Benefits;240;250000001510</t>
  </si>
  <si>
    <t>PHYSICIAN DISABILITY</t>
  </si>
  <si>
    <t>E_Benefits;E_Benefits;240;250000001600</t>
  </si>
  <si>
    <t>FICA EXP</t>
  </si>
  <si>
    <t>E_Benefits;E_Benefits;240;250000001610</t>
  </si>
  <si>
    <t>PHYSICIAN FICA</t>
  </si>
  <si>
    <t>E_Benefits;E_Benefits;240;250000001700</t>
  </si>
  <si>
    <t>UNEMPLOYMENT EXP</t>
  </si>
  <si>
    <t>E_Benefits;E_Benefits;240;250000001800</t>
  </si>
  <si>
    <t>HEALTH INSURANCE EXPENSE</t>
  </si>
  <si>
    <t>E_Benefits;E_Benefits;240;250000001805</t>
  </si>
  <si>
    <t>PHYSICIAN HEALTH INSURANCE</t>
  </si>
  <si>
    <t>E_Benefits;E_Benefits;240;250000001900</t>
  </si>
  <si>
    <t>403B RETIREMENT EXPENSE</t>
  </si>
  <si>
    <t>E_Benefits;E_Benefits;240;250000001905</t>
  </si>
  <si>
    <t>PHYSICIAN PENSION</t>
  </si>
  <si>
    <t>E_Benefits;E_Benefits;240;250000001920</t>
  </si>
  <si>
    <t>BENFIT PENSION DB PLAN</t>
  </si>
  <si>
    <t>E_Benefits;E_Benefits;240;250000001922</t>
  </si>
  <si>
    <t>BENEFIT PENSION DB PBGC EXPENSE</t>
  </si>
  <si>
    <t>E_Benefits;E_Benefits;240;250000002000</t>
  </si>
  <si>
    <t>WORKMENS COMP</t>
  </si>
  <si>
    <t>E_Benefits;E_Benefits;240;250000002100</t>
  </si>
  <si>
    <t>LIFE INS EXP</t>
  </si>
  <si>
    <t>E_Benefits;E_Benefits;240;250000002110</t>
  </si>
  <si>
    <t>PHYSICIAN LIFE INS</t>
  </si>
  <si>
    <t>E_Benefits;E_Benefits;240;250000002250</t>
  </si>
  <si>
    <t>FLEX SPEND ADMIN FEE</t>
  </si>
  <si>
    <t>E_Benefits;E_Benefits;240;250000002275</t>
  </si>
  <si>
    <t>HSA FEES - PHYSICIAN</t>
  </si>
  <si>
    <t>E_Benefits;E_Benefits;240;250000002500</t>
  </si>
  <si>
    <t>EMPLOYEE ASSISTANCE PLAN EXPENSE</t>
  </si>
  <si>
    <t>E_Benefits;E_Benefits;240;250000002530</t>
  </si>
  <si>
    <t>OFFSET BENEFITS CAPITAL</t>
  </si>
  <si>
    <t>E_Benefits;E_Benefits;240;250000002630</t>
  </si>
  <si>
    <t>PHYSICIAN MISC BENEFIT</t>
  </si>
  <si>
    <t>E_Benefits;E_Benefits;240;250000002640</t>
  </si>
  <si>
    <t>PHYSICIAN VISION PLAN</t>
  </si>
  <si>
    <t>E_Benefits;E_Benefits;240;250000002670</t>
  </si>
  <si>
    <t>MISCELLANEOUS BENEFIT</t>
  </si>
  <si>
    <t>E_Benefits;E_Benefits;240;250000002715</t>
  </si>
  <si>
    <t>LEASED PHYSICIAN FRINGE</t>
  </si>
  <si>
    <t>E_NonSalary;E_MedSupplies;300;6300318</t>
  </si>
  <si>
    <t>Adjustment Inventory</t>
  </si>
  <si>
    <t>E_NonSalary;E_MedSupplies;300;6300329</t>
  </si>
  <si>
    <t>Orthopedic Trauma Implants</t>
  </si>
  <si>
    <t>E_NonSalary;E_MedSupplies;300;6300330</t>
  </si>
  <si>
    <t>Shoulder Implants</t>
  </si>
  <si>
    <t>E_NonSalary;E_MedSupplies;300;250000002760</t>
  </si>
  <si>
    <t>INTRAOCULAR LENSE EXP</t>
  </si>
  <si>
    <t>E_NonSalary;E_MedSupplies;300;250000002780</t>
  </si>
  <si>
    <t>OTHER IMPLANTABLE SUPPL</t>
  </si>
  <si>
    <t>E_NonSalary;E_MedSupplies;300;250000003500</t>
  </si>
  <si>
    <t>MED/SURGE SUP</t>
  </si>
  <si>
    <t>E_NonSalary;E_MedSupplies;300;250000003600</t>
  </si>
  <si>
    <t>NON-CHRG SUP</t>
  </si>
  <si>
    <t>E_NonSalary;E_MedSupplies;300;250000003900</t>
  </si>
  <si>
    <t>CHEMICAL EXP</t>
  </si>
  <si>
    <t>E_NonSalary;E_MedSupplies;300;250000003950</t>
  </si>
  <si>
    <t>OXYGEN EXP</t>
  </si>
  <si>
    <t>E_NonSalary;E_MedSupplies;300;250000004000</t>
  </si>
  <si>
    <t>PH NUCLEAR MED EXP RADIO ISOTOPES EXP</t>
  </si>
  <si>
    <t>E_NonSalary;E_MedSupplies;300;250000009800</t>
  </si>
  <si>
    <t>LAB TESTING</t>
  </si>
  <si>
    <t>E_NonSalary;E_MedSupplies;300;33000000049000</t>
  </si>
  <si>
    <t>Other Med Supplies</t>
  </si>
  <si>
    <t>E_NonSalary;E_Drugs;302;250000003700</t>
  </si>
  <si>
    <t>DRUG EXPENSE</t>
  </si>
  <si>
    <t>E_NonSalary;E_Nutrition;303;250000004200</t>
  </si>
  <si>
    <t>FOOD EXPENSE</t>
  </si>
  <si>
    <t>E_NonSalary;E_Nutrition;303;250000004300</t>
  </si>
  <si>
    <t>PAPER PRODUCTS</t>
  </si>
  <si>
    <t>E_NonSalary;E_OthSupplies;304;250000004600</t>
  </si>
  <si>
    <t>OFFICE &amp; DEPT SUPPLIES</t>
  </si>
  <si>
    <t>E_NonSalary;E_OthSupplies;304;250000004601</t>
  </si>
  <si>
    <t>LABOR RELATIONS OTHER EXP</t>
  </si>
  <si>
    <t>E_NonSalary;E_OthSupplies;304;250000004680</t>
  </si>
  <si>
    <t>CHILDBIRTH EDUCATION SUPPLIES</t>
  </si>
  <si>
    <t>E_NonSalary;E_OthSupplies;304;250000004690</t>
  </si>
  <si>
    <t>PRINT SHOP</t>
  </si>
  <si>
    <t>E_NonSalary;E_OthSupplies;304;250000005100</t>
  </si>
  <si>
    <t>DISHES</t>
  </si>
  <si>
    <t>E_NonSalary;E_OthSupplies;304;250000006100</t>
  </si>
  <si>
    <t>PRINTING EXP</t>
  </si>
  <si>
    <t>E_NonSalary;E_PurchSvcs;305;6640097</t>
  </si>
  <si>
    <t>ACO PARTICIPATION FEES</t>
  </si>
  <si>
    <t>E_NonSalary;E_PurchSvcs;305;6640112</t>
  </si>
  <si>
    <t>Union Legal fees</t>
  </si>
  <si>
    <t>E_NonSalary;E_PurchSvcs;305;6640303</t>
  </si>
  <si>
    <t>INTERPRETER SERVICES</t>
  </si>
  <si>
    <t>E_NonSalary;E_PurchSvcs;305;6640650</t>
  </si>
  <si>
    <t>INACTIVE 02/21: Collection - Other</t>
  </si>
  <si>
    <t>E_NonSalary;E_PurchSvcs;305;250000003000</t>
  </si>
  <si>
    <t>PENSION CONSULTING</t>
  </si>
  <si>
    <t>E_NonSalary;E_PurchSvcs;305;250000003100</t>
  </si>
  <si>
    <t>CONSULTANT FEES</t>
  </si>
  <si>
    <t>E_NonSalary;E_PurchSvcs;305;250000003120</t>
  </si>
  <si>
    <t>E_NonSalary;E_PurchSvcs;305;250000003160</t>
  </si>
  <si>
    <t>EPIC CONSULTING</t>
  </si>
  <si>
    <t>E_NonSalary;E_PurchSvcs;305;250000003200</t>
  </si>
  <si>
    <t>LEGAL FEES</t>
  </si>
  <si>
    <t>E_NonSalary;E_PurchSvcs;305;250000003201</t>
  </si>
  <si>
    <t>LEGAL LABOR FEES</t>
  </si>
  <si>
    <t>E_NonSalary;E_PurchSvcs;305;250000003300</t>
  </si>
  <si>
    <t>AUDITING FEES</t>
  </si>
  <si>
    <t>E_NonSalary;E_PurchSvcs;305;250000005480</t>
  </si>
  <si>
    <t>ACO PARTICIPATION FEE</t>
  </si>
  <si>
    <t>E_NonSalary;E_PurchSvcs;305;250000005500</t>
  </si>
  <si>
    <t>MEDICAL PUR SVCS</t>
  </si>
  <si>
    <t>E_NonSalary;E_PurchSvcs;305;250000005600</t>
  </si>
  <si>
    <t>PURCH SERVICES</t>
  </si>
  <si>
    <t>E_NonSalary;E_PurchSvcs;305;250000005710</t>
  </si>
  <si>
    <t>SERVICE CONTRACTS/MONTHLY</t>
  </si>
  <si>
    <t>E_NonSalary;E_PurchSvcs;305;250000005800</t>
  </si>
  <si>
    <t>MNGMT SERVICES</t>
  </si>
  <si>
    <t>E_NonSalary;E_PurchSvcs;305;250000005900</t>
  </si>
  <si>
    <t>BAD DEBT RECOVERY FEES</t>
  </si>
  <si>
    <t>E_NonSalary;E_PurchSvcs;305;250000005901</t>
  </si>
  <si>
    <t>SELF PAY COLLECTION</t>
  </si>
  <si>
    <t>E_NonSalary;E_PurchSvcs;305;250000006300</t>
  </si>
  <si>
    <t>MEDICAL DISPOSAL COSTS</t>
  </si>
  <si>
    <t>E_NonSalary;E_PurchSvcs;305;250000006400</t>
  </si>
  <si>
    <t>DISPLAY ADS</t>
  </si>
  <si>
    <t>E_NonSalary;E_PurchSvcs;305;250000007200</t>
  </si>
  <si>
    <t>BANK CHARGES</t>
  </si>
  <si>
    <t>E_NonSalary;E_PurchSvcs;305;250000008300</t>
  </si>
  <si>
    <t>GROUNDS UPKEEP</t>
  </si>
  <si>
    <t>E_NonSalary;E_PurchSvcs;305;250000009075</t>
  </si>
  <si>
    <t>GRANT EXPENSE</t>
  </si>
  <si>
    <t>E_NonSalary;E_Software;306;250000004910</t>
  </si>
  <si>
    <t>NON CAPITAL SOFTWARE</t>
  </si>
  <si>
    <t>E_NonSalary;E_MaintRepairs;307;6661472</t>
  </si>
  <si>
    <t>Work Order Supplies</t>
  </si>
  <si>
    <t>E_NonSalary;E_MaintRepairs;307;6665912</t>
  </si>
  <si>
    <t>TELECOMM REPAIR AND MAINT</t>
  </si>
  <si>
    <t>E_NonSalary;E_MaintRepairs;307;250000004400</t>
  </si>
  <si>
    <t>CONSUMABLES EXP</t>
  </si>
  <si>
    <t>E_NonSalary;E_MaintRepairs;307;250000005000</t>
  </si>
  <si>
    <t>EQUIP SUPPLIES</t>
  </si>
  <si>
    <t>E_NonSalary;E_MaintRepairs;307;250000006200</t>
  </si>
  <si>
    <t>REPAIRS &amp; MAINT</t>
  </si>
  <si>
    <t>E_NonSalary;E_MaintRepairs;307;250000008850</t>
  </si>
  <si>
    <t>TELECOM REPAIRS &amp; MAINT</t>
  </si>
  <si>
    <t>E_NonSalary;E_RentLease;308;6666900</t>
  </si>
  <si>
    <t>Rent - Affiliated Expense Recovery</t>
  </si>
  <si>
    <t>E_NonSalary;E_RentLease;308;250000007500</t>
  </si>
  <si>
    <t>RENT EXP</t>
  </si>
  <si>
    <t>E_NonSalary;E_RentLease;308;250000007520</t>
  </si>
  <si>
    <t>RENT TRANSFER EXP BRANDON</t>
  </si>
  <si>
    <t>E_NonSalary;E_RentLease;308;250000007700</t>
  </si>
  <si>
    <t>EQUIPMENT LEASE</t>
  </si>
  <si>
    <t>E_NonSalary;E_Utilities;309;6600741</t>
  </si>
  <si>
    <t>GAS/PROPANE EXP</t>
  </si>
  <si>
    <t>E_NonSalary;E_Utilities;309;6600742</t>
  </si>
  <si>
    <t>COMPRESSED NATURAL GAS</t>
  </si>
  <si>
    <t>E_NonSalary;E_Utilities;309;6600999</t>
  </si>
  <si>
    <t>Utilities Exp - Reimbursed</t>
  </si>
  <si>
    <t>E_NonSalary;E_Utilities;309;250000007800</t>
  </si>
  <si>
    <t>ELECTRICITY EXP</t>
  </si>
  <si>
    <t>E_NonSalary;E_Utilities;309;250000007900</t>
  </si>
  <si>
    <t>E_NonSalary;E_Utilities;309;250000007910</t>
  </si>
  <si>
    <t>E_NonSalary;E_Utilities;309;250000008000</t>
  </si>
  <si>
    <t>WATER &amp; SEWER EXP</t>
  </si>
  <si>
    <t>E_NonSalary;E_Utilities;309;250000008100</t>
  </si>
  <si>
    <t>OIL EXP</t>
  </si>
  <si>
    <t>E_NonSalary;E_Utilities;309;250000008200</t>
  </si>
  <si>
    <t>RUBBISH EXP</t>
  </si>
  <si>
    <t>E_NonSalary;E_Utilities;309;250000008500</t>
  </si>
  <si>
    <t>BRANDON UTILITIES TRANSFER IN</t>
  </si>
  <si>
    <t>E_NonSalary;E_Utilities;309;250000008800</t>
  </si>
  <si>
    <t>PHONE/DATA/CABLE EXP</t>
  </si>
  <si>
    <t>E_NonSalary;E_Utilities;309;250000009900</t>
  </si>
  <si>
    <t>BRANDON UTILITIES TRANSFER</t>
  </si>
  <si>
    <t>E_NonSalary;E_OtherExp;311;6663800</t>
  </si>
  <si>
    <t>Corporate Books/Subs/Dues</t>
  </si>
  <si>
    <t>E_NonSalary;E_OtherExp;311;6663809</t>
  </si>
  <si>
    <t>Staff Prof Dev/Travel - UVM</t>
  </si>
  <si>
    <t>E_NonSalary;E_OtherExp;311;6669602</t>
  </si>
  <si>
    <t>Misc Other Expenses</t>
  </si>
  <si>
    <t>E_NonSalary;E_OtherExp;311;6669605</t>
  </si>
  <si>
    <t>Medical Minor Equip</t>
  </si>
  <si>
    <t>E_NonSalary;E_OtherExp;311;6669614</t>
  </si>
  <si>
    <t>Uniform Rental</t>
  </si>
  <si>
    <t>E_NonSalary;E_OtherExp;311;6669628</t>
  </si>
  <si>
    <t>VOLUNTEER MEAL CARD</t>
  </si>
  <si>
    <t>E_NonSalary;E_OtherExp;311;6669701</t>
  </si>
  <si>
    <t>Board Expenses</t>
  </si>
  <si>
    <t>E_NonSalary;E_OtherExp;311;6669708</t>
  </si>
  <si>
    <t>Community Education</t>
  </si>
  <si>
    <t>E_NonSalary;E_OtherExp;311;6669709</t>
  </si>
  <si>
    <t>Community Recognition</t>
  </si>
  <si>
    <t>E_NonSalary;E_OtherExp;311;6669831</t>
  </si>
  <si>
    <t>Outside Programs</t>
  </si>
  <si>
    <t>E_NonSalary;E_OtherExp;311;6669849</t>
  </si>
  <si>
    <t>Gifts/Promotions</t>
  </si>
  <si>
    <t>E_NonSalary;E_OtherExp;311;6680013</t>
  </si>
  <si>
    <t>Grant Equipment</t>
  </si>
  <si>
    <t>E_NonSalary;E_OtherExp;311;250000001110</t>
  </si>
  <si>
    <t>SHIPPING/FREIGHT EXPENS</t>
  </si>
  <si>
    <t>E_NonSalary;E_OtherExp;311;250000002720</t>
  </si>
  <si>
    <t>LEASED PHYSICIAN OTHER EXP</t>
  </si>
  <si>
    <t>E_NonSalary;E_OtherExp;311;250000003670</t>
  </si>
  <si>
    <t>MEDICAL MINOR EQUIPMENT</t>
  </si>
  <si>
    <t>E_NonSalary;E_OtherExp;311;250000004210</t>
  </si>
  <si>
    <t>COURTESY EXP</t>
  </si>
  <si>
    <t>E_NonSalary;E_OtherExp;311;250000004500</t>
  </si>
  <si>
    <t>BOOKS &amp; JOURNALS</t>
  </si>
  <si>
    <t>E_NonSalary;E_OtherExp;311;250000004510</t>
  </si>
  <si>
    <t>EDUCATIONAL, CONFERENCE</t>
  </si>
  <si>
    <t>E_NonSalary;E_OtherExp;311;250000004550</t>
  </si>
  <si>
    <t>COMMUNITY EDUCATION</t>
  </si>
  <si>
    <t>E_NonSalary;E_OtherExp;311;250000004900</t>
  </si>
  <si>
    <t>MINOR EQUIP EXP</t>
  </si>
  <si>
    <t>E_NonSalary;E_OtherExp;311;250000004920</t>
  </si>
  <si>
    <t>NON CAPITAL HARDWARE</t>
  </si>
  <si>
    <t>E_NonSalary;E_OtherExp;311;250000005200</t>
  </si>
  <si>
    <t>REPLACEMENT EXP</t>
  </si>
  <si>
    <t>E_NonSalary;E_OtherExp;311;250000005300</t>
  </si>
  <si>
    <t>UNIFORMS</t>
  </si>
  <si>
    <t>E_NonSalary;E_OtherExp;311;250000005450</t>
  </si>
  <si>
    <t>COURIER/DELIVERY SVCS</t>
  </si>
  <si>
    <t>E_NonSalary;E_OtherExp;311;250000005830</t>
  </si>
  <si>
    <t>UVMHN AMC Funding Allocation</t>
  </si>
  <si>
    <t>E_NonSalary;E_OtherExp;311;250000005870</t>
  </si>
  <si>
    <t>UVMMC Affiliation Allocation</t>
  </si>
  <si>
    <t>E_NonSalary;E_OtherExp;311;250000006000</t>
  </si>
  <si>
    <t>ADVERTISING - EMPLOYMENT</t>
  </si>
  <si>
    <t>E_NonSalary;E_OtherExp;311;250000008698</t>
  </si>
  <si>
    <t>PENALTY FEES</t>
  </si>
  <si>
    <t>E_NonSalary;E_OtherExp;311;250000008699</t>
  </si>
  <si>
    <t>LATE FEES</t>
  </si>
  <si>
    <t>E_NonSalary;E_OtherExp;311;250000008700</t>
  </si>
  <si>
    <t>PROP TAX</t>
  </si>
  <si>
    <t>E_NonSalary;E_OtherExp;311;250000008770</t>
  </si>
  <si>
    <t>TAXES AND INTER INCOME TAX</t>
  </si>
  <si>
    <t>E_NonSalary;E_OtherExp;311;250000008900</t>
  </si>
  <si>
    <t>NON PROFESSIONAL EXP</t>
  </si>
  <si>
    <t>E_NonSalary;E_OtherExp;311;250000009000</t>
  </si>
  <si>
    <t>PROFESSIONAL LICENSING</t>
  </si>
  <si>
    <t>E_NonSalary;E_OtherExp;311;250000009100</t>
  </si>
  <si>
    <t>PROVIDER CME</t>
  </si>
  <si>
    <t>E_NonSalary;E_OtherExp;311;250000009200</t>
  </si>
  <si>
    <t>TRAVEL &amp; MEALS</t>
  </si>
  <si>
    <t>E_NonSalary;E_OtherExp;311;250000009400</t>
  </si>
  <si>
    <t>CASH OVER/SHORT 5000105</t>
  </si>
  <si>
    <t>E_NonSalary;E_OtherExp;311;250000009505</t>
  </si>
  <si>
    <t>COMMUNITY BENEFIT</t>
  </si>
  <si>
    <t>E_NonSalary;E_OtherExp;311;250000009700</t>
  </si>
  <si>
    <t>RECRUITMENT EXP</t>
  </si>
  <si>
    <t>E_NonSalary;E_OtherExp;311;250000009710</t>
  </si>
  <si>
    <t>EDU LOAN MATCH</t>
  </si>
  <si>
    <t>E_NonSalary;E_Insurance;312;6620800</t>
  </si>
  <si>
    <t>INACTIVE 02/21: Insurance</t>
  </si>
  <si>
    <t>E_NonSalary;E_Insurance;312;250000008400</t>
  </si>
  <si>
    <t>INSURANCE EXP</t>
  </si>
  <si>
    <t>E_NonSalary;E_Depreciation;313;6900980</t>
  </si>
  <si>
    <t>FIXED EQUIPMENT DEPRECIATION</t>
  </si>
  <si>
    <t>E_NonSalary;E_Depreciation;313;250000006600</t>
  </si>
  <si>
    <t>DEPRECIATION EX LAND IMPROVEMENTS</t>
  </si>
  <si>
    <t>E_NonSalary;E_Depreciation;313;250000006700</t>
  </si>
  <si>
    <t>DEPRECIATION EX BUILDINGS</t>
  </si>
  <si>
    <t>E_NonSalary;E_Depreciation;313;250000006900</t>
  </si>
  <si>
    <t>DEPRECIATION EX FIXED EQUIPMENT</t>
  </si>
  <si>
    <t>E_NonSalary;E_Depreciation;313;250000007000</t>
  </si>
  <si>
    <t>DEPRECIATION EX MAJ &amp; MIN MOVEABLE</t>
  </si>
  <si>
    <t>E_NonSalary;E_Interest;314;7100803</t>
  </si>
  <si>
    <t>Capital Lease Interest Expense</t>
  </si>
  <si>
    <t>E_NonSalary;E_Interest;314;7100804</t>
  </si>
  <si>
    <t>Bond Interest Expense</t>
  </si>
  <si>
    <t>E_NonSalary;E_Interest;314;7100805</t>
  </si>
  <si>
    <t>BOND ADMIN FEES</t>
  </si>
  <si>
    <t>E_NonSalary;E_Interest;314;250000001080</t>
  </si>
  <si>
    <t>BOND INTEREST</t>
  </si>
  <si>
    <t>E_NonSalary;E_Interest;314;250000007250</t>
  </si>
  <si>
    <t>E_NonSalary;E_ProvTax;316;250000008720</t>
  </si>
  <si>
    <t>M'CAID BED TAX</t>
  </si>
  <si>
    <t>E_NonSalary;E_SharedSvcs;318;250000005850</t>
  </si>
  <si>
    <t>UVMHN Shared Services Allocation</t>
  </si>
  <si>
    <t>E_NonSalary;E_SharedSvcsCredit;319;250000005860</t>
  </si>
  <si>
    <t>UVMMC Credit for Services Paid</t>
  </si>
  <si>
    <t>R_NonOpRev;R_InvestPool;405;8450015</t>
  </si>
  <si>
    <t>Chg in Interest in Inv Pool - NT Div and Int</t>
  </si>
  <si>
    <t>R_NonOpRev;R_InvestPool;405;8450016</t>
  </si>
  <si>
    <t>Chg in Interest in Inv Pool - NT Expenses</t>
  </si>
  <si>
    <t>R_NonOpRev;R_InvestPool;405;8450017</t>
  </si>
  <si>
    <t>Chg in Interest in Inv Pool - NT Realized Gain/Loss</t>
  </si>
  <si>
    <t>R_NonOpRev;R_InvestPool;405;250030009530</t>
  </si>
  <si>
    <t>PH INTEREST IN INVESTMENT POOL UVMMC NORTHERN TR</t>
  </si>
  <si>
    <t>R_NonOpRev;R_NonOpRev;407;8400201</t>
  </si>
  <si>
    <t>TENBROEKE FUND INTEREST</t>
  </si>
  <si>
    <t>R_NonOpRev;R_NonOpRev;407;8400202</t>
  </si>
  <si>
    <t>MIDD COLLEGE PORTER FUND</t>
  </si>
  <si>
    <t>R_NonOpRev;R_NonOpRev;407;8400544</t>
  </si>
  <si>
    <t>Investment Income</t>
  </si>
  <si>
    <t>R_NonOpRev;R_NonOpRev;407;8600055</t>
  </si>
  <si>
    <t>Federal Grant Equipment Income</t>
  </si>
  <si>
    <t>R_NonOpRev;R_NonOpRev;407;250030000000</t>
  </si>
  <si>
    <t>UNREST'D INTEREST</t>
  </si>
  <si>
    <t>R_NonOpRev;R_NonOpRev;407;250030000800</t>
  </si>
  <si>
    <t>INTEREST INCOME</t>
  </si>
  <si>
    <t>R_NonOpRev;R_NonOpRev;407;250030001000</t>
  </si>
  <si>
    <t>UNRESTRICTED DONATION</t>
  </si>
  <si>
    <t>R_NonOpRev;R_NonOpRev;407;250030009975</t>
  </si>
  <si>
    <t>PH INTEREST TEN BROEKE FUND</t>
  </si>
  <si>
    <t>R_NonOpRev;R_NonOpRev;407;250090510500</t>
  </si>
  <si>
    <t>PORTER FUND</t>
  </si>
  <si>
    <r>
      <t>(((Cash Investments + Unrestricted Funded Depreciation + Unrestricted Other Board Designated  Assets</t>
    </r>
    <r>
      <rPr>
        <b/>
        <sz val="10"/>
        <rFont val="Arial"/>
        <family val="2"/>
      </rPr>
      <t>)</t>
    </r>
    <r>
      <rPr>
        <sz val="10"/>
        <rFont val="Arial"/>
        <family val="2"/>
      </rPr>
      <t xml:space="preserve"> /
(Operating Expenses - Depreciation Amortization)/Number of days in calender year) </t>
    </r>
  </si>
  <si>
    <r>
      <t>(((Cash Investments + Unrestricted Funded Depreciation + Unrestricted Other Board Designated  Assets</t>
    </r>
    <r>
      <rPr>
        <b/>
        <sz val="10"/>
        <rFont val="Arial"/>
        <family val="2"/>
      </rPr>
      <t>)</t>
    </r>
    <r>
      <rPr>
        <sz val="10"/>
        <rFont val="Arial"/>
        <family val="2"/>
      </rPr>
      <t xml:space="preserve"> /
(Rolling 12 Operating Expenses - Rolling 12 Depreciation Amortization) </t>
    </r>
  </si>
  <si>
    <t xml:space="preserve">*For bond covenant testing &amp; reporting purposes, this ratio is reported at the UVMHN Obligated Group Level not individual Entity                                   **For FY24 projected, 366 days should be used to calculate average daily expense due to leap year                                                                                                  </t>
  </si>
  <si>
    <t xml:space="preserve">*For bond covenant testing &amp; reporting purposes, this ratio is reported at the UVMHN Obligated Group Level not indivdual Entity                                        **Per MTI requirements, Debt Service Coverage Ratio is calculated using MADS formula methodology                                                    </t>
  </si>
  <si>
    <t xml:space="preserve">*For Bond Covenant testing &amp; reporting purposes, this ratio is reported at the UVMHN Obligated Group Level not individual Entity                                  **Per MTI requirements, Debt to Capitalization is calculated using total debt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</si>
</sst>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43" formatCode="_(* #,##0.00_);_(* \(#,##0.00\);_(* &quot;-&quot;??_);_(@_)"/>
    <numFmt numFmtId="164" formatCode="[=0]#,##0;[&lt;0]\-#,##0;#,##0"/>
    <numFmt numFmtId="165" formatCode="[=0]#,##0.0%;[&lt;0]\-#,##0.0%;#,##0.0%"/>
    <numFmt numFmtId="166" formatCode="[=0]#,##0%;[&lt;0]\-#,##0%;#,##0%"/>
    <numFmt numFmtId="167" formatCode="[=0]#,##0.0;[&lt;0]\-#,##0.0;#,##0.0"/>
    <numFmt numFmtId="168" formatCode="0.0%"/>
    <numFmt numFmtId="169" formatCode="0.0"/>
    <numFmt numFmtId="170" formatCode="_(* #,##0_);_(* \(#,##0\);_(* &quot;-&quot;??_);_(@_)"/>
    <numFmt numFmtId="171" formatCode="0_);\(0\)"/>
    <numFmt numFmtId="172" formatCode="0.00%_);\(0.00%\)"/>
    <numFmt numFmtId="173" formatCode="_(* #,##0.0_);_(* \(#,##0.0\);_(* &quot;-&quot;??_);_(@_)"/>
  </numFmts>
  <fonts count="70" x14ac:knownFonts="1">
    <font>
      <sz val="10"/>
      <name val="Arial"/>
    </font>
    <font>
      <sz val="11"/>
      <color theme="1"/>
      <name val="Calibri"/>
      <family val="2"/>
      <scheme val="minor"/>
    </font>
    <font>
      <b/>
      <u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color indexed="12"/>
      <name val="Calibri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3"/>
      <color rgb="FF669900"/>
      <name val="Arial"/>
      <family val="2"/>
    </font>
    <font>
      <b/>
      <sz val="18"/>
      <color theme="1"/>
      <name val="Calibri"/>
      <family val="2"/>
      <scheme val="minor"/>
    </font>
    <font>
      <b/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C00000"/>
      <name val="Calibri"/>
      <family val="2"/>
    </font>
    <font>
      <i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indexed="8"/>
      <name val="Calibri"/>
      <family val="2"/>
    </font>
    <font>
      <b/>
      <sz val="11"/>
      <color rgb="FFFF0000"/>
      <name val="Calibri"/>
      <family val="2"/>
      <scheme val="minor"/>
    </font>
    <font>
      <b/>
      <sz val="12"/>
      <color rgb="FF455A64"/>
      <name val="Segoe UI"/>
      <family val="2"/>
    </font>
    <font>
      <sz val="10"/>
      <name val="Segoe UI"/>
      <family val="2"/>
    </font>
    <font>
      <b/>
      <sz val="10"/>
      <color rgb="FF232D32"/>
      <name val="Segoe UI"/>
      <family val="2"/>
    </font>
    <font>
      <sz val="10"/>
      <color rgb="FF232D32"/>
      <name val="Segoe UI"/>
      <family val="2"/>
    </font>
    <font>
      <sz val="10"/>
      <color rgb="FF455A64"/>
      <name val="Segoe UI"/>
      <family val="2"/>
    </font>
    <font>
      <b/>
      <sz val="10"/>
      <name val="Segoe UI"/>
      <family val="2"/>
    </font>
    <font>
      <i/>
      <sz val="10"/>
      <color indexed="10"/>
      <name val="Segoe UI"/>
      <family val="2"/>
    </font>
    <font>
      <b/>
      <sz val="10"/>
      <color rgb="FF455A64"/>
      <name val="Segoe U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rgb="FF333333"/>
      <name val="Verdana"/>
      <family val="2"/>
    </font>
    <font>
      <b/>
      <sz val="14"/>
      <color rgb="FF003300"/>
      <name val="Verdana"/>
      <family val="2"/>
    </font>
    <font>
      <b/>
      <sz val="10"/>
      <color rgb="FF003300"/>
      <name val="Verdana"/>
      <family val="2"/>
    </font>
    <font>
      <b/>
      <sz val="14"/>
      <name val="Arial"/>
      <family val="2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b/>
      <sz val="18"/>
      <name val="Calibri"/>
      <family val="2"/>
      <scheme val="minor"/>
    </font>
    <font>
      <b/>
      <i/>
      <sz val="13"/>
      <color rgb="FF006600"/>
      <name val="Arial"/>
      <family val="2"/>
    </font>
    <font>
      <b/>
      <sz val="13"/>
      <name val="Arial"/>
      <family val="2"/>
    </font>
    <font>
      <b/>
      <sz val="13"/>
      <color rgb="FFFF0000"/>
      <name val="Arial"/>
      <family val="2"/>
    </font>
    <font>
      <b/>
      <i/>
      <sz val="10"/>
      <color rgb="FF0000FF"/>
      <name val="Arial"/>
      <family val="2"/>
    </font>
    <font>
      <b/>
      <i/>
      <sz val="10"/>
      <color theme="1"/>
      <name val="Arial"/>
      <family val="2"/>
    </font>
    <font>
      <b/>
      <i/>
      <sz val="13"/>
      <name val="Arial"/>
      <family val="2"/>
    </font>
    <font>
      <u/>
      <sz val="9"/>
      <color indexed="12"/>
      <name val="Arial"/>
      <family val="2"/>
    </font>
    <font>
      <sz val="11"/>
      <color rgb="FF669900"/>
      <name val="Calibri"/>
      <family val="2"/>
      <scheme val="minor"/>
    </font>
    <font>
      <b/>
      <sz val="13"/>
      <color rgb="FF669900"/>
      <name val="Calibri"/>
      <family val="2"/>
      <scheme val="minor"/>
    </font>
    <font>
      <b/>
      <sz val="11"/>
      <color rgb="FF669900"/>
      <name val="Calibri"/>
      <family val="2"/>
      <scheme val="minor"/>
    </font>
    <font>
      <b/>
      <i/>
      <sz val="10"/>
      <name val="Arial"/>
      <family val="2"/>
    </font>
    <font>
      <b/>
      <sz val="12"/>
      <color rgb="FF333333"/>
      <name val="Arial"/>
      <family val="2"/>
    </font>
    <font>
      <b/>
      <sz val="13"/>
      <color rgb="FF333333"/>
      <name val="Calibri"/>
      <family val="2"/>
      <scheme val="minor"/>
    </font>
    <font>
      <b/>
      <sz val="20"/>
      <name val="Arial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3"/>
      <name val="Arial"/>
      <family val="2"/>
    </font>
    <font>
      <sz val="12"/>
      <name val="Calibri"/>
      <family val="2"/>
      <scheme val="minor"/>
    </font>
    <font>
      <sz val="14"/>
      <color rgb="FF669900"/>
      <name val="Calibri"/>
      <family val="2"/>
      <scheme val="minor"/>
    </font>
    <font>
      <b/>
      <sz val="14"/>
      <color rgb="FF669900"/>
      <name val="Calibri"/>
      <family val="2"/>
      <scheme val="minor"/>
    </font>
    <font>
      <b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79400006103702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81536301767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BEE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67955565050204"/>
        <bgColor indexed="64"/>
      </patternFill>
    </fill>
    <fill>
      <patternFill patternType="solid">
        <fgColor theme="0" tint="-0.1497238074892422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0" tint="-0.499618518631550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64903714102604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rgb="FF9AAFBA"/>
      </top>
      <bottom style="thin">
        <color rgb="FF9AAFBA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9" fontId="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37" fontId="10" fillId="2" borderId="0" applyFill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71" fontId="21" fillId="13" borderId="0">
      <alignment horizontal="left" vertical="center"/>
    </xf>
    <xf numFmtId="171" fontId="23" fillId="14" borderId="0">
      <alignment vertical="center"/>
    </xf>
    <xf numFmtId="171" fontId="24" fillId="14" borderId="0">
      <alignment horizontal="left" vertical="center"/>
    </xf>
    <xf numFmtId="5" fontId="24" fillId="14" borderId="0">
      <alignment vertical="center"/>
    </xf>
    <xf numFmtId="37" fontId="24" fillId="14" borderId="0">
      <alignment vertical="center"/>
    </xf>
    <xf numFmtId="171" fontId="25" fillId="14" borderId="11">
      <alignment vertical="center"/>
    </xf>
    <xf numFmtId="37" fontId="25" fillId="14" borderId="11">
      <alignment vertical="center"/>
    </xf>
    <xf numFmtId="171" fontId="28" fillId="15" borderId="11">
      <alignment horizontal="left" vertical="center" indent="1" justifyLastLine="1"/>
    </xf>
    <xf numFmtId="37" fontId="28" fillId="15" borderId="11">
      <alignment vertical="center"/>
    </xf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55" fillId="0" borderId="0" applyNumberFormat="0" applyFill="0" applyBorder="0" applyAlignment="0" applyProtection="0">
      <alignment vertical="top"/>
      <protection locked="0"/>
    </xf>
  </cellStyleXfs>
  <cellXfs count="38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164" fontId="4" fillId="0" borderId="0" xfId="0" applyNumberFormat="1" applyFont="1"/>
    <xf numFmtId="165" fontId="4" fillId="0" borderId="0" xfId="0" applyNumberFormat="1" applyFont="1"/>
    <xf numFmtId="166" fontId="4" fillId="0" borderId="0" xfId="0" applyNumberFormat="1" applyFont="1"/>
    <xf numFmtId="167" fontId="4" fillId="0" borderId="0" xfId="0" applyNumberFormat="1" applyFont="1"/>
    <xf numFmtId="49" fontId="5" fillId="0" borderId="0" xfId="0" applyNumberFormat="1" applyFont="1"/>
    <xf numFmtId="0" fontId="6" fillId="0" borderId="0" xfId="0" applyFont="1"/>
    <xf numFmtId="168" fontId="0" fillId="0" borderId="0" xfId="1" applyNumberFormat="1" applyFont="1"/>
    <xf numFmtId="169" fontId="0" fillId="0" borderId="0" xfId="0" applyNumberFormat="1"/>
    <xf numFmtId="0" fontId="6" fillId="0" borderId="0" xfId="0" applyFont="1" applyAlignment="1">
      <alignment wrapText="1"/>
    </xf>
    <xf numFmtId="165" fontId="3" fillId="0" borderId="0" xfId="0" applyNumberFormat="1" applyFont="1"/>
    <xf numFmtId="166" fontId="3" fillId="0" borderId="0" xfId="0" applyNumberFormat="1" applyFont="1"/>
    <xf numFmtId="167" fontId="3" fillId="0" borderId="0" xfId="0" applyNumberFormat="1" applyFont="1"/>
    <xf numFmtId="164" fontId="3" fillId="0" borderId="0" xfId="0" applyNumberFormat="1" applyFont="1"/>
    <xf numFmtId="0" fontId="0" fillId="0" borderId="0" xfId="2" applyFont="1"/>
    <xf numFmtId="170" fontId="0" fillId="0" borderId="0" xfId="3" applyNumberFormat="1" applyFont="1"/>
    <xf numFmtId="1" fontId="0" fillId="0" borderId="0" xfId="2" applyNumberFormat="1" applyFont="1"/>
    <xf numFmtId="37" fontId="11" fillId="0" borderId="1" xfId="4" applyFont="1" applyFill="1" applyBorder="1" applyAlignment="1">
      <alignment horizontal="left"/>
    </xf>
    <xf numFmtId="37" fontId="11" fillId="0" borderId="0" xfId="4" applyFont="1" applyFill="1" applyAlignment="1">
      <alignment horizontal="left"/>
    </xf>
    <xf numFmtId="0" fontId="0" fillId="0" borderId="0" xfId="2" applyFont="1" applyAlignment="1">
      <alignment horizontal="center"/>
    </xf>
    <xf numFmtId="170" fontId="0" fillId="0" borderId="0" xfId="2" applyNumberFormat="1" applyFont="1" applyAlignment="1">
      <alignment horizontal="center"/>
    </xf>
    <xf numFmtId="0" fontId="12" fillId="0" borderId="0" xfId="2" applyFont="1"/>
    <xf numFmtId="0" fontId="9" fillId="0" borderId="0" xfId="2" applyFont="1" applyAlignment="1">
      <alignment horizontal="center"/>
    </xf>
    <xf numFmtId="0" fontId="9" fillId="4" borderId="0" xfId="2" applyFont="1" applyFill="1" applyAlignment="1">
      <alignment horizontal="center"/>
    </xf>
    <xf numFmtId="170" fontId="7" fillId="5" borderId="0" xfId="3" applyNumberFormat="1" applyFont="1" applyFill="1" applyAlignment="1">
      <alignment horizontal="center"/>
    </xf>
    <xf numFmtId="0" fontId="9" fillId="0" borderId="0" xfId="2" applyFont="1"/>
    <xf numFmtId="43" fontId="0" fillId="0" borderId="0" xfId="3" applyFont="1"/>
    <xf numFmtId="43" fontId="0" fillId="6" borderId="0" xfId="3" applyFont="1" applyFill="1"/>
    <xf numFmtId="0" fontId="1" fillId="0" borderId="0" xfId="5" applyAlignment="1">
      <alignment vertical="center"/>
    </xf>
    <xf numFmtId="43" fontId="0" fillId="0" borderId="0" xfId="2" applyNumberFormat="1" applyFont="1"/>
    <xf numFmtId="0" fontId="1" fillId="0" borderId="0" xfId="6" applyAlignment="1">
      <alignment vertical="center"/>
    </xf>
    <xf numFmtId="168" fontId="0" fillId="0" borderId="0" xfId="7" applyNumberFormat="1" applyFont="1"/>
    <xf numFmtId="43" fontId="0" fillId="0" borderId="0" xfId="2" applyNumberFormat="1" applyFont="1" applyAlignment="1">
      <alignment horizontal="center"/>
    </xf>
    <xf numFmtId="0" fontId="0" fillId="7" borderId="0" xfId="2" applyFont="1" applyFill="1"/>
    <xf numFmtId="0" fontId="13" fillId="7" borderId="0" xfId="2" applyNumberFormat="1" applyFont="1" applyFill="1" applyAlignment="1">
      <alignment horizontal="center"/>
    </xf>
    <xf numFmtId="0" fontId="13" fillId="7" borderId="0" xfId="2" applyNumberFormat="1" applyFont="1" applyFill="1" applyAlignment="1">
      <alignment horizontal="left"/>
    </xf>
    <xf numFmtId="170" fontId="0" fillId="7" borderId="0" xfId="3" applyNumberFormat="1" applyFont="1" applyFill="1"/>
    <xf numFmtId="170" fontId="0" fillId="0" borderId="0" xfId="3" applyNumberFormat="1" applyFont="1" applyFill="1"/>
    <xf numFmtId="0" fontId="13" fillId="0" borderId="0" xfId="2" applyNumberFormat="1" applyFont="1" applyFill="1" applyAlignment="1">
      <alignment horizontal="center"/>
    </xf>
    <xf numFmtId="0" fontId="13" fillId="0" borderId="0" xfId="2" applyNumberFormat="1" applyFont="1" applyFill="1" applyAlignment="1">
      <alignment horizontal="left" indent="3"/>
    </xf>
    <xf numFmtId="0" fontId="13" fillId="0" borderId="3" xfId="2" applyNumberFormat="1" applyFont="1" applyFill="1" applyBorder="1" applyAlignment="1">
      <alignment horizontal="center"/>
    </xf>
    <xf numFmtId="170" fontId="0" fillId="8" borderId="0" xfId="3" applyNumberFormat="1" applyFont="1" applyFill="1"/>
    <xf numFmtId="1" fontId="9" fillId="0" borderId="0" xfId="2" applyNumberFormat="1" applyFont="1"/>
    <xf numFmtId="0" fontId="13" fillId="9" borderId="3" xfId="2" applyNumberFormat="1" applyFont="1" applyFill="1" applyBorder="1" applyAlignment="1">
      <alignment horizontal="center"/>
    </xf>
    <xf numFmtId="0" fontId="14" fillId="0" borderId="0" xfId="8"/>
    <xf numFmtId="170" fontId="15" fillId="0" borderId="0" xfId="3" applyNumberFormat="1" applyFont="1" applyFill="1"/>
    <xf numFmtId="3" fontId="0" fillId="8" borderId="0" xfId="2" applyNumberFormat="1" applyFont="1" applyFill="1"/>
    <xf numFmtId="0" fontId="9" fillId="0" borderId="0" xfId="6" applyFont="1"/>
    <xf numFmtId="0" fontId="0" fillId="0" borderId="6" xfId="2" applyFont="1" applyBorder="1"/>
    <xf numFmtId="170" fontId="0" fillId="8" borderId="6" xfId="3" applyNumberFormat="1" applyFont="1" applyFill="1" applyBorder="1"/>
    <xf numFmtId="170" fontId="0" fillId="0" borderId="6" xfId="3" applyNumberFormat="1" applyFont="1" applyBorder="1"/>
    <xf numFmtId="0" fontId="16" fillId="0" borderId="0" xfId="2" applyNumberFormat="1" applyFont="1" applyFill="1" applyAlignment="1">
      <alignment horizontal="center" vertical="center"/>
    </xf>
    <xf numFmtId="170" fontId="9" fillId="0" borderId="0" xfId="2" applyNumberFormat="1" applyFont="1"/>
    <xf numFmtId="170" fontId="9" fillId="0" borderId="0" xfId="2" applyNumberFormat="1" applyFont="1" applyFill="1"/>
    <xf numFmtId="170" fontId="9" fillId="0" borderId="0" xfId="3" applyNumberFormat="1" applyFont="1"/>
    <xf numFmtId="0" fontId="13" fillId="0" borderId="0" xfId="2" applyNumberFormat="1" applyFont="1" applyFill="1" applyAlignment="1">
      <alignment horizontal="center" vertical="center"/>
    </xf>
    <xf numFmtId="0" fontId="0" fillId="0" borderId="0" xfId="2" applyFont="1" applyFill="1"/>
    <xf numFmtId="0" fontId="0" fillId="10" borderId="0" xfId="2" applyFont="1" applyFill="1"/>
    <xf numFmtId="0" fontId="0" fillId="0" borderId="0" xfId="2" applyFont="1" applyBorder="1"/>
    <xf numFmtId="0" fontId="1" fillId="0" borderId="0" xfId="6"/>
    <xf numFmtId="170" fontId="0" fillId="0" borderId="6" xfId="3" applyNumberFormat="1" applyFont="1" applyFill="1" applyBorder="1"/>
    <xf numFmtId="0" fontId="16" fillId="0" borderId="0" xfId="2" applyNumberFormat="1" applyFont="1" applyFill="1" applyAlignment="1">
      <alignment horizontal="left" indent="3"/>
    </xf>
    <xf numFmtId="0" fontId="17" fillId="0" borderId="0" xfId="2" applyFont="1" applyAlignment="1">
      <alignment horizontal="right"/>
    </xf>
    <xf numFmtId="170" fontId="17" fillId="0" borderId="0" xfId="3" applyNumberFormat="1" applyFont="1" applyAlignment="1">
      <alignment horizontal="right"/>
    </xf>
    <xf numFmtId="170" fontId="17" fillId="6" borderId="0" xfId="3" applyNumberFormat="1" applyFont="1" applyFill="1" applyAlignment="1">
      <alignment horizontal="right"/>
    </xf>
    <xf numFmtId="0" fontId="16" fillId="0" borderId="3" xfId="2" applyNumberFormat="1" applyFont="1" applyFill="1" applyBorder="1" applyAlignment="1">
      <alignment horizontal="center"/>
    </xf>
    <xf numFmtId="170" fontId="9" fillId="0" borderId="6" xfId="2" applyNumberFormat="1" applyFont="1" applyFill="1" applyBorder="1"/>
    <xf numFmtId="0" fontId="0" fillId="0" borderId="7" xfId="2" applyFont="1" applyBorder="1"/>
    <xf numFmtId="0" fontId="13" fillId="0" borderId="9" xfId="2" applyNumberFormat="1" applyFont="1" applyFill="1" applyBorder="1" applyAlignment="1">
      <alignment horizontal="center"/>
    </xf>
    <xf numFmtId="170" fontId="0" fillId="0" borderId="10" xfId="3" applyNumberFormat="1" applyFont="1" applyBorder="1"/>
    <xf numFmtId="170" fontId="0" fillId="0" borderId="7" xfId="3" applyNumberFormat="1" applyFont="1" applyFill="1" applyBorder="1"/>
    <xf numFmtId="170" fontId="0" fillId="0" borderId="7" xfId="3" applyNumberFormat="1" applyFont="1" applyBorder="1"/>
    <xf numFmtId="170" fontId="0" fillId="8" borderId="7" xfId="3" applyNumberFormat="1" applyFont="1" applyFill="1" applyBorder="1"/>
    <xf numFmtId="0" fontId="9" fillId="0" borderId="0" xfId="2" applyFont="1" applyFill="1"/>
    <xf numFmtId="43" fontId="0" fillId="0" borderId="0" xfId="2" applyNumberFormat="1" applyFont="1" applyFill="1"/>
    <xf numFmtId="170" fontId="0" fillId="0" borderId="0" xfId="2" applyNumberFormat="1" applyFont="1"/>
    <xf numFmtId="0" fontId="16" fillId="0" borderId="0" xfId="2" applyNumberFormat="1" applyFont="1" applyFill="1" applyAlignment="1">
      <alignment horizontal="center"/>
    </xf>
    <xf numFmtId="0" fontId="13" fillId="0" borderId="0" xfId="2" applyNumberFormat="1" applyFont="1" applyFill="1" applyAlignment="1">
      <alignment horizontal="left" indent="1"/>
    </xf>
    <xf numFmtId="1" fontId="18" fillId="0" borderId="0" xfId="2" applyNumberFormat="1" applyFont="1" applyFill="1"/>
    <xf numFmtId="0" fontId="0" fillId="11" borderId="0" xfId="2" applyFont="1" applyFill="1"/>
    <xf numFmtId="1" fontId="18" fillId="0" borderId="6" xfId="2" applyNumberFormat="1" applyFont="1" applyFill="1" applyBorder="1"/>
    <xf numFmtId="0" fontId="13" fillId="9" borderId="0" xfId="2" applyNumberFormat="1" applyFont="1" applyFill="1" applyAlignment="1">
      <alignment horizontal="center" vertical="center"/>
    </xf>
    <xf numFmtId="170" fontId="0" fillId="6" borderId="0" xfId="3" applyNumberFormat="1" applyFont="1" applyFill="1"/>
    <xf numFmtId="170" fontId="0" fillId="10" borderId="0" xfId="2" applyNumberFormat="1" applyFont="1" applyFill="1"/>
    <xf numFmtId="0" fontId="19" fillId="0" borderId="0" xfId="2" applyNumberFormat="1" applyFont="1" applyFill="1" applyAlignment="1">
      <alignment horizontal="left" indent="5"/>
    </xf>
    <xf numFmtId="0" fontId="13" fillId="0" borderId="3" xfId="2" applyNumberFormat="1" applyFont="1" applyFill="1" applyBorder="1" applyAlignment="1">
      <alignment horizontal="center" vertical="center"/>
    </xf>
    <xf numFmtId="0" fontId="13" fillId="0" borderId="6" xfId="2" applyNumberFormat="1" applyFont="1" applyFill="1" applyBorder="1" applyAlignment="1">
      <alignment horizontal="left" indent="3"/>
    </xf>
    <xf numFmtId="170" fontId="0" fillId="0" borderId="6" xfId="2" applyNumberFormat="1" applyFont="1" applyBorder="1"/>
    <xf numFmtId="170" fontId="0" fillId="0" borderId="6" xfId="2" applyNumberFormat="1" applyFont="1" applyFill="1" applyBorder="1"/>
    <xf numFmtId="0" fontId="16" fillId="0" borderId="7" xfId="2" applyNumberFormat="1" applyFont="1" applyFill="1" applyBorder="1" applyAlignment="1">
      <alignment horizontal="left"/>
    </xf>
    <xf numFmtId="0" fontId="13" fillId="0" borderId="7" xfId="2" applyNumberFormat="1" applyFont="1" applyFill="1" applyBorder="1" applyAlignment="1">
      <alignment horizontal="left"/>
    </xf>
    <xf numFmtId="170" fontId="9" fillId="0" borderId="7" xfId="3" applyNumberFormat="1" applyFont="1" applyBorder="1"/>
    <xf numFmtId="170" fontId="9" fillId="0" borderId="0" xfId="3" applyNumberFormat="1" applyFont="1" applyFill="1"/>
    <xf numFmtId="0" fontId="20" fillId="0" borderId="0" xfId="2" applyFont="1"/>
    <xf numFmtId="0" fontId="20" fillId="12" borderId="0" xfId="2" applyFont="1" applyFill="1"/>
    <xf numFmtId="0" fontId="8" fillId="12" borderId="0" xfId="2" applyFont="1" applyFill="1"/>
    <xf numFmtId="170" fontId="8" fillId="12" borderId="0" xfId="2" applyNumberFormat="1" applyFont="1" applyFill="1"/>
    <xf numFmtId="170" fontId="8" fillId="12" borderId="0" xfId="3" applyNumberFormat="1" applyFont="1" applyFill="1"/>
    <xf numFmtId="171" fontId="21" fillId="13" borderId="0" xfId="9">
      <alignment horizontal="left" vertical="center"/>
    </xf>
    <xf numFmtId="0" fontId="22" fillId="0" borderId="0" xfId="6" applyFont="1"/>
    <xf numFmtId="39" fontId="22" fillId="0" borderId="0" xfId="6" applyNumberFormat="1" applyFont="1"/>
    <xf numFmtId="1" fontId="0" fillId="0" borderId="0" xfId="2" applyNumberFormat="1" applyFont="1" applyFill="1"/>
    <xf numFmtId="171" fontId="23" fillId="0" borderId="0" xfId="10" applyFill="1">
      <alignment vertical="center"/>
    </xf>
    <xf numFmtId="171" fontId="24" fillId="0" borderId="0" xfId="11" applyFill="1">
      <alignment horizontal="left" vertical="center"/>
    </xf>
    <xf numFmtId="172" fontId="22" fillId="0" borderId="0" xfId="6" applyNumberFormat="1" applyFont="1"/>
    <xf numFmtId="5" fontId="24" fillId="0" borderId="0" xfId="12" applyFill="1">
      <alignment vertical="center"/>
    </xf>
    <xf numFmtId="37" fontId="24" fillId="0" borderId="0" xfId="13" applyFill="1">
      <alignment vertical="center"/>
    </xf>
    <xf numFmtId="37" fontId="22" fillId="0" borderId="0" xfId="6" applyNumberFormat="1" applyFont="1"/>
    <xf numFmtId="171" fontId="25" fillId="0" borderId="11" xfId="14" applyFill="1">
      <alignment vertical="center"/>
    </xf>
    <xf numFmtId="37" fontId="25" fillId="14" borderId="11" xfId="15">
      <alignment vertical="center"/>
    </xf>
    <xf numFmtId="0" fontId="26" fillId="0" borderId="0" xfId="6" applyFont="1"/>
    <xf numFmtId="39" fontId="26" fillId="0" borderId="0" xfId="6" applyNumberFormat="1" applyFont="1"/>
    <xf numFmtId="39" fontId="27" fillId="0" borderId="0" xfId="6" applyNumberFormat="1" applyFont="1"/>
    <xf numFmtId="170" fontId="22" fillId="0" borderId="0" xfId="6" applyNumberFormat="1" applyFont="1"/>
    <xf numFmtId="171" fontId="28" fillId="15" borderId="11" xfId="16">
      <alignment horizontal="left" vertical="center" indent="1" justifyLastLine="1"/>
    </xf>
    <xf numFmtId="37" fontId="28" fillId="15" borderId="11" xfId="17">
      <alignment vertical="center"/>
    </xf>
    <xf numFmtId="37" fontId="0" fillId="0" borderId="0" xfId="2" applyNumberFormat="1" applyFont="1"/>
    <xf numFmtId="0" fontId="9" fillId="16" borderId="0" xfId="6" applyFont="1" applyFill="1"/>
    <xf numFmtId="0" fontId="1" fillId="16" borderId="0" xfId="6" applyFill="1"/>
    <xf numFmtId="0" fontId="1" fillId="17" borderId="0" xfId="6" applyFill="1"/>
    <xf numFmtId="168" fontId="0" fillId="16" borderId="0" xfId="7" applyNumberFormat="1" applyFont="1" applyFill="1"/>
    <xf numFmtId="0" fontId="1" fillId="18" borderId="0" xfId="6" applyFill="1"/>
    <xf numFmtId="37" fontId="22" fillId="0" borderId="0" xfId="4" applyFont="1" applyFill="1"/>
    <xf numFmtId="170" fontId="22" fillId="2" borderId="0" xfId="3" applyNumberFormat="1" applyFont="1" applyFill="1"/>
    <xf numFmtId="170" fontId="1" fillId="0" borderId="0" xfId="6" applyNumberFormat="1"/>
    <xf numFmtId="170" fontId="1" fillId="17" borderId="0" xfId="6" applyNumberFormat="1" applyFill="1"/>
    <xf numFmtId="168" fontId="0" fillId="0" borderId="0" xfId="7" applyNumberFormat="1" applyFont="1" applyFill="1"/>
    <xf numFmtId="43" fontId="22" fillId="2" borderId="0" xfId="3" applyFont="1" applyFill="1"/>
    <xf numFmtId="43" fontId="1" fillId="0" borderId="0" xfId="6" applyNumberFormat="1"/>
    <xf numFmtId="3" fontId="1" fillId="0" borderId="0" xfId="6" applyNumberFormat="1"/>
    <xf numFmtId="0" fontId="1" fillId="0" borderId="0" xfId="6" applyAlignment="1">
      <alignment horizontal="center"/>
    </xf>
    <xf numFmtId="1" fontId="22" fillId="18" borderId="0" xfId="4" applyNumberFormat="1" applyFont="1" applyFill="1"/>
    <xf numFmtId="168" fontId="0" fillId="18" borderId="0" xfId="7" applyNumberFormat="1" applyFont="1" applyFill="1"/>
    <xf numFmtId="0" fontId="8" fillId="19" borderId="0" xfId="6" applyFont="1" applyFill="1"/>
    <xf numFmtId="0" fontId="1" fillId="0" borderId="0" xfId="6" applyAlignment="1">
      <alignment horizontal="left" indent="1"/>
    </xf>
    <xf numFmtId="0" fontId="1" fillId="0" borderId="12" xfId="6" applyBorder="1" applyAlignment="1">
      <alignment horizontal="left" indent="1"/>
    </xf>
    <xf numFmtId="0" fontId="1" fillId="0" borderId="13" xfId="6" applyBorder="1"/>
    <xf numFmtId="170" fontId="31" fillId="0" borderId="0" xfId="3" applyNumberFormat="1" applyFont="1"/>
    <xf numFmtId="170" fontId="31" fillId="0" borderId="0" xfId="3" applyNumberFormat="1" applyFont="1" applyBorder="1"/>
    <xf numFmtId="170" fontId="31" fillId="17" borderId="0" xfId="3" applyNumberFormat="1" applyFont="1" applyFill="1" applyBorder="1"/>
    <xf numFmtId="170" fontId="31" fillId="0" borderId="0" xfId="3" applyNumberFormat="1" applyFont="1" applyFill="1" applyBorder="1"/>
    <xf numFmtId="168" fontId="31" fillId="0" borderId="0" xfId="3" applyNumberFormat="1" applyFont="1" applyFill="1" applyBorder="1"/>
    <xf numFmtId="170" fontId="32" fillId="0" borderId="13" xfId="3" applyNumberFormat="1" applyFont="1" applyBorder="1"/>
    <xf numFmtId="0" fontId="1" fillId="0" borderId="12" xfId="6" applyBorder="1"/>
    <xf numFmtId="0" fontId="33" fillId="20" borderId="0" xfId="6" applyFont="1" applyFill="1"/>
    <xf numFmtId="0" fontId="34" fillId="20" borderId="0" xfId="6" applyFont="1" applyFill="1"/>
    <xf numFmtId="170" fontId="34" fillId="20" borderId="0" xfId="3" applyNumberFormat="1" applyFont="1" applyFill="1"/>
    <xf numFmtId="170" fontId="35" fillId="17" borderId="0" xfId="3" applyNumberFormat="1" applyFont="1" applyFill="1"/>
    <xf numFmtId="0" fontId="34" fillId="17" borderId="0" xfId="6" applyFont="1" applyFill="1"/>
    <xf numFmtId="0" fontId="34" fillId="18" borderId="0" xfId="6" applyFont="1" applyFill="1"/>
    <xf numFmtId="170" fontId="0" fillId="17" borderId="0" xfId="3" applyNumberFormat="1" applyFont="1" applyFill="1"/>
    <xf numFmtId="170" fontId="0" fillId="0" borderId="14" xfId="3" applyNumberFormat="1" applyFont="1" applyBorder="1"/>
    <xf numFmtId="0" fontId="36" fillId="0" borderId="15" xfId="6" applyFont="1" applyBorder="1"/>
    <xf numFmtId="0" fontId="1" fillId="0" borderId="16" xfId="6" applyBorder="1"/>
    <xf numFmtId="170" fontId="37" fillId="0" borderId="17" xfId="3" applyNumberFormat="1" applyFont="1" applyFill="1" applyBorder="1"/>
    <xf numFmtId="170" fontId="37" fillId="17" borderId="17" xfId="3" applyNumberFormat="1" applyFont="1" applyFill="1" applyBorder="1"/>
    <xf numFmtId="168" fontId="37" fillId="0" borderId="17" xfId="3" applyNumberFormat="1" applyFont="1" applyFill="1" applyBorder="1"/>
    <xf numFmtId="170" fontId="37" fillId="0" borderId="16" xfId="3" applyNumberFormat="1" applyFont="1" applyFill="1" applyBorder="1"/>
    <xf numFmtId="1" fontId="1" fillId="18" borderId="0" xfId="6" applyNumberFormat="1" applyFill="1"/>
    <xf numFmtId="1" fontId="1" fillId="17" borderId="0" xfId="6" applyNumberFormat="1" applyFill="1"/>
    <xf numFmtId="0" fontId="37" fillId="0" borderId="12" xfId="6" applyFont="1" applyBorder="1" applyAlignment="1">
      <alignment horizontal="left" indent="2"/>
    </xf>
    <xf numFmtId="170" fontId="0" fillId="17" borderId="0" xfId="3" applyNumberFormat="1" applyFont="1" applyFill="1" applyBorder="1"/>
    <xf numFmtId="170" fontId="0" fillId="0" borderId="13" xfId="3" applyNumberFormat="1" applyFont="1" applyFill="1" applyBorder="1"/>
    <xf numFmtId="0" fontId="38" fillId="0" borderId="13" xfId="6" applyFont="1" applyBorder="1"/>
    <xf numFmtId="170" fontId="0" fillId="0" borderId="13" xfId="3" applyNumberFormat="1" applyFont="1" applyBorder="1"/>
    <xf numFmtId="0" fontId="36" fillId="0" borderId="12" xfId="6" applyFont="1" applyBorder="1" applyAlignment="1">
      <alignment horizontal="left" indent="2"/>
    </xf>
    <xf numFmtId="170" fontId="39" fillId="0" borderId="0" xfId="3" applyNumberFormat="1" applyFont="1" applyFill="1"/>
    <xf numFmtId="170" fontId="39" fillId="0" borderId="0" xfId="3" applyNumberFormat="1" applyFont="1" applyFill="1" applyBorder="1"/>
    <xf numFmtId="170" fontId="39" fillId="17" borderId="0" xfId="3" applyNumberFormat="1" applyFont="1" applyFill="1" applyBorder="1"/>
    <xf numFmtId="168" fontId="39" fillId="0" borderId="0" xfId="3" applyNumberFormat="1" applyFont="1" applyFill="1" applyBorder="1"/>
    <xf numFmtId="170" fontId="39" fillId="0" borderId="13" xfId="3" applyNumberFormat="1" applyFont="1" applyFill="1" applyBorder="1"/>
    <xf numFmtId="0" fontId="37" fillId="0" borderId="13" xfId="6" applyFont="1" applyBorder="1" applyAlignment="1">
      <alignment horizontal="left" indent="2"/>
    </xf>
    <xf numFmtId="170" fontId="38" fillId="0" borderId="0" xfId="3" applyNumberFormat="1" applyFont="1" applyFill="1"/>
    <xf numFmtId="170" fontId="38" fillId="17" borderId="0" xfId="3" applyNumberFormat="1" applyFont="1" applyFill="1" applyBorder="1"/>
    <xf numFmtId="170" fontId="38" fillId="0" borderId="13" xfId="3" applyNumberFormat="1" applyFont="1" applyFill="1" applyBorder="1"/>
    <xf numFmtId="1" fontId="1" fillId="21" borderId="0" xfId="6" applyNumberFormat="1" applyFill="1"/>
    <xf numFmtId="0" fontId="1" fillId="18" borderId="0" xfId="6" applyFill="1" applyAlignment="1">
      <alignment horizontal="right"/>
    </xf>
    <xf numFmtId="1" fontId="1" fillId="0" borderId="12" xfId="6" applyNumberFormat="1" applyBorder="1"/>
    <xf numFmtId="0" fontId="1" fillId="0" borderId="13" xfId="6" applyBorder="1" applyAlignment="1">
      <alignment horizontal="left"/>
    </xf>
    <xf numFmtId="3" fontId="1" fillId="17" borderId="0" xfId="6" applyNumberFormat="1" applyFill="1"/>
    <xf numFmtId="1" fontId="1" fillId="18" borderId="0" xfId="6" applyNumberFormat="1" applyFill="1" applyAlignment="1">
      <alignment horizontal="right"/>
    </xf>
    <xf numFmtId="173" fontId="0" fillId="0" borderId="0" xfId="3" applyNumberFormat="1" applyFont="1"/>
    <xf numFmtId="173" fontId="0" fillId="0" borderId="0" xfId="3" applyNumberFormat="1" applyFont="1" applyBorder="1"/>
    <xf numFmtId="173" fontId="0" fillId="17" borderId="0" xfId="3" applyNumberFormat="1" applyFont="1" applyFill="1" applyBorder="1"/>
    <xf numFmtId="168" fontId="0" fillId="0" borderId="0" xfId="3" applyNumberFormat="1" applyFont="1" applyBorder="1"/>
    <xf numFmtId="173" fontId="9" fillId="0" borderId="13" xfId="3" applyNumberFormat="1" applyFont="1" applyBorder="1"/>
    <xf numFmtId="0" fontId="40" fillId="0" borderId="12" xfId="6" applyFont="1" applyBorder="1" applyAlignment="1">
      <alignment horizontal="left" indent="5"/>
    </xf>
    <xf numFmtId="170" fontId="0" fillId="0" borderId="0" xfId="3" applyNumberFormat="1" applyFont="1" applyFill="1" applyBorder="1"/>
    <xf numFmtId="168" fontId="0" fillId="0" borderId="0" xfId="3" applyNumberFormat="1" applyFont="1" applyFill="1" applyBorder="1"/>
    <xf numFmtId="170" fontId="9" fillId="0" borderId="13" xfId="3" applyNumberFormat="1" applyFont="1" applyBorder="1"/>
    <xf numFmtId="1" fontId="1" fillId="18" borderId="13" xfId="6" applyNumberFormat="1" applyFill="1" applyBorder="1"/>
    <xf numFmtId="0" fontId="1" fillId="0" borderId="0" xfId="6" applyAlignment="1">
      <alignment horizontal="left"/>
    </xf>
    <xf numFmtId="173" fontId="0" fillId="17" borderId="0" xfId="3" applyNumberFormat="1" applyFont="1" applyFill="1"/>
    <xf numFmtId="37" fontId="41" fillId="22" borderId="0" xfId="18" applyNumberFormat="1" applyFont="1" applyFill="1" applyAlignment="1">
      <alignment horizontal="left"/>
    </xf>
    <xf numFmtId="37" fontId="42" fillId="22" borderId="0" xfId="18" applyNumberFormat="1" applyFont="1" applyFill="1" applyAlignment="1">
      <alignment horizontal="left" indent="1"/>
    </xf>
    <xf numFmtId="37" fontId="43" fillId="22" borderId="0" xfId="18" applyNumberFormat="1" applyFont="1" applyFill="1" applyAlignment="1">
      <alignment horizontal="left" indent="1"/>
    </xf>
    <xf numFmtId="37" fontId="44" fillId="2" borderId="3" xfId="4" applyFont="1" applyFill="1" applyBorder="1" applyAlignment="1">
      <alignment horizontal="centerContinuous"/>
    </xf>
    <xf numFmtId="0" fontId="1" fillId="0" borderId="3" xfId="6" applyBorder="1" applyAlignment="1">
      <alignment horizontal="centerContinuous"/>
    </xf>
    <xf numFmtId="168" fontId="0" fillId="0" borderId="3" xfId="7" applyNumberFormat="1" applyFont="1" applyBorder="1" applyAlignment="1">
      <alignment horizontal="centerContinuous"/>
    </xf>
    <xf numFmtId="0" fontId="46" fillId="20" borderId="2" xfId="6" applyFont="1" applyFill="1" applyBorder="1" applyAlignment="1">
      <alignment horizontal="centerContinuous"/>
    </xf>
    <xf numFmtId="0" fontId="47" fillId="0" borderId="15" xfId="6" applyFont="1" applyBorder="1" applyAlignment="1">
      <alignment horizontal="center"/>
    </xf>
    <xf numFmtId="0" fontId="47" fillId="0" borderId="17" xfId="6" applyFont="1" applyBorder="1" applyAlignment="1">
      <alignment horizontal="center"/>
    </xf>
    <xf numFmtId="0" fontId="45" fillId="23" borderId="17" xfId="6" applyFont="1" applyFill="1" applyBorder="1" applyAlignment="1">
      <alignment horizontal="center"/>
    </xf>
    <xf numFmtId="0" fontId="37" fillId="17" borderId="17" xfId="6" applyFont="1" applyFill="1" applyBorder="1" applyAlignment="1">
      <alignment horizontal="center"/>
    </xf>
    <xf numFmtId="0" fontId="37" fillId="23" borderId="17" xfId="6" applyFont="1" applyFill="1" applyBorder="1" applyAlignment="1">
      <alignment horizontal="center"/>
    </xf>
    <xf numFmtId="0" fontId="37" fillId="19" borderId="17" xfId="6" applyFont="1" applyFill="1" applyBorder="1" applyAlignment="1">
      <alignment horizontal="center"/>
    </xf>
    <xf numFmtId="0" fontId="46" fillId="20" borderId="16" xfId="6" applyFont="1" applyFill="1" applyBorder="1" applyAlignment="1">
      <alignment horizontal="center"/>
    </xf>
    <xf numFmtId="2" fontId="37" fillId="19" borderId="19" xfId="6" applyNumberFormat="1" applyFont="1" applyFill="1" applyBorder="1" applyAlignment="1">
      <alignment horizontal="centerContinuous"/>
    </xf>
    <xf numFmtId="2" fontId="37" fillId="19" borderId="20" xfId="7" applyNumberFormat="1" applyFont="1" applyFill="1" applyBorder="1" applyAlignment="1">
      <alignment horizontal="centerContinuous"/>
    </xf>
    <xf numFmtId="2" fontId="37" fillId="19" borderId="18" xfId="6" applyNumberFormat="1" applyFont="1" applyFill="1" applyBorder="1" applyAlignment="1">
      <alignment horizontal="centerContinuous"/>
    </xf>
    <xf numFmtId="2" fontId="37" fillId="0" borderId="18" xfId="6" applyNumberFormat="1" applyFont="1" applyBorder="1" applyAlignment="1">
      <alignment horizontal="centerContinuous"/>
    </xf>
    <xf numFmtId="2" fontId="37" fillId="0" borderId="20" xfId="7" applyNumberFormat="1" applyFont="1" applyFill="1" applyBorder="1" applyAlignment="1">
      <alignment horizontal="centerContinuous"/>
    </xf>
    <xf numFmtId="0" fontId="48" fillId="0" borderId="18" xfId="6" applyFont="1" applyBorder="1" applyAlignment="1">
      <alignment horizontal="centerContinuous"/>
    </xf>
    <xf numFmtId="0" fontId="48" fillId="0" borderId="19" xfId="6" applyFont="1" applyBorder="1" applyAlignment="1">
      <alignment horizontal="centerContinuous"/>
    </xf>
    <xf numFmtId="0" fontId="48" fillId="0" borderId="20" xfId="6" applyFont="1" applyBorder="1" applyAlignment="1">
      <alignment horizontal="centerContinuous"/>
    </xf>
    <xf numFmtId="0" fontId="1" fillId="0" borderId="1" xfId="6" applyBorder="1"/>
    <xf numFmtId="0" fontId="1" fillId="0" borderId="6" xfId="6" applyBorder="1"/>
    <xf numFmtId="0" fontId="45" fillId="23" borderId="6" xfId="6" applyFont="1" applyFill="1" applyBorder="1" applyAlignment="1">
      <alignment horizontal="center"/>
    </xf>
    <xf numFmtId="0" fontId="45" fillId="23" borderId="0" xfId="6" applyFont="1" applyFill="1" applyAlignment="1">
      <alignment horizontal="center"/>
    </xf>
    <xf numFmtId="0" fontId="37" fillId="17" borderId="0" xfId="6" applyFont="1" applyFill="1" applyAlignment="1">
      <alignment horizontal="center"/>
    </xf>
    <xf numFmtId="0" fontId="37" fillId="23" borderId="0" xfId="6" applyFont="1" applyFill="1" applyAlignment="1">
      <alignment horizontal="center"/>
    </xf>
    <xf numFmtId="0" fontId="37" fillId="19" borderId="0" xfId="6" applyFont="1" applyFill="1" applyAlignment="1">
      <alignment horizontal="center"/>
    </xf>
    <xf numFmtId="0" fontId="37" fillId="23" borderId="6" xfId="6" applyFont="1" applyFill="1" applyBorder="1" applyAlignment="1">
      <alignment horizontal="center"/>
    </xf>
    <xf numFmtId="0" fontId="46" fillId="20" borderId="14" xfId="6" applyFont="1" applyFill="1" applyBorder="1" applyAlignment="1">
      <alignment horizontal="center"/>
    </xf>
    <xf numFmtId="0" fontId="37" fillId="19" borderId="20" xfId="6" applyFont="1" applyFill="1" applyBorder="1" applyAlignment="1">
      <alignment horizontal="center"/>
    </xf>
    <xf numFmtId="168" fontId="37" fillId="19" borderId="3" xfId="7" applyNumberFormat="1" applyFont="1" applyFill="1" applyBorder="1" applyAlignment="1">
      <alignment horizontal="center"/>
    </xf>
    <xf numFmtId="0" fontId="37" fillId="19" borderId="3" xfId="6" applyFont="1" applyFill="1" applyBorder="1" applyAlignment="1">
      <alignment horizontal="center"/>
    </xf>
    <xf numFmtId="0" fontId="37" fillId="0" borderId="3" xfId="6" applyFont="1" applyBorder="1" applyAlignment="1">
      <alignment horizontal="center"/>
    </xf>
    <xf numFmtId="168" fontId="37" fillId="0" borderId="3" xfId="7" applyNumberFormat="1" applyFont="1" applyFill="1" applyBorder="1" applyAlignment="1">
      <alignment horizontal="center"/>
    </xf>
    <xf numFmtId="0" fontId="7" fillId="20" borderId="21" xfId="6" applyFont="1" applyFill="1" applyBorder="1" applyAlignment="1">
      <alignment horizontal="center"/>
    </xf>
    <xf numFmtId="0" fontId="7" fillId="20" borderId="22" xfId="6" applyFont="1" applyFill="1" applyBorder="1" applyAlignment="1">
      <alignment horizontal="center"/>
    </xf>
    <xf numFmtId="0" fontId="7" fillId="20" borderId="23" xfId="6" applyFont="1" applyFill="1" applyBorder="1" applyAlignment="1">
      <alignment horizontal="center"/>
    </xf>
    <xf numFmtId="0" fontId="1" fillId="0" borderId="15" xfId="6" applyBorder="1"/>
    <xf numFmtId="0" fontId="1" fillId="0" borderId="17" xfId="6" applyBorder="1"/>
    <xf numFmtId="0" fontId="1" fillId="17" borderId="17" xfId="6" applyFill="1" applyBorder="1"/>
    <xf numFmtId="168" fontId="0" fillId="0" borderId="17" xfId="7" applyNumberFormat="1" applyFont="1" applyBorder="1"/>
    <xf numFmtId="0" fontId="1" fillId="16" borderId="17" xfId="6" applyFill="1" applyBorder="1"/>
    <xf numFmtId="0" fontId="1" fillId="18" borderId="17" xfId="6" applyFill="1" applyBorder="1"/>
    <xf numFmtId="0" fontId="1" fillId="10" borderId="0" xfId="6" applyFill="1"/>
    <xf numFmtId="0" fontId="49" fillId="0" borderId="12" xfId="6" applyFont="1" applyBorder="1"/>
    <xf numFmtId="168" fontId="0" fillId="0" borderId="0" xfId="7" applyNumberFormat="1" applyFont="1" applyBorder="1"/>
    <xf numFmtId="170" fontId="0" fillId="0" borderId="0" xfId="3" applyNumberFormat="1" applyFont="1" applyBorder="1"/>
    <xf numFmtId="168" fontId="31" fillId="0" borderId="0" xfId="7" applyNumberFormat="1" applyFont="1" applyBorder="1"/>
    <xf numFmtId="37" fontId="50" fillId="0" borderId="12" xfId="4" applyFont="1" applyFill="1" applyBorder="1" applyAlignment="1">
      <alignment horizontal="left"/>
    </xf>
    <xf numFmtId="170" fontId="36" fillId="0" borderId="12" xfId="3" applyNumberFormat="1" applyFont="1" applyBorder="1"/>
    <xf numFmtId="170" fontId="36" fillId="0" borderId="0" xfId="3" applyNumberFormat="1" applyFont="1" applyBorder="1"/>
    <xf numFmtId="170" fontId="36" fillId="17" borderId="0" xfId="3" applyNumberFormat="1" applyFont="1" applyFill="1" applyBorder="1"/>
    <xf numFmtId="168" fontId="9" fillId="0" borderId="0" xfId="3" applyNumberFormat="1" applyFont="1" applyBorder="1"/>
    <xf numFmtId="170" fontId="36" fillId="0" borderId="13" xfId="3" applyNumberFormat="1" applyFont="1" applyBorder="1"/>
    <xf numFmtId="37" fontId="51" fillId="10" borderId="0" xfId="4" applyFont="1" applyFill="1" applyAlignment="1">
      <alignment horizontal="left"/>
    </xf>
    <xf numFmtId="168" fontId="52" fillId="0" borderId="12" xfId="19" applyNumberFormat="1" applyFont="1" applyFill="1" applyBorder="1" applyAlignment="1">
      <alignment horizontal="left" vertical="top" indent="1"/>
    </xf>
    <xf numFmtId="168" fontId="52" fillId="0" borderId="12" xfId="19" applyNumberFormat="1" applyFont="1" applyFill="1" applyBorder="1" applyAlignment="1">
      <alignment vertical="top"/>
    </xf>
    <xf numFmtId="168" fontId="52" fillId="0" borderId="0" xfId="19" applyNumberFormat="1" applyFont="1" applyFill="1" applyBorder="1" applyAlignment="1">
      <alignment vertical="top"/>
    </xf>
    <xf numFmtId="168" fontId="53" fillId="17" borderId="0" xfId="19" applyNumberFormat="1" applyFont="1" applyFill="1" applyBorder="1" applyAlignment="1">
      <alignment vertical="top"/>
    </xf>
    <xf numFmtId="168" fontId="52" fillId="17" borderId="0" xfId="19" applyNumberFormat="1" applyFont="1" applyFill="1" applyBorder="1" applyAlignment="1">
      <alignment vertical="top"/>
    </xf>
    <xf numFmtId="168" fontId="52" fillId="0" borderId="0" xfId="7" applyNumberFormat="1" applyFont="1" applyFill="1" applyBorder="1" applyAlignment="1">
      <alignment vertical="top"/>
    </xf>
    <xf numFmtId="168" fontId="52" fillId="0" borderId="13" xfId="19" applyNumberFormat="1" applyFont="1" applyFill="1" applyBorder="1" applyAlignment="1">
      <alignment vertical="top"/>
    </xf>
    <xf numFmtId="0" fontId="1" fillId="17" borderId="12" xfId="6" applyFill="1" applyBorder="1"/>
    <xf numFmtId="0" fontId="1" fillId="17" borderId="13" xfId="6" applyFill="1" applyBorder="1"/>
    <xf numFmtId="0" fontId="1" fillId="0" borderId="5" xfId="6" applyBorder="1"/>
    <xf numFmtId="0" fontId="1" fillId="17" borderId="5" xfId="6" applyFill="1" applyBorder="1"/>
    <xf numFmtId="168" fontId="0" fillId="0" borderId="5" xfId="7" applyNumberFormat="1" applyFont="1" applyBorder="1"/>
    <xf numFmtId="37" fontId="50" fillId="0" borderId="1" xfId="4" applyFont="1" applyFill="1" applyBorder="1" applyAlignment="1">
      <alignment horizontal="left"/>
    </xf>
    <xf numFmtId="0" fontId="1" fillId="0" borderId="14" xfId="6" applyBorder="1"/>
    <xf numFmtId="170" fontId="36" fillId="0" borderId="1" xfId="3" applyNumberFormat="1" applyFont="1" applyBorder="1"/>
    <xf numFmtId="170" fontId="36" fillId="0" borderId="6" xfId="3" applyNumberFormat="1" applyFont="1" applyBorder="1"/>
    <xf numFmtId="170" fontId="36" fillId="17" borderId="6" xfId="3" applyNumberFormat="1" applyFont="1" applyFill="1" applyBorder="1"/>
    <xf numFmtId="168" fontId="9" fillId="0" borderId="6" xfId="3" applyNumberFormat="1" applyFont="1" applyBorder="1"/>
    <xf numFmtId="170" fontId="36" fillId="0" borderId="14" xfId="3" applyNumberFormat="1" applyFont="1" applyBorder="1"/>
    <xf numFmtId="170" fontId="36" fillId="0" borderId="17" xfId="3" applyNumberFormat="1" applyFont="1" applyBorder="1"/>
    <xf numFmtId="0" fontId="54" fillId="0" borderId="12" xfId="20" applyFont="1" applyBorder="1"/>
    <xf numFmtId="173" fontId="36" fillId="0" borderId="12" xfId="3" applyNumberFormat="1" applyFont="1" applyBorder="1"/>
    <xf numFmtId="173" fontId="36" fillId="0" borderId="0" xfId="3" applyNumberFormat="1" applyFont="1" applyBorder="1"/>
    <xf numFmtId="173" fontId="36" fillId="17" borderId="0" xfId="3" applyNumberFormat="1" applyFont="1" applyFill="1" applyBorder="1"/>
    <xf numFmtId="173" fontId="36" fillId="0" borderId="13" xfId="3" applyNumberFormat="1" applyFont="1" applyBorder="1"/>
    <xf numFmtId="168" fontId="9" fillId="0" borderId="0" xfId="7" applyNumberFormat="1" applyFont="1" applyBorder="1"/>
    <xf numFmtId="0" fontId="55" fillId="0" borderId="0" xfId="21" applyAlignment="1" applyProtection="1"/>
    <xf numFmtId="0" fontId="1" fillId="18" borderId="6" xfId="6" applyFill="1" applyBorder="1"/>
    <xf numFmtId="37" fontId="11" fillId="0" borderId="12" xfId="4" applyFont="1" applyFill="1" applyBorder="1" applyAlignment="1">
      <alignment horizontal="left"/>
    </xf>
    <xf numFmtId="0" fontId="56" fillId="0" borderId="13" xfId="6" applyFont="1" applyBorder="1"/>
    <xf numFmtId="170" fontId="57" fillId="0" borderId="12" xfId="3" applyNumberFormat="1" applyFont="1" applyBorder="1"/>
    <xf numFmtId="170" fontId="57" fillId="0" borderId="0" xfId="3" applyNumberFormat="1" applyFont="1" applyBorder="1"/>
    <xf numFmtId="170" fontId="57" fillId="17" borderId="0" xfId="3" applyNumberFormat="1" applyFont="1" applyFill="1" applyBorder="1"/>
    <xf numFmtId="168" fontId="58" fillId="0" borderId="0" xfId="3" applyNumberFormat="1" applyFont="1" applyBorder="1"/>
    <xf numFmtId="170" fontId="57" fillId="0" borderId="13" xfId="3" applyNumberFormat="1" applyFont="1" applyBorder="1"/>
    <xf numFmtId="0" fontId="1" fillId="24" borderId="0" xfId="6" applyFill="1"/>
    <xf numFmtId="0" fontId="18" fillId="16" borderId="0" xfId="6" applyFont="1" applyFill="1"/>
    <xf numFmtId="0" fontId="18" fillId="0" borderId="0" xfId="6" applyFont="1"/>
    <xf numFmtId="168" fontId="59" fillId="0" borderId="12" xfId="19" applyNumberFormat="1" applyFont="1" applyFill="1" applyBorder="1" applyAlignment="1">
      <alignment horizontal="left" vertical="top" indent="1"/>
    </xf>
    <xf numFmtId="0" fontId="18" fillId="0" borderId="13" xfId="6" applyFont="1" applyBorder="1"/>
    <xf numFmtId="168" fontId="59" fillId="0" borderId="12" xfId="19" applyNumberFormat="1" applyFont="1" applyFill="1" applyBorder="1" applyAlignment="1">
      <alignment vertical="top"/>
    </xf>
    <xf numFmtId="168" fontId="59" fillId="0" borderId="0" xfId="19" applyNumberFormat="1" applyFont="1" applyFill="1" applyBorder="1" applyAlignment="1">
      <alignment vertical="top"/>
    </xf>
    <xf numFmtId="168" fontId="59" fillId="0" borderId="13" xfId="19" applyNumberFormat="1" applyFont="1" applyFill="1" applyBorder="1" applyAlignment="1">
      <alignment vertical="top"/>
    </xf>
    <xf numFmtId="0" fontId="18" fillId="24" borderId="0" xfId="6" applyFont="1" applyFill="1"/>
    <xf numFmtId="0" fontId="60" fillId="0" borderId="12" xfId="6" applyFont="1" applyBorder="1"/>
    <xf numFmtId="0" fontId="49" fillId="0" borderId="13" xfId="6" applyFont="1" applyBorder="1"/>
    <xf numFmtId="170" fontId="61" fillId="0" borderId="12" xfId="3" applyNumberFormat="1" applyFont="1" applyBorder="1"/>
    <xf numFmtId="170" fontId="61" fillId="0" borderId="0" xfId="3" applyNumberFormat="1" applyFont="1" applyBorder="1"/>
    <xf numFmtId="170" fontId="61" fillId="17" borderId="0" xfId="3" applyNumberFormat="1" applyFont="1" applyFill="1" applyBorder="1"/>
    <xf numFmtId="170" fontId="61" fillId="0" borderId="13" xfId="3" applyNumberFormat="1" applyFont="1" applyBorder="1"/>
    <xf numFmtId="0" fontId="9" fillId="0" borderId="5" xfId="6" applyFont="1" applyBorder="1"/>
    <xf numFmtId="168" fontId="9" fillId="0" borderId="5" xfId="7" applyNumberFormat="1" applyFont="1" applyBorder="1"/>
    <xf numFmtId="0" fontId="56" fillId="0" borderId="14" xfId="6" applyFont="1" applyBorder="1"/>
    <xf numFmtId="170" fontId="57" fillId="0" borderId="1" xfId="3" applyNumberFormat="1" applyFont="1" applyBorder="1"/>
    <xf numFmtId="170" fontId="57" fillId="0" borderId="6" xfId="3" applyNumberFormat="1" applyFont="1" applyBorder="1"/>
    <xf numFmtId="170" fontId="57" fillId="17" borderId="6" xfId="3" applyNumberFormat="1" applyFont="1" applyFill="1" applyBorder="1"/>
    <xf numFmtId="168" fontId="58" fillId="0" borderId="6" xfId="3" applyNumberFormat="1" applyFont="1" applyBorder="1"/>
    <xf numFmtId="170" fontId="57" fillId="0" borderId="14" xfId="3" applyNumberFormat="1" applyFont="1" applyBorder="1"/>
    <xf numFmtId="37" fontId="50" fillId="0" borderId="0" xfId="4" applyFont="1" applyFill="1" applyAlignment="1">
      <alignment horizontal="left"/>
    </xf>
    <xf numFmtId="170" fontId="36" fillId="17" borderId="0" xfId="3" applyNumberFormat="1" applyFont="1" applyFill="1"/>
    <xf numFmtId="170" fontId="36" fillId="0" borderId="0" xfId="3" applyNumberFormat="1" applyFont="1"/>
    <xf numFmtId="37" fontId="50" fillId="0" borderId="6" xfId="4" applyFont="1" applyFill="1" applyBorder="1" applyAlignment="1">
      <alignment horizontal="left"/>
    </xf>
    <xf numFmtId="0" fontId="62" fillId="18" borderId="0" xfId="6" applyFont="1" applyFill="1" applyAlignment="1">
      <alignment horizontal="left"/>
    </xf>
    <xf numFmtId="0" fontId="63" fillId="23" borderId="0" xfId="6" applyFont="1" applyFill="1"/>
    <xf numFmtId="0" fontId="64" fillId="23" borderId="0" xfId="6" applyFont="1" applyFill="1"/>
    <xf numFmtId="170" fontId="64" fillId="23" borderId="0" xfId="3" applyNumberFormat="1" applyFont="1" applyFill="1"/>
    <xf numFmtId="0" fontId="64" fillId="17" borderId="0" xfId="6" applyFont="1" applyFill="1"/>
    <xf numFmtId="168" fontId="64" fillId="23" borderId="0" xfId="7" applyNumberFormat="1" applyFont="1" applyFill="1"/>
    <xf numFmtId="0" fontId="64" fillId="18" borderId="0" xfId="6" applyFont="1" applyFill="1"/>
    <xf numFmtId="0" fontId="64" fillId="23" borderId="18" xfId="6" applyFont="1" applyFill="1" applyBorder="1"/>
    <xf numFmtId="0" fontId="64" fillId="23" borderId="19" xfId="6" applyFont="1" applyFill="1" applyBorder="1"/>
    <xf numFmtId="0" fontId="64" fillId="23" borderId="20" xfId="6" applyFont="1" applyFill="1" applyBorder="1"/>
    <xf numFmtId="0" fontId="1" fillId="17" borderId="6" xfId="6" applyFill="1" applyBorder="1"/>
    <xf numFmtId="168" fontId="0" fillId="0" borderId="6" xfId="7" applyNumberFormat="1" applyFont="1" applyBorder="1"/>
    <xf numFmtId="0" fontId="63" fillId="23" borderId="18" xfId="6" applyFont="1" applyFill="1" applyBorder="1"/>
    <xf numFmtId="170" fontId="64" fillId="23" borderId="17" xfId="3" applyNumberFormat="1" applyFont="1" applyFill="1" applyBorder="1"/>
    <xf numFmtId="0" fontId="64" fillId="23" borderId="17" xfId="6" applyFont="1" applyFill="1" applyBorder="1"/>
    <xf numFmtId="170" fontId="35" fillId="17" borderId="0" xfId="3" applyNumberFormat="1" applyFont="1" applyFill="1" applyBorder="1"/>
    <xf numFmtId="168" fontId="64" fillId="23" borderId="0" xfId="7" applyNumberFormat="1" applyFont="1" applyFill="1" applyBorder="1"/>
    <xf numFmtId="173" fontId="0" fillId="18" borderId="0" xfId="3" applyNumberFormat="1" applyFont="1" applyFill="1"/>
    <xf numFmtId="43" fontId="9" fillId="0" borderId="0" xfId="3" applyFont="1"/>
    <xf numFmtId="170" fontId="64" fillId="23" borderId="0" xfId="3" applyNumberFormat="1" applyFont="1" applyFill="1" applyBorder="1"/>
    <xf numFmtId="43" fontId="65" fillId="0" borderId="15" xfId="6" applyNumberFormat="1" applyFont="1" applyBorder="1" applyAlignment="1">
      <alignment horizontal="left" indent="1"/>
    </xf>
    <xf numFmtId="0" fontId="66" fillId="0" borderId="12" xfId="6" applyFont="1" applyBorder="1"/>
    <xf numFmtId="43" fontId="65" fillId="0" borderId="12" xfId="6" applyNumberFormat="1" applyFont="1" applyBorder="1" applyAlignment="1">
      <alignment horizontal="left" indent="1"/>
    </xf>
    <xf numFmtId="43" fontId="50" fillId="0" borderId="12" xfId="6" applyNumberFormat="1" applyFont="1" applyBorder="1" applyAlignment="1">
      <alignment horizontal="left"/>
    </xf>
    <xf numFmtId="173" fontId="1" fillId="0" borderId="0" xfId="6" applyNumberFormat="1"/>
    <xf numFmtId="173" fontId="1" fillId="17" borderId="0" xfId="6" applyNumberFormat="1" applyFill="1"/>
    <xf numFmtId="43" fontId="65" fillId="0" borderId="12" xfId="6" applyNumberFormat="1" applyFont="1" applyBorder="1" applyAlignment="1">
      <alignment horizontal="left"/>
    </xf>
    <xf numFmtId="43" fontId="65" fillId="0" borderId="12" xfId="6" applyNumberFormat="1" applyFont="1" applyBorder="1" applyAlignment="1">
      <alignment horizontal="left" vertical="center"/>
    </xf>
    <xf numFmtId="168" fontId="52" fillId="0" borderId="0" xfId="19" applyNumberFormat="1" applyFont="1" applyFill="1" applyAlignment="1">
      <alignment vertical="top"/>
    </xf>
    <xf numFmtId="168" fontId="36" fillId="0" borderId="0" xfId="7" applyNumberFormat="1" applyFont="1" applyBorder="1"/>
    <xf numFmtId="168" fontId="37" fillId="0" borderId="0" xfId="3" applyNumberFormat="1" applyFont="1" applyBorder="1"/>
    <xf numFmtId="168" fontId="38" fillId="0" borderId="0" xfId="7" applyNumberFormat="1" applyFont="1" applyBorder="1"/>
    <xf numFmtId="168" fontId="67" fillId="0" borderId="0" xfId="3" applyNumberFormat="1" applyFont="1" applyBorder="1"/>
    <xf numFmtId="170" fontId="57" fillId="0" borderId="0" xfId="3" applyNumberFormat="1" applyFont="1"/>
    <xf numFmtId="170" fontId="1" fillId="0" borderId="1" xfId="6" applyNumberFormat="1" applyBorder="1"/>
    <xf numFmtId="168" fontId="37" fillId="0" borderId="0" xfId="3" applyNumberFormat="1" applyFont="1" applyFill="1" applyBorder="1"/>
    <xf numFmtId="170" fontId="37" fillId="0" borderId="0" xfId="3" applyNumberFormat="1" applyFont="1" applyFill="1" applyBorder="1"/>
    <xf numFmtId="168" fontId="68" fillId="0" borderId="6" xfId="3" applyNumberFormat="1" applyFont="1" applyBorder="1"/>
    <xf numFmtId="0" fontId="69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2" fillId="11" borderId="0" xfId="0" applyFont="1" applyFill="1" applyAlignment="1">
      <alignment horizontal="center"/>
    </xf>
    <xf numFmtId="165" fontId="4" fillId="11" borderId="0" xfId="0" applyNumberFormat="1" applyFont="1" applyFill="1"/>
    <xf numFmtId="166" fontId="4" fillId="11" borderId="0" xfId="0" applyNumberFormat="1" applyFont="1" applyFill="1"/>
    <xf numFmtId="167" fontId="4" fillId="11" borderId="0" xfId="0" applyNumberFormat="1" applyFont="1" applyFill="1"/>
    <xf numFmtId="164" fontId="4" fillId="11" borderId="0" xfId="0" applyNumberFormat="1" applyFont="1" applyFill="1"/>
    <xf numFmtId="165" fontId="3" fillId="11" borderId="0" xfId="0" applyNumberFormat="1" applyFont="1" applyFill="1"/>
    <xf numFmtId="166" fontId="3" fillId="11" borderId="0" xfId="0" applyNumberFormat="1" applyFont="1" applyFill="1"/>
    <xf numFmtId="167" fontId="3" fillId="11" borderId="0" xfId="0" applyNumberFormat="1" applyFont="1" applyFill="1"/>
    <xf numFmtId="164" fontId="3" fillId="11" borderId="0" xfId="0" applyNumberFormat="1" applyFont="1" applyFill="1"/>
    <xf numFmtId="0" fontId="0" fillId="11" borderId="0" xfId="0" applyFill="1"/>
    <xf numFmtId="0" fontId="2" fillId="10" borderId="0" xfId="0" applyFont="1" applyFill="1" applyAlignment="1">
      <alignment horizontal="center"/>
    </xf>
    <xf numFmtId="165" fontId="4" fillId="10" borderId="0" xfId="0" applyNumberFormat="1" applyFont="1" applyFill="1"/>
    <xf numFmtId="166" fontId="4" fillId="10" borderId="0" xfId="0" applyNumberFormat="1" applyFont="1" applyFill="1"/>
    <xf numFmtId="167" fontId="4" fillId="10" borderId="0" xfId="0" applyNumberFormat="1" applyFont="1" applyFill="1"/>
    <xf numFmtId="164" fontId="4" fillId="10" borderId="0" xfId="0" applyNumberFormat="1" applyFont="1" applyFill="1"/>
    <xf numFmtId="165" fontId="3" fillId="10" borderId="0" xfId="0" applyNumberFormat="1" applyFont="1" applyFill="1"/>
    <xf numFmtId="166" fontId="3" fillId="10" borderId="0" xfId="0" applyNumberFormat="1" applyFont="1" applyFill="1"/>
    <xf numFmtId="167" fontId="3" fillId="10" borderId="0" xfId="0" applyNumberFormat="1" applyFont="1" applyFill="1"/>
    <xf numFmtId="164" fontId="3" fillId="10" borderId="0" xfId="0" applyNumberFormat="1" applyFont="1" applyFill="1"/>
    <xf numFmtId="0" fontId="0" fillId="10" borderId="0" xfId="0" applyFill="1"/>
    <xf numFmtId="0" fontId="0" fillId="0" borderId="0" xfId="0"/>
    <xf numFmtId="0" fontId="13" fillId="0" borderId="2" xfId="2" applyNumberFormat="1" applyFont="1" applyFill="1" applyBorder="1" applyAlignment="1">
      <alignment horizontal="center" vertical="center"/>
    </xf>
    <xf numFmtId="0" fontId="13" fillId="0" borderId="4" xfId="2" applyNumberFormat="1" applyFont="1" applyFill="1" applyBorder="1" applyAlignment="1">
      <alignment horizontal="center" vertical="center"/>
    </xf>
    <xf numFmtId="0" fontId="13" fillId="0" borderId="5" xfId="2" applyNumberFormat="1" applyFont="1" applyFill="1" applyBorder="1" applyAlignment="1">
      <alignment horizontal="center" vertical="center"/>
    </xf>
    <xf numFmtId="0" fontId="13" fillId="0" borderId="8" xfId="2" applyNumberFormat="1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0" fillId="0" borderId="0" xfId="2" applyFont="1" applyAlignment="1">
      <alignment horizontal="center" vertical="center"/>
    </xf>
    <xf numFmtId="37" fontId="45" fillId="23" borderId="18" xfId="4" applyFont="1" applyFill="1" applyBorder="1" applyAlignment="1">
      <alignment horizontal="center"/>
    </xf>
    <xf numFmtId="37" fontId="45" fillId="23" borderId="19" xfId="4" applyFont="1" applyFill="1" applyBorder="1" applyAlignment="1">
      <alignment horizontal="center"/>
    </xf>
    <xf numFmtId="37" fontId="45" fillId="23" borderId="20" xfId="4" applyFont="1" applyFill="1" applyBorder="1" applyAlignment="1">
      <alignment horizontal="center"/>
    </xf>
    <xf numFmtId="2" fontId="37" fillId="0" borderId="18" xfId="6" applyNumberFormat="1" applyFont="1" applyBorder="1" applyAlignment="1">
      <alignment horizontal="center"/>
    </xf>
    <xf numFmtId="2" fontId="37" fillId="0" borderId="20" xfId="6" applyNumberFormat="1" applyFont="1" applyBorder="1" applyAlignment="1">
      <alignment horizontal="center"/>
    </xf>
    <xf numFmtId="0" fontId="69" fillId="8" borderId="0" xfId="0" applyFont="1" applyFill="1" applyAlignment="1">
      <alignment horizontal="center"/>
    </xf>
  </cellXfs>
  <cellStyles count="22">
    <cellStyle name="00 Grp Hdr (A)" xfId="10" xr:uid="{5DB730EC-CF29-4E65-BC8C-8E4A66A9B059}"/>
    <cellStyle name="00 Grp Rcd ($0)" xfId="12" xr:uid="{E54BF918-D5F2-4B5A-9A37-84CCDCA1DE6C}"/>
    <cellStyle name="00 Grp Rcd (0,)" xfId="13" xr:uid="{9C67B73E-2266-42BA-A1EE-16A5B2E39222}"/>
    <cellStyle name="00 Grp Rcd (A)" xfId="11" xr:uid="{0F9E26EA-62EA-4F6F-9CFA-12A3F841FBDE}"/>
    <cellStyle name="00 Grp Ttl (0,)" xfId="17" xr:uid="{64D73897-E910-4C67-87ED-DF5DCD872BFF}"/>
    <cellStyle name="00 Grp Ttl (A)" xfId="16" xr:uid="{9ECDA166-629D-4C8D-B82E-90876A85971F}"/>
    <cellStyle name="00 Rpt Bnr (D)" xfId="9" xr:uid="{EBE89B6E-3BC0-4C59-AB62-57078B017BE3}"/>
    <cellStyle name="00 Sub Ttl (0,)" xfId="15" xr:uid="{75229161-6838-42D6-8AA4-5521E4733B21}"/>
    <cellStyle name="00 Sub Ttl (A)" xfId="14" xr:uid="{E1B1509B-F6AA-4674-8DAF-1611A0E28206}"/>
    <cellStyle name="Comma 2" xfId="3" xr:uid="{413BE0E6-CCC3-4B2B-900C-F654C0B081F4}"/>
    <cellStyle name="Hyperlink 2" xfId="21" xr:uid="{27100DC8-A4F8-45D6-93CB-ACD96658500A}"/>
    <cellStyle name="Hyperlink 3" xfId="8" xr:uid="{56EB2422-EF52-41C4-8999-1C35B90E94D7}"/>
    <cellStyle name="Normal" xfId="0" builtinId="0"/>
    <cellStyle name="Normal 2" xfId="2" xr:uid="{7BD766F2-015F-43C7-8A0A-D5C0384C6CB0}"/>
    <cellStyle name="Normal 3" xfId="6" xr:uid="{D2BEEAF2-1BEE-41E7-B99F-34DA2DBC88C5}"/>
    <cellStyle name="Normal 72" xfId="20" xr:uid="{1B614EA3-7856-43C6-B459-026923A25B25}"/>
    <cellStyle name="Normal_Report" xfId="4" xr:uid="{426F4439-69E9-4CB9-A8E4-C66C7CE1F295}"/>
    <cellStyle name="Normal_Report 2" xfId="18" xr:uid="{9F98C4C8-EE68-4B34-B942-1960B537A400}"/>
    <cellStyle name="Normal_UVMMC" xfId="5" xr:uid="{09EA3150-934F-4688-A8AE-599DE32DB0B4}"/>
    <cellStyle name="Percent" xfId="1" builtinId="5"/>
    <cellStyle name="Percent 2" xfId="7" xr:uid="{51BC908C-1228-4958-BA63-8CC7370F910B}"/>
    <cellStyle name="Percent 2 10" xfId="19" xr:uid="{E08AB004-B150-4C4E-8D76-84609C581BF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937744" y="11486787"/>
    <xdr:ext cx="1069641" cy="745006"/>
    <xdr:sp macro="" textlink="">
      <xdr:nvSpPr>
        <xdr:cNvPr id="2" name="Comment 1" hidden="1">
          <a:extLst>
            <a:ext uri="{FF2B5EF4-FFF2-40B4-BE49-F238E27FC236}">
              <a16:creationId xmlns:a16="http://schemas.microsoft.com/office/drawing/2014/main" id="{6697CDF5-C8BF-419F-A8BB-63DEEB12427C}"/>
            </a:ext>
          </a:extLst>
        </xdr:cNvPr>
        <xdr:cNvSpPr txBox="1"/>
      </xdr:nvSpPr>
      <xdr:spPr>
        <a:xfrm>
          <a:off x="11937744" y="11486787"/>
          <a:ext cx="1069641" cy="745006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</a:ln>
      </xdr:spPr>
      <xdr:txBody>
        <a:bodyPr rtlCol="0"/>
        <a:lstStyle/>
        <a:p>
          <a:pPr algn="l"/>
          <a:r>
            <a:rPr lang="en-US">
              <a:solidFill>
                <a:sysClr val="windowText" lastClr="000000"/>
              </a:solidFill>
            </a:rPr>
            <a:t>Repayment Complete by end of FY22</a:t>
          </a:r>
        </a:p>
      </xdr:txBody>
    </xdr:sp>
    <xdr:clientData/>
  </xdr:absoluteAnchor>
  <xdr:absoluteAnchor>
    <xdr:pos x="11937744" y="11270887"/>
    <xdr:ext cx="1069641" cy="745006"/>
    <xdr:sp macro="" textlink="">
      <xdr:nvSpPr>
        <xdr:cNvPr id="3" name="Comment 2" hidden="1">
          <a:extLst>
            <a:ext uri="{FF2B5EF4-FFF2-40B4-BE49-F238E27FC236}">
              <a16:creationId xmlns:a16="http://schemas.microsoft.com/office/drawing/2014/main" id="{D23FC02A-98B1-4D8C-8EFF-8E8C7925037F}"/>
            </a:ext>
          </a:extLst>
        </xdr:cNvPr>
        <xdr:cNvSpPr txBox="1"/>
      </xdr:nvSpPr>
      <xdr:spPr>
        <a:xfrm>
          <a:off x="11937744" y="11270887"/>
          <a:ext cx="1069641" cy="745006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</a:ln>
      </xdr:spPr>
      <xdr:txBody>
        <a:bodyPr rtlCol="0"/>
        <a:lstStyle/>
        <a:p>
          <a:pPr algn="l"/>
          <a:r>
            <a:rPr lang="en-US">
              <a:solidFill>
                <a:sysClr val="windowText" lastClr="000000"/>
              </a:solidFill>
            </a:rPr>
            <a:t>Calculated based on percent of total expense - Depreciation</a:t>
          </a:r>
        </a:p>
      </xdr:txBody>
    </xdr:sp>
    <xdr:clientData/>
  </xdr:absoluteAnchor>
  <xdr:absoluteAnchor>
    <xdr:pos x="11937744" y="11702687"/>
    <xdr:ext cx="1069641" cy="745006"/>
    <xdr:sp macro="" textlink="">
      <xdr:nvSpPr>
        <xdr:cNvPr id="4" name="Comment 3" hidden="1">
          <a:extLst>
            <a:ext uri="{FF2B5EF4-FFF2-40B4-BE49-F238E27FC236}">
              <a16:creationId xmlns:a16="http://schemas.microsoft.com/office/drawing/2014/main" id="{8F2053BE-8F20-4B93-A6E2-155BA13E4200}"/>
            </a:ext>
          </a:extLst>
        </xdr:cNvPr>
        <xdr:cNvSpPr txBox="1"/>
      </xdr:nvSpPr>
      <xdr:spPr>
        <a:xfrm>
          <a:off x="11937744" y="11702687"/>
          <a:ext cx="1069641" cy="745006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</a:ln>
      </xdr:spPr>
      <xdr:txBody>
        <a:bodyPr rtlCol="0"/>
        <a:lstStyle/>
        <a:p>
          <a:pPr algn="l"/>
          <a:r>
            <a:rPr lang="en-US">
              <a:solidFill>
                <a:sysClr val="windowText" lastClr="000000"/>
              </a:solidFill>
            </a:rPr>
            <a:t>Calculated based on percent of total Salaries</a:t>
          </a:r>
        </a:p>
      </xdr:txBody>
    </xdr:sp>
    <xdr:clientData/>
  </xdr:absoluteAnchor>
  <xdr:absoluteAnchor>
    <xdr:pos x="11937744" y="12804563"/>
    <xdr:ext cx="1069641" cy="719455"/>
    <xdr:sp macro="" textlink="">
      <xdr:nvSpPr>
        <xdr:cNvPr id="5" name="Comment 4" hidden="1">
          <a:extLst>
            <a:ext uri="{FF2B5EF4-FFF2-40B4-BE49-F238E27FC236}">
              <a16:creationId xmlns:a16="http://schemas.microsoft.com/office/drawing/2014/main" id="{206376AE-D486-4988-987D-7DF7E17628D7}"/>
            </a:ext>
          </a:extLst>
        </xdr:cNvPr>
        <xdr:cNvSpPr txBox="1"/>
      </xdr:nvSpPr>
      <xdr:spPr>
        <a:xfrm>
          <a:off x="11937744" y="12804563"/>
          <a:ext cx="1069641" cy="71945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</a:ln>
      </xdr:spPr>
      <xdr:txBody>
        <a:bodyPr rtlCol="0"/>
        <a:lstStyle/>
        <a:p>
          <a:pPr algn="l"/>
          <a:r>
            <a:rPr lang="en-US">
              <a:solidFill>
                <a:sysClr val="windowText" lastClr="000000"/>
              </a:solidFill>
            </a:rPr>
            <a:t>Mads Schd 6/1</a:t>
          </a:r>
        </a:p>
        <a:p>
          <a:pPr algn="l"/>
          <a:r>
            <a:rPr lang="en-US">
              <a:solidFill>
                <a:sysClr val="windowText" lastClr="000000"/>
              </a:solidFill>
            </a:rPr>
            <a:t>9/30/22 Principle</a:t>
          </a:r>
        </a:p>
      </xdr:txBody>
    </xdr:sp>
    <xdr:clientData/>
  </xdr:absoluteAnchor>
  <xdr:absoluteAnchor>
    <xdr:pos x="11937744" y="13755793"/>
    <xdr:ext cx="1069641" cy="737507"/>
    <xdr:sp macro="" textlink="">
      <xdr:nvSpPr>
        <xdr:cNvPr id="6" name="Comment 5" hidden="1">
          <a:extLst>
            <a:ext uri="{FF2B5EF4-FFF2-40B4-BE49-F238E27FC236}">
              <a16:creationId xmlns:a16="http://schemas.microsoft.com/office/drawing/2014/main" id="{A44A6678-CC5D-4FD4-9E23-B77DE99BFBBA}"/>
            </a:ext>
          </a:extLst>
        </xdr:cNvPr>
        <xdr:cNvSpPr txBox="1"/>
      </xdr:nvSpPr>
      <xdr:spPr>
        <a:xfrm>
          <a:off x="11937744" y="13755793"/>
          <a:ext cx="1069641" cy="737507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</a:ln>
      </xdr:spPr>
      <xdr:txBody>
        <a:bodyPr rtlCol="0"/>
        <a:lstStyle/>
        <a:p>
          <a:pPr algn="l"/>
          <a:r>
            <a:rPr lang="en-US">
              <a:solidFill>
                <a:sysClr val="windowText" lastClr="000000"/>
              </a:solidFill>
            </a:rPr>
            <a:t>Mads Schd 6/1</a:t>
          </a:r>
        </a:p>
        <a:p>
          <a:pPr algn="l"/>
          <a:r>
            <a:rPr lang="en-US">
              <a:solidFill>
                <a:sysClr val="windowText" lastClr="000000"/>
              </a:solidFill>
            </a:rPr>
            <a:t>9/30/22 Running Balance</a:t>
          </a:r>
        </a:p>
      </xdr:txBody>
    </xdr:sp>
    <xdr:clientData/>
  </xdr:absoluteAnchor>
  <xdr:absoluteAnchor>
    <xdr:pos x="14405634" y="13755793"/>
    <xdr:ext cx="1071852" cy="737507"/>
    <xdr:sp macro="" textlink="">
      <xdr:nvSpPr>
        <xdr:cNvPr id="7" name="Comment 6" hidden="1">
          <a:extLst>
            <a:ext uri="{FF2B5EF4-FFF2-40B4-BE49-F238E27FC236}">
              <a16:creationId xmlns:a16="http://schemas.microsoft.com/office/drawing/2014/main" id="{7CE30624-B0CC-4B8A-B14A-AF346A33FAB7}"/>
            </a:ext>
          </a:extLst>
        </xdr:cNvPr>
        <xdr:cNvSpPr txBox="1"/>
      </xdr:nvSpPr>
      <xdr:spPr>
        <a:xfrm>
          <a:off x="14405634" y="13755793"/>
          <a:ext cx="1071852" cy="737507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</a:ln>
      </xdr:spPr>
      <xdr:txBody>
        <a:bodyPr rtlCol="0"/>
        <a:lstStyle/>
        <a:p>
          <a:pPr algn="l"/>
          <a:r>
            <a:rPr lang="en-US">
              <a:solidFill>
                <a:sysClr val="windowText" lastClr="000000"/>
              </a:solidFill>
            </a:rPr>
            <a:t>Mads Schd 6/1</a:t>
          </a:r>
        </a:p>
        <a:p>
          <a:pPr algn="l"/>
          <a:r>
            <a:rPr lang="en-US">
              <a:solidFill>
                <a:sysClr val="windowText" lastClr="000000"/>
              </a:solidFill>
            </a:rPr>
            <a:t>9/30/23 Running Balance</a:t>
          </a:r>
        </a:p>
      </xdr:txBody>
    </xdr:sp>
    <xdr:clientData/>
  </xdr:absoluteAnchor>
  <xdr:absoluteAnchor>
    <xdr:pos x="14405634" y="12804563"/>
    <xdr:ext cx="1071852" cy="719455"/>
    <xdr:sp macro="" textlink="">
      <xdr:nvSpPr>
        <xdr:cNvPr id="8" name="Comment 7" hidden="1">
          <a:extLst>
            <a:ext uri="{FF2B5EF4-FFF2-40B4-BE49-F238E27FC236}">
              <a16:creationId xmlns:a16="http://schemas.microsoft.com/office/drawing/2014/main" id="{5D01290A-0464-4F32-8890-611E89785595}"/>
            </a:ext>
          </a:extLst>
        </xdr:cNvPr>
        <xdr:cNvSpPr txBox="1"/>
      </xdr:nvSpPr>
      <xdr:spPr>
        <a:xfrm>
          <a:off x="14405634" y="12804563"/>
          <a:ext cx="1071852" cy="71945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</a:ln>
      </xdr:spPr>
      <xdr:txBody>
        <a:bodyPr rtlCol="0"/>
        <a:lstStyle/>
        <a:p>
          <a:pPr algn="l"/>
          <a:r>
            <a:rPr lang="en-US">
              <a:solidFill>
                <a:sysClr val="windowText" lastClr="000000"/>
              </a:solidFill>
            </a:rPr>
            <a:t>Mads Schd 6/1</a:t>
          </a:r>
        </a:p>
        <a:p>
          <a:pPr algn="l"/>
          <a:r>
            <a:rPr lang="en-US">
              <a:solidFill>
                <a:sysClr val="windowText" lastClr="000000"/>
              </a:solidFill>
            </a:rPr>
            <a:t>9/30/23 Principle</a:t>
          </a:r>
        </a:p>
      </xdr:txBody>
    </xdr:sp>
    <xdr:clientData/>
  </xdr:absoluteAnchor>
  <xdr:absoluteAnchor>
    <xdr:pos x="10907930" y="11486787"/>
    <xdr:ext cx="1089755" cy="745006"/>
    <xdr:sp macro="" textlink="">
      <xdr:nvSpPr>
        <xdr:cNvPr id="9" name="Comment 8" hidden="1">
          <a:extLst>
            <a:ext uri="{FF2B5EF4-FFF2-40B4-BE49-F238E27FC236}">
              <a16:creationId xmlns:a16="http://schemas.microsoft.com/office/drawing/2014/main" id="{BCEB579E-1A24-46FF-AD80-4BEF0FC55B95}"/>
            </a:ext>
          </a:extLst>
        </xdr:cNvPr>
        <xdr:cNvSpPr txBox="1"/>
      </xdr:nvSpPr>
      <xdr:spPr>
        <a:xfrm>
          <a:off x="10907930" y="11486787"/>
          <a:ext cx="1089755" cy="745006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</a:ln>
      </xdr:spPr>
      <xdr:txBody>
        <a:bodyPr rtlCol="0"/>
        <a:lstStyle/>
        <a:p>
          <a:pPr algn="l"/>
          <a:r>
            <a:rPr lang="en-US">
              <a:solidFill>
                <a:sysClr val="windowText" lastClr="000000"/>
              </a:solidFill>
            </a:rPr>
            <a:t>Repayment Complete by end of FY22</a:t>
          </a:r>
        </a:p>
      </xdr:txBody>
    </xdr:sp>
    <xdr:clientData/>
  </xdr:absoluteAnchor>
  <xdr:absoluteAnchor>
    <xdr:pos x="10907930" y="11270887"/>
    <xdr:ext cx="1089755" cy="745006"/>
    <xdr:sp macro="" textlink="">
      <xdr:nvSpPr>
        <xdr:cNvPr id="10" name="Comment 9" hidden="1">
          <a:extLst>
            <a:ext uri="{FF2B5EF4-FFF2-40B4-BE49-F238E27FC236}">
              <a16:creationId xmlns:a16="http://schemas.microsoft.com/office/drawing/2014/main" id="{9035D0CA-34BB-4319-BBAE-DC9D28559DDD}"/>
            </a:ext>
          </a:extLst>
        </xdr:cNvPr>
        <xdr:cNvSpPr txBox="1"/>
      </xdr:nvSpPr>
      <xdr:spPr>
        <a:xfrm>
          <a:off x="10907930" y="11270887"/>
          <a:ext cx="1089755" cy="745006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</a:ln>
      </xdr:spPr>
      <xdr:txBody>
        <a:bodyPr rtlCol="0"/>
        <a:lstStyle/>
        <a:p>
          <a:pPr algn="l"/>
          <a:r>
            <a:rPr lang="en-US">
              <a:solidFill>
                <a:sysClr val="windowText" lastClr="000000"/>
              </a:solidFill>
            </a:rPr>
            <a:t>Calculated based on percent of total expense - Depreciation</a:t>
          </a:r>
        </a:p>
      </xdr:txBody>
    </xdr:sp>
    <xdr:clientData/>
  </xdr:absoluteAnchor>
  <xdr:absoluteAnchor>
    <xdr:pos x="10907930" y="11702687"/>
    <xdr:ext cx="1089755" cy="745006"/>
    <xdr:sp macro="" textlink="">
      <xdr:nvSpPr>
        <xdr:cNvPr id="11" name="Comment 10" hidden="1">
          <a:extLst>
            <a:ext uri="{FF2B5EF4-FFF2-40B4-BE49-F238E27FC236}">
              <a16:creationId xmlns:a16="http://schemas.microsoft.com/office/drawing/2014/main" id="{B5D8349E-DE36-4142-AA49-9E70BB880E6D}"/>
            </a:ext>
          </a:extLst>
        </xdr:cNvPr>
        <xdr:cNvSpPr txBox="1"/>
      </xdr:nvSpPr>
      <xdr:spPr>
        <a:xfrm>
          <a:off x="10907930" y="11702687"/>
          <a:ext cx="1089755" cy="745006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</a:ln>
      </xdr:spPr>
      <xdr:txBody>
        <a:bodyPr rtlCol="0"/>
        <a:lstStyle/>
        <a:p>
          <a:pPr algn="l"/>
          <a:r>
            <a:rPr lang="en-US">
              <a:solidFill>
                <a:sysClr val="windowText" lastClr="000000"/>
              </a:solidFill>
            </a:rPr>
            <a:t>Calculated based on percent of total Salaries</a:t>
          </a:r>
        </a:p>
      </xdr:txBody>
    </xdr:sp>
    <xdr:clientData/>
  </xdr:absoluteAnchor>
  <xdr:absoluteAnchor>
    <xdr:pos x="10907930" y="7355991"/>
    <xdr:ext cx="1089755" cy="715706"/>
    <xdr:sp macro="" textlink="">
      <xdr:nvSpPr>
        <xdr:cNvPr id="12" name="Comment 11" hidden="1">
          <a:extLst>
            <a:ext uri="{FF2B5EF4-FFF2-40B4-BE49-F238E27FC236}">
              <a16:creationId xmlns:a16="http://schemas.microsoft.com/office/drawing/2014/main" id="{84720794-BE3A-4ECF-99F3-6ED8CF4BBC44}"/>
            </a:ext>
          </a:extLst>
        </xdr:cNvPr>
        <xdr:cNvSpPr txBox="1"/>
      </xdr:nvSpPr>
      <xdr:spPr>
        <a:xfrm>
          <a:off x="10907930" y="7355991"/>
          <a:ext cx="1089755" cy="715706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</a:ln>
      </xdr:spPr>
      <xdr:txBody>
        <a:bodyPr rtlCol="0"/>
        <a:lstStyle/>
        <a:p>
          <a:pPr algn="l"/>
          <a:r>
            <a:rPr lang="en-US">
              <a:solidFill>
                <a:sysClr val="windowText" lastClr="000000"/>
              </a:solidFill>
            </a:rPr>
            <a:t>Based on 5/24 Capital Report</a:t>
          </a:r>
        </a:p>
      </xdr:txBody>
    </xdr:sp>
    <xdr:clientData/>
  </xdr:absoluteAnchor>
  <xdr:absoluteAnchor>
    <xdr:pos x="8431742" y="7355991"/>
    <xdr:ext cx="1095163" cy="715706"/>
    <xdr:sp macro="" textlink="">
      <xdr:nvSpPr>
        <xdr:cNvPr id="13" name="Comment 12" hidden="1">
          <a:extLst>
            <a:ext uri="{FF2B5EF4-FFF2-40B4-BE49-F238E27FC236}">
              <a16:creationId xmlns:a16="http://schemas.microsoft.com/office/drawing/2014/main" id="{BF56F768-2BBB-49EA-8B11-908D78752114}"/>
            </a:ext>
          </a:extLst>
        </xdr:cNvPr>
        <xdr:cNvSpPr txBox="1"/>
      </xdr:nvSpPr>
      <xdr:spPr>
        <a:xfrm>
          <a:off x="8431742" y="7355991"/>
          <a:ext cx="1095163" cy="715706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</a:ln>
      </xdr:spPr>
      <xdr:txBody>
        <a:bodyPr rtlCol="0"/>
        <a:lstStyle/>
        <a:p>
          <a:pPr algn="l"/>
          <a:r>
            <a:rPr lang="en-US">
              <a:solidFill>
                <a:sysClr val="windowText" lastClr="000000"/>
              </a:solidFill>
            </a:rPr>
            <a:t>Capital Freeze</a:t>
          </a:r>
        </a:p>
      </xdr:txBody>
    </xdr:sp>
    <xdr:clientData/>
  </xdr:absoluteAnchor>
  <xdr:absoluteAnchor>
    <xdr:pos x="10907930" y="7780867"/>
    <xdr:ext cx="1089755" cy="723900"/>
    <xdr:sp macro="" textlink="">
      <xdr:nvSpPr>
        <xdr:cNvPr id="14" name="Comment 13" hidden="1">
          <a:extLst>
            <a:ext uri="{FF2B5EF4-FFF2-40B4-BE49-F238E27FC236}">
              <a16:creationId xmlns:a16="http://schemas.microsoft.com/office/drawing/2014/main" id="{C193917B-48A7-48F4-9856-178A78E9A465}"/>
            </a:ext>
          </a:extLst>
        </xdr:cNvPr>
        <xdr:cNvSpPr txBox="1"/>
      </xdr:nvSpPr>
      <xdr:spPr>
        <a:xfrm>
          <a:off x="10907930" y="7780867"/>
          <a:ext cx="1089755" cy="7239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</a:ln>
      </xdr:spPr>
      <xdr:txBody>
        <a:bodyPr rtlCol="0"/>
        <a:lstStyle/>
        <a:p>
          <a:pPr algn="l"/>
          <a:r>
            <a:rPr lang="en-US">
              <a:solidFill>
                <a:sysClr val="windowText" lastClr="000000"/>
              </a:solidFill>
            </a:rPr>
            <a:t>Based on 5/24 Capital Report</a:t>
          </a:r>
        </a:p>
      </xdr:txBody>
    </xdr:sp>
    <xdr:clientData/>
  </xdr:absoluteAnchor>
  <xdr:absoluteAnchor>
    <xdr:pos x="8431742" y="3524885"/>
    <xdr:ext cx="1095163" cy="724535"/>
    <xdr:sp macro="" textlink="">
      <xdr:nvSpPr>
        <xdr:cNvPr id="15" name="Comment 14" hidden="1">
          <a:extLst>
            <a:ext uri="{FF2B5EF4-FFF2-40B4-BE49-F238E27FC236}">
              <a16:creationId xmlns:a16="http://schemas.microsoft.com/office/drawing/2014/main" id="{1F495650-6F49-41BF-9992-A75C4A722E25}"/>
            </a:ext>
          </a:extLst>
        </xdr:cNvPr>
        <xdr:cNvSpPr txBox="1"/>
      </xdr:nvSpPr>
      <xdr:spPr>
        <a:xfrm>
          <a:off x="8431742" y="3524885"/>
          <a:ext cx="1095163" cy="72453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</a:ln>
      </xdr:spPr>
      <xdr:txBody>
        <a:bodyPr rtlCol="0"/>
        <a:lstStyle/>
        <a:p>
          <a:pPr algn="l"/>
          <a:r>
            <a:rPr lang="en-US">
              <a:solidFill>
                <a:sysClr val="windowText" lastClr="000000"/>
              </a:solidFill>
            </a:rPr>
            <a:t>Calculated as percent of Gross Revenue</a:t>
          </a:r>
        </a:p>
      </xdr:txBody>
    </xdr:sp>
    <xdr:clientData/>
  </xdr:absoluteAnchor>
  <xdr:absoluteAnchor>
    <xdr:pos x="8431742" y="3740785"/>
    <xdr:ext cx="1095163" cy="724535"/>
    <xdr:sp macro="" textlink="">
      <xdr:nvSpPr>
        <xdr:cNvPr id="16" name="Comment 15" hidden="1">
          <a:extLst>
            <a:ext uri="{FF2B5EF4-FFF2-40B4-BE49-F238E27FC236}">
              <a16:creationId xmlns:a16="http://schemas.microsoft.com/office/drawing/2014/main" id="{7878B620-19FB-48A5-8CDA-90A91C466923}"/>
            </a:ext>
          </a:extLst>
        </xdr:cNvPr>
        <xdr:cNvSpPr txBox="1"/>
      </xdr:nvSpPr>
      <xdr:spPr>
        <a:xfrm>
          <a:off x="8431742" y="3740785"/>
          <a:ext cx="1095163" cy="72453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</a:ln>
      </xdr:spPr>
      <xdr:txBody>
        <a:bodyPr rtlCol="0"/>
        <a:lstStyle/>
        <a:p>
          <a:pPr algn="l"/>
          <a:r>
            <a:rPr lang="en-US">
              <a:solidFill>
                <a:sysClr val="windowText" lastClr="000000"/>
              </a:solidFill>
            </a:rPr>
            <a:t>Calculated as percent of Gross Revenue</a:t>
          </a:r>
        </a:p>
      </xdr:txBody>
    </xdr:sp>
    <xdr:clientData/>
  </xdr:absoluteAnchor>
  <xdr:absoluteAnchor>
    <xdr:pos x="10907930" y="3524885"/>
    <xdr:ext cx="1089755" cy="724535"/>
    <xdr:sp macro="" textlink="">
      <xdr:nvSpPr>
        <xdr:cNvPr id="17" name="Comment 16" hidden="1">
          <a:extLst>
            <a:ext uri="{FF2B5EF4-FFF2-40B4-BE49-F238E27FC236}">
              <a16:creationId xmlns:a16="http://schemas.microsoft.com/office/drawing/2014/main" id="{25031CF0-5C01-4F21-95FC-39B0BA797E5C}"/>
            </a:ext>
          </a:extLst>
        </xdr:cNvPr>
        <xdr:cNvSpPr txBox="1"/>
      </xdr:nvSpPr>
      <xdr:spPr>
        <a:xfrm>
          <a:off x="10907930" y="3524885"/>
          <a:ext cx="1089755" cy="72453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</a:ln>
      </xdr:spPr>
      <xdr:txBody>
        <a:bodyPr rtlCol="0"/>
        <a:lstStyle/>
        <a:p>
          <a:pPr algn="l"/>
          <a:r>
            <a:rPr lang="en-US">
              <a:solidFill>
                <a:sysClr val="windowText" lastClr="000000"/>
              </a:solidFill>
            </a:rPr>
            <a:t>Calculated as percent of Gross Revenue</a:t>
          </a:r>
        </a:p>
      </xdr:txBody>
    </xdr:sp>
    <xdr:clientData/>
  </xdr:absoluteAnchor>
  <xdr:absoluteAnchor>
    <xdr:pos x="10907930" y="3740785"/>
    <xdr:ext cx="1089755" cy="724535"/>
    <xdr:sp macro="" textlink="">
      <xdr:nvSpPr>
        <xdr:cNvPr id="18" name="Comment 17" hidden="1">
          <a:extLst>
            <a:ext uri="{FF2B5EF4-FFF2-40B4-BE49-F238E27FC236}">
              <a16:creationId xmlns:a16="http://schemas.microsoft.com/office/drawing/2014/main" id="{5D4FD1C0-2543-4146-BEBC-686F32FD5053}"/>
            </a:ext>
          </a:extLst>
        </xdr:cNvPr>
        <xdr:cNvSpPr txBox="1"/>
      </xdr:nvSpPr>
      <xdr:spPr>
        <a:xfrm>
          <a:off x="10907930" y="3740785"/>
          <a:ext cx="1089755" cy="72453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</a:ln>
      </xdr:spPr>
      <xdr:txBody>
        <a:bodyPr rtlCol="0"/>
        <a:lstStyle/>
        <a:p>
          <a:pPr algn="l"/>
          <a:r>
            <a:rPr lang="en-US">
              <a:solidFill>
                <a:sysClr val="windowText" lastClr="000000"/>
              </a:solidFill>
            </a:rPr>
            <a:t>Calculated as percent of Gross Revenue</a:t>
          </a:r>
        </a:p>
      </xdr:txBody>
    </xdr:sp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heidkamp\AppData\Local\Microsoft\Windows\Temporary%20Internet%20Files\Content.Outlook\ANIO12TM\B2720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a-xi-d01\ENUFFuser\HospAdv\reports\Financial%20Analysis\FinancialStatemen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HViewControl"/>
      <sheetName val="Instructions"/>
      <sheetName val="Settings_Instructions"/>
      <sheetName val="Settings_Plan"/>
      <sheetName val="Summary"/>
      <sheetName val="Settings_Summary"/>
      <sheetName val="Provider"/>
      <sheetName val="Settings_Provider"/>
      <sheetName val="CDMRevenue"/>
      <sheetName val="Settings_CDMRevenue"/>
      <sheetName val="Expense"/>
      <sheetName val="Plan"/>
      <sheetName val="Stat_Rev"/>
      <sheetName val="Settings_Stat_Rev"/>
      <sheetName val="Settings_Expense"/>
      <sheetName val="Detail"/>
      <sheetName val="Settings_Detail"/>
      <sheetName val="Jobcode"/>
      <sheetName val="Settings_Jobcode"/>
      <sheetName val="ADC"/>
      <sheetName val="Settings_ADC"/>
      <sheetName val="Employee"/>
      <sheetName val="Settings_Employee"/>
      <sheetName val="Staffing"/>
      <sheetName val="Settings_Staffing"/>
      <sheetName val="PControl"/>
      <sheetName val="Settings_PControl"/>
      <sheetName val="ProviderComp"/>
      <sheetName val="Settings_ProviderComp"/>
      <sheetName val="Empl_List"/>
      <sheetName val="Settings_Empl_List"/>
      <sheetName val="Initiatives"/>
      <sheetName val="Settings_Initiatives"/>
      <sheetName val="Notes"/>
      <sheetName val="Settings_Notes"/>
      <sheetName val="Dept_History"/>
      <sheetName val="Settings_Dept_History"/>
      <sheetName val="Capital"/>
      <sheetName val="Settings_Capital"/>
      <sheetName val="Bgt_Hidden"/>
      <sheetName val="B272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3">
          <cell r="E53">
            <v>0</v>
          </cell>
        </row>
      </sheetData>
      <sheetData sheetId="13"/>
      <sheetData sheetId="14"/>
      <sheetData sheetId="15">
        <row r="18">
          <cell r="J18" t="str">
            <v>J</v>
          </cell>
        </row>
      </sheetData>
      <sheetData sheetId="16"/>
      <sheetData sheetId="17"/>
      <sheetData sheetId="18"/>
      <sheetData sheetId="19">
        <row r="70">
          <cell r="W70" t="str">
            <v>ADC Table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W71" t="str">
            <v>Average</v>
          </cell>
          <cell r="X71" t="str">
            <v>Assistant</v>
          </cell>
          <cell r="Y71" t="str">
            <v>Clerical</v>
          </cell>
          <cell r="Z71" t="str">
            <v>Contract</v>
          </cell>
          <cell r="AA71" t="str">
            <v>LPN</v>
          </cell>
          <cell r="AB71" t="str">
            <v>Management</v>
          </cell>
          <cell r="AC71" t="str">
            <v>Other</v>
          </cell>
          <cell r="AD71" t="str">
            <v>Professional</v>
          </cell>
          <cell r="AE71" t="str">
            <v>RN</v>
          </cell>
          <cell r="AF71" t="str">
            <v>Support</v>
          </cell>
          <cell r="AG71" t="str">
            <v>Technical</v>
          </cell>
          <cell r="AH71" t="str">
            <v>Unused</v>
          </cell>
          <cell r="AI71" t="str">
            <v>Unused</v>
          </cell>
          <cell r="AJ71" t="str">
            <v>Unused</v>
          </cell>
          <cell r="AK71" t="str">
            <v>Unused</v>
          </cell>
          <cell r="AL71" t="str">
            <v>Unused</v>
          </cell>
          <cell r="AM71" t="str">
            <v>Total</v>
          </cell>
        </row>
        <row r="72">
          <cell r="W72" t="str">
            <v>Daily Census</v>
          </cell>
          <cell r="X72" t="str">
            <v>Staffing</v>
          </cell>
          <cell r="Y72" t="str">
            <v>Staffing</v>
          </cell>
          <cell r="Z72" t="str">
            <v>Staffing</v>
          </cell>
          <cell r="AA72" t="str">
            <v>Staffing</v>
          </cell>
          <cell r="AB72" t="str">
            <v>Staffing</v>
          </cell>
          <cell r="AC72" t="str">
            <v>Staffing</v>
          </cell>
          <cell r="AD72" t="str">
            <v>Staffing</v>
          </cell>
          <cell r="AE72" t="str">
            <v>Staffing</v>
          </cell>
          <cell r="AF72" t="str">
            <v>Staffing</v>
          </cell>
          <cell r="AG72" t="str">
            <v>Staffing</v>
          </cell>
          <cell r="AH72" t="str">
            <v>Staffing</v>
          </cell>
          <cell r="AI72" t="str">
            <v>Staffing</v>
          </cell>
          <cell r="AJ72" t="str">
            <v>Staffing</v>
          </cell>
          <cell r="AK72" t="str">
            <v>Staffing</v>
          </cell>
          <cell r="AL72" t="str">
            <v>Staffing</v>
          </cell>
          <cell r="AM72" t="str">
            <v>Staffing</v>
          </cell>
        </row>
        <row r="73"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</row>
        <row r="74">
          <cell r="W74">
            <v>0</v>
          </cell>
          <cell r="X74">
            <v>1</v>
          </cell>
          <cell r="Y74">
            <v>2</v>
          </cell>
          <cell r="Z74">
            <v>3</v>
          </cell>
          <cell r="AA74">
            <v>4</v>
          </cell>
          <cell r="AB74">
            <v>5</v>
          </cell>
          <cell r="AC74">
            <v>6</v>
          </cell>
          <cell r="AD74">
            <v>7</v>
          </cell>
          <cell r="AE74">
            <v>8</v>
          </cell>
          <cell r="AF74">
            <v>9</v>
          </cell>
          <cell r="AG74">
            <v>10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55</v>
          </cell>
        </row>
        <row r="75">
          <cell r="W75">
            <v>1</v>
          </cell>
          <cell r="X75">
            <v>1</v>
          </cell>
          <cell r="Y75">
            <v>2</v>
          </cell>
          <cell r="Z75">
            <v>3</v>
          </cell>
          <cell r="AA75">
            <v>4</v>
          </cell>
          <cell r="AB75">
            <v>5</v>
          </cell>
          <cell r="AC75">
            <v>6</v>
          </cell>
          <cell r="AD75">
            <v>7</v>
          </cell>
          <cell r="AE75">
            <v>8</v>
          </cell>
          <cell r="AF75">
            <v>9</v>
          </cell>
          <cell r="AG75">
            <v>10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55</v>
          </cell>
        </row>
        <row r="76">
          <cell r="W76">
            <v>2</v>
          </cell>
          <cell r="X76">
            <v>1</v>
          </cell>
          <cell r="Y76">
            <v>2</v>
          </cell>
          <cell r="Z76">
            <v>3</v>
          </cell>
          <cell r="AA76">
            <v>4</v>
          </cell>
          <cell r="AB76">
            <v>5</v>
          </cell>
          <cell r="AC76">
            <v>6</v>
          </cell>
          <cell r="AD76">
            <v>7</v>
          </cell>
          <cell r="AE76">
            <v>8</v>
          </cell>
          <cell r="AF76">
            <v>9</v>
          </cell>
          <cell r="AG76">
            <v>10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55</v>
          </cell>
        </row>
        <row r="77">
          <cell r="W77">
            <v>3</v>
          </cell>
          <cell r="X77">
            <v>1</v>
          </cell>
          <cell r="Y77">
            <v>2</v>
          </cell>
          <cell r="Z77">
            <v>3</v>
          </cell>
          <cell r="AA77">
            <v>4</v>
          </cell>
          <cell r="AB77">
            <v>5</v>
          </cell>
          <cell r="AC77">
            <v>6</v>
          </cell>
          <cell r="AD77">
            <v>7</v>
          </cell>
          <cell r="AE77">
            <v>8</v>
          </cell>
          <cell r="AF77">
            <v>9</v>
          </cell>
          <cell r="AG77">
            <v>10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55</v>
          </cell>
        </row>
        <row r="78">
          <cell r="W78">
            <v>4</v>
          </cell>
          <cell r="X78">
            <v>1</v>
          </cell>
          <cell r="Y78">
            <v>2</v>
          </cell>
          <cell r="Z78">
            <v>3</v>
          </cell>
          <cell r="AA78">
            <v>4</v>
          </cell>
          <cell r="AB78">
            <v>5</v>
          </cell>
          <cell r="AC78">
            <v>6</v>
          </cell>
          <cell r="AD78">
            <v>7</v>
          </cell>
          <cell r="AE78">
            <v>8</v>
          </cell>
          <cell r="AF78">
            <v>9</v>
          </cell>
          <cell r="AG78">
            <v>10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55</v>
          </cell>
        </row>
        <row r="79">
          <cell r="W79">
            <v>5</v>
          </cell>
          <cell r="X79">
            <v>1</v>
          </cell>
          <cell r="Y79">
            <v>2</v>
          </cell>
          <cell r="Z79">
            <v>3</v>
          </cell>
          <cell r="AA79">
            <v>4</v>
          </cell>
          <cell r="AB79">
            <v>5</v>
          </cell>
          <cell r="AC79">
            <v>6</v>
          </cell>
          <cell r="AD79">
            <v>7</v>
          </cell>
          <cell r="AE79">
            <v>8</v>
          </cell>
          <cell r="AF79">
            <v>9</v>
          </cell>
          <cell r="AG79">
            <v>10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55</v>
          </cell>
        </row>
        <row r="80">
          <cell r="W80">
            <v>6</v>
          </cell>
          <cell r="X80">
            <v>1</v>
          </cell>
          <cell r="Y80">
            <v>2</v>
          </cell>
          <cell r="Z80">
            <v>3</v>
          </cell>
          <cell r="AA80">
            <v>4</v>
          </cell>
          <cell r="AB80">
            <v>5</v>
          </cell>
          <cell r="AC80">
            <v>6</v>
          </cell>
          <cell r="AD80">
            <v>7</v>
          </cell>
          <cell r="AE80">
            <v>8</v>
          </cell>
          <cell r="AF80">
            <v>9</v>
          </cell>
          <cell r="AG80">
            <v>10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55</v>
          </cell>
        </row>
        <row r="81">
          <cell r="W81">
            <v>7</v>
          </cell>
          <cell r="X81">
            <v>1</v>
          </cell>
          <cell r="Y81">
            <v>2</v>
          </cell>
          <cell r="Z81">
            <v>3</v>
          </cell>
          <cell r="AA81">
            <v>4</v>
          </cell>
          <cell r="AB81">
            <v>5</v>
          </cell>
          <cell r="AC81">
            <v>6</v>
          </cell>
          <cell r="AD81">
            <v>7</v>
          </cell>
          <cell r="AE81">
            <v>8</v>
          </cell>
          <cell r="AF81">
            <v>9</v>
          </cell>
          <cell r="AG81">
            <v>10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55</v>
          </cell>
        </row>
        <row r="82">
          <cell r="W82">
            <v>8</v>
          </cell>
          <cell r="X82">
            <v>1</v>
          </cell>
          <cell r="Y82">
            <v>2</v>
          </cell>
          <cell r="Z82">
            <v>3</v>
          </cell>
          <cell r="AA82">
            <v>4</v>
          </cell>
          <cell r="AB82">
            <v>5</v>
          </cell>
          <cell r="AC82">
            <v>6</v>
          </cell>
          <cell r="AD82">
            <v>7</v>
          </cell>
          <cell r="AE82">
            <v>8</v>
          </cell>
          <cell r="AF82">
            <v>9</v>
          </cell>
          <cell r="AG82">
            <v>10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55</v>
          </cell>
        </row>
        <row r="83">
          <cell r="W83">
            <v>9</v>
          </cell>
          <cell r="X83">
            <v>1</v>
          </cell>
          <cell r="Y83">
            <v>2</v>
          </cell>
          <cell r="Z83">
            <v>3</v>
          </cell>
          <cell r="AA83">
            <v>4</v>
          </cell>
          <cell r="AB83">
            <v>5</v>
          </cell>
          <cell r="AC83">
            <v>6</v>
          </cell>
          <cell r="AD83">
            <v>7</v>
          </cell>
          <cell r="AE83">
            <v>8</v>
          </cell>
          <cell r="AF83">
            <v>9</v>
          </cell>
          <cell r="AG83">
            <v>10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55</v>
          </cell>
        </row>
        <row r="84">
          <cell r="W84">
            <v>10</v>
          </cell>
          <cell r="X84">
            <v>1</v>
          </cell>
          <cell r="Y84">
            <v>2</v>
          </cell>
          <cell r="Z84">
            <v>3</v>
          </cell>
          <cell r="AA84">
            <v>4</v>
          </cell>
          <cell r="AB84">
            <v>5</v>
          </cell>
          <cell r="AC84">
            <v>6</v>
          </cell>
          <cell r="AD84">
            <v>7</v>
          </cell>
          <cell r="AE84">
            <v>8</v>
          </cell>
          <cell r="AF84">
            <v>9</v>
          </cell>
          <cell r="AG84">
            <v>10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55</v>
          </cell>
        </row>
        <row r="85">
          <cell r="W85">
            <v>11</v>
          </cell>
          <cell r="X85">
            <v>1</v>
          </cell>
          <cell r="Y85">
            <v>2</v>
          </cell>
          <cell r="Z85">
            <v>3</v>
          </cell>
          <cell r="AA85">
            <v>4</v>
          </cell>
          <cell r="AB85">
            <v>5</v>
          </cell>
          <cell r="AC85">
            <v>6</v>
          </cell>
          <cell r="AD85">
            <v>7</v>
          </cell>
          <cell r="AE85">
            <v>8</v>
          </cell>
          <cell r="AF85">
            <v>9</v>
          </cell>
          <cell r="AG85">
            <v>10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55</v>
          </cell>
        </row>
        <row r="86">
          <cell r="W86">
            <v>12</v>
          </cell>
          <cell r="X86">
            <v>1</v>
          </cell>
          <cell r="Y86">
            <v>2</v>
          </cell>
          <cell r="Z86">
            <v>3</v>
          </cell>
          <cell r="AA86">
            <v>4</v>
          </cell>
          <cell r="AB86">
            <v>5</v>
          </cell>
          <cell r="AC86">
            <v>6</v>
          </cell>
          <cell r="AD86">
            <v>7</v>
          </cell>
          <cell r="AE86">
            <v>8</v>
          </cell>
          <cell r="AF86">
            <v>9</v>
          </cell>
          <cell r="AG86">
            <v>10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55</v>
          </cell>
        </row>
        <row r="87">
          <cell r="W87">
            <v>13</v>
          </cell>
          <cell r="X87">
            <v>1</v>
          </cell>
          <cell r="Y87">
            <v>2</v>
          </cell>
          <cell r="Z87">
            <v>3</v>
          </cell>
          <cell r="AA87">
            <v>4</v>
          </cell>
          <cell r="AB87">
            <v>5</v>
          </cell>
          <cell r="AC87">
            <v>6</v>
          </cell>
          <cell r="AD87">
            <v>7</v>
          </cell>
          <cell r="AE87">
            <v>8</v>
          </cell>
          <cell r="AF87">
            <v>9</v>
          </cell>
          <cell r="AG87">
            <v>10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55</v>
          </cell>
        </row>
        <row r="88">
          <cell r="W88">
            <v>14</v>
          </cell>
          <cell r="X88">
            <v>1</v>
          </cell>
          <cell r="Y88">
            <v>2</v>
          </cell>
          <cell r="Z88">
            <v>3</v>
          </cell>
          <cell r="AA88">
            <v>4</v>
          </cell>
          <cell r="AB88">
            <v>5</v>
          </cell>
          <cell r="AC88">
            <v>6</v>
          </cell>
          <cell r="AD88">
            <v>7</v>
          </cell>
          <cell r="AE88">
            <v>8</v>
          </cell>
          <cell r="AF88">
            <v>9</v>
          </cell>
          <cell r="AG88">
            <v>10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55</v>
          </cell>
        </row>
        <row r="89">
          <cell r="W89">
            <v>15</v>
          </cell>
          <cell r="X89">
            <v>1</v>
          </cell>
          <cell r="Y89">
            <v>2</v>
          </cell>
          <cell r="Z89">
            <v>3</v>
          </cell>
          <cell r="AA89">
            <v>4</v>
          </cell>
          <cell r="AB89">
            <v>5</v>
          </cell>
          <cell r="AC89">
            <v>6</v>
          </cell>
          <cell r="AD89">
            <v>7</v>
          </cell>
          <cell r="AE89">
            <v>8</v>
          </cell>
          <cell r="AF89">
            <v>9</v>
          </cell>
          <cell r="AG89">
            <v>10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55</v>
          </cell>
        </row>
        <row r="90">
          <cell r="W90">
            <v>16</v>
          </cell>
          <cell r="X90">
            <v>1</v>
          </cell>
          <cell r="Y90">
            <v>2</v>
          </cell>
          <cell r="Z90">
            <v>3</v>
          </cell>
          <cell r="AA90">
            <v>4</v>
          </cell>
          <cell r="AB90">
            <v>5</v>
          </cell>
          <cell r="AC90">
            <v>6</v>
          </cell>
          <cell r="AD90">
            <v>7</v>
          </cell>
          <cell r="AE90">
            <v>8</v>
          </cell>
          <cell r="AF90">
            <v>9</v>
          </cell>
          <cell r="AG90">
            <v>10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55</v>
          </cell>
        </row>
        <row r="91">
          <cell r="W91">
            <v>17</v>
          </cell>
          <cell r="X91">
            <v>1</v>
          </cell>
          <cell r="Y91">
            <v>2</v>
          </cell>
          <cell r="Z91">
            <v>3</v>
          </cell>
          <cell r="AA91">
            <v>4</v>
          </cell>
          <cell r="AB91">
            <v>5</v>
          </cell>
          <cell r="AC91">
            <v>6</v>
          </cell>
          <cell r="AD91">
            <v>7</v>
          </cell>
          <cell r="AE91">
            <v>8</v>
          </cell>
          <cell r="AF91">
            <v>9</v>
          </cell>
          <cell r="AG91">
            <v>10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55</v>
          </cell>
        </row>
        <row r="92">
          <cell r="W92">
            <v>18</v>
          </cell>
          <cell r="X92">
            <v>1</v>
          </cell>
          <cell r="Y92">
            <v>2</v>
          </cell>
          <cell r="Z92">
            <v>3</v>
          </cell>
          <cell r="AA92">
            <v>4</v>
          </cell>
          <cell r="AB92">
            <v>5</v>
          </cell>
          <cell r="AC92">
            <v>6</v>
          </cell>
          <cell r="AD92">
            <v>7</v>
          </cell>
          <cell r="AE92">
            <v>8</v>
          </cell>
          <cell r="AF92">
            <v>9</v>
          </cell>
          <cell r="AG92">
            <v>10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55</v>
          </cell>
        </row>
        <row r="93">
          <cell r="W93">
            <v>19</v>
          </cell>
          <cell r="X93">
            <v>1</v>
          </cell>
          <cell r="Y93">
            <v>2</v>
          </cell>
          <cell r="Z93">
            <v>3</v>
          </cell>
          <cell r="AA93">
            <v>4</v>
          </cell>
          <cell r="AB93">
            <v>5</v>
          </cell>
          <cell r="AC93">
            <v>6</v>
          </cell>
          <cell r="AD93">
            <v>7</v>
          </cell>
          <cell r="AE93">
            <v>8</v>
          </cell>
          <cell r="AF93">
            <v>9</v>
          </cell>
          <cell r="AG93">
            <v>10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55</v>
          </cell>
        </row>
        <row r="94">
          <cell r="W94">
            <v>20</v>
          </cell>
          <cell r="X94">
            <v>1</v>
          </cell>
          <cell r="Y94">
            <v>2</v>
          </cell>
          <cell r="Z94">
            <v>3</v>
          </cell>
          <cell r="AA94">
            <v>4</v>
          </cell>
          <cell r="AB94">
            <v>5</v>
          </cell>
          <cell r="AC94">
            <v>6</v>
          </cell>
          <cell r="AD94">
            <v>7</v>
          </cell>
          <cell r="AE94">
            <v>8</v>
          </cell>
          <cell r="AF94">
            <v>9</v>
          </cell>
          <cell r="AG94">
            <v>10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55</v>
          </cell>
        </row>
        <row r="95">
          <cell r="W95">
            <v>21</v>
          </cell>
          <cell r="X95">
            <v>1</v>
          </cell>
          <cell r="Y95">
            <v>2</v>
          </cell>
          <cell r="Z95">
            <v>3</v>
          </cell>
          <cell r="AA95">
            <v>4</v>
          </cell>
          <cell r="AB95">
            <v>5</v>
          </cell>
          <cell r="AC95">
            <v>6</v>
          </cell>
          <cell r="AD95">
            <v>7</v>
          </cell>
          <cell r="AE95">
            <v>8</v>
          </cell>
          <cell r="AF95">
            <v>9</v>
          </cell>
          <cell r="AG95">
            <v>10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55</v>
          </cell>
        </row>
        <row r="96">
          <cell r="W96">
            <v>22</v>
          </cell>
          <cell r="X96">
            <v>1</v>
          </cell>
          <cell r="Y96">
            <v>2</v>
          </cell>
          <cell r="Z96">
            <v>3</v>
          </cell>
          <cell r="AA96">
            <v>4</v>
          </cell>
          <cell r="AB96">
            <v>5</v>
          </cell>
          <cell r="AC96">
            <v>6</v>
          </cell>
          <cell r="AD96">
            <v>7</v>
          </cell>
          <cell r="AE96">
            <v>8</v>
          </cell>
          <cell r="AF96">
            <v>9</v>
          </cell>
          <cell r="AG96">
            <v>10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55</v>
          </cell>
        </row>
        <row r="97">
          <cell r="W97">
            <v>23</v>
          </cell>
          <cell r="X97">
            <v>1</v>
          </cell>
          <cell r="Y97">
            <v>2</v>
          </cell>
          <cell r="Z97">
            <v>3</v>
          </cell>
          <cell r="AA97">
            <v>4</v>
          </cell>
          <cell r="AB97">
            <v>5</v>
          </cell>
          <cell r="AC97">
            <v>6</v>
          </cell>
          <cell r="AD97">
            <v>7</v>
          </cell>
          <cell r="AE97">
            <v>8</v>
          </cell>
          <cell r="AF97">
            <v>9</v>
          </cell>
          <cell r="AG97">
            <v>10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55</v>
          </cell>
        </row>
        <row r="98">
          <cell r="W98">
            <v>24</v>
          </cell>
          <cell r="X98">
            <v>1</v>
          </cell>
          <cell r="Y98">
            <v>2</v>
          </cell>
          <cell r="Z98">
            <v>3</v>
          </cell>
          <cell r="AA98">
            <v>4</v>
          </cell>
          <cell r="AB98">
            <v>5</v>
          </cell>
          <cell r="AC98">
            <v>6</v>
          </cell>
          <cell r="AD98">
            <v>7</v>
          </cell>
          <cell r="AE98">
            <v>8</v>
          </cell>
          <cell r="AF98">
            <v>9</v>
          </cell>
          <cell r="AG98">
            <v>10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55</v>
          </cell>
        </row>
        <row r="99">
          <cell r="W99">
            <v>25</v>
          </cell>
          <cell r="X99">
            <v>1</v>
          </cell>
          <cell r="Y99">
            <v>2</v>
          </cell>
          <cell r="Z99">
            <v>3</v>
          </cell>
          <cell r="AA99">
            <v>4</v>
          </cell>
          <cell r="AB99">
            <v>5</v>
          </cell>
          <cell r="AC99">
            <v>6</v>
          </cell>
          <cell r="AD99">
            <v>7</v>
          </cell>
          <cell r="AE99">
            <v>8</v>
          </cell>
          <cell r="AF99">
            <v>9</v>
          </cell>
          <cell r="AG99">
            <v>10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55</v>
          </cell>
        </row>
        <row r="100">
          <cell r="W100">
            <v>26</v>
          </cell>
          <cell r="X100">
            <v>1</v>
          </cell>
          <cell r="Y100">
            <v>2</v>
          </cell>
          <cell r="Z100">
            <v>3</v>
          </cell>
          <cell r="AA100">
            <v>4</v>
          </cell>
          <cell r="AB100">
            <v>5</v>
          </cell>
          <cell r="AC100">
            <v>6</v>
          </cell>
          <cell r="AD100">
            <v>7</v>
          </cell>
          <cell r="AE100">
            <v>8</v>
          </cell>
          <cell r="AF100">
            <v>9</v>
          </cell>
          <cell r="AG100">
            <v>10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55</v>
          </cell>
        </row>
        <row r="101">
          <cell r="W101">
            <v>27</v>
          </cell>
          <cell r="X101">
            <v>1</v>
          </cell>
          <cell r="Y101">
            <v>2</v>
          </cell>
          <cell r="Z101">
            <v>3</v>
          </cell>
          <cell r="AA101">
            <v>4</v>
          </cell>
          <cell r="AB101">
            <v>5</v>
          </cell>
          <cell r="AC101">
            <v>6</v>
          </cell>
          <cell r="AD101">
            <v>7</v>
          </cell>
          <cell r="AE101">
            <v>8</v>
          </cell>
          <cell r="AF101">
            <v>9</v>
          </cell>
          <cell r="AG101">
            <v>10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55</v>
          </cell>
        </row>
        <row r="102">
          <cell r="W102">
            <v>28</v>
          </cell>
          <cell r="X102">
            <v>1</v>
          </cell>
          <cell r="Y102">
            <v>2</v>
          </cell>
          <cell r="Z102">
            <v>3</v>
          </cell>
          <cell r="AA102">
            <v>4</v>
          </cell>
          <cell r="AB102">
            <v>5</v>
          </cell>
          <cell r="AC102">
            <v>6</v>
          </cell>
          <cell r="AD102">
            <v>7</v>
          </cell>
          <cell r="AE102">
            <v>8</v>
          </cell>
          <cell r="AF102">
            <v>9</v>
          </cell>
          <cell r="AG102">
            <v>10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55</v>
          </cell>
        </row>
        <row r="103">
          <cell r="W103">
            <v>29</v>
          </cell>
          <cell r="X103">
            <v>1</v>
          </cell>
          <cell r="Y103">
            <v>2</v>
          </cell>
          <cell r="Z103">
            <v>3</v>
          </cell>
          <cell r="AA103">
            <v>4</v>
          </cell>
          <cell r="AB103">
            <v>5</v>
          </cell>
          <cell r="AC103">
            <v>6</v>
          </cell>
          <cell r="AD103">
            <v>7</v>
          </cell>
          <cell r="AE103">
            <v>8</v>
          </cell>
          <cell r="AF103">
            <v>9</v>
          </cell>
          <cell r="AG103">
            <v>10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55</v>
          </cell>
        </row>
        <row r="104">
          <cell r="W104">
            <v>30</v>
          </cell>
          <cell r="X104">
            <v>1</v>
          </cell>
          <cell r="Y104">
            <v>2</v>
          </cell>
          <cell r="Z104">
            <v>3</v>
          </cell>
          <cell r="AA104">
            <v>4</v>
          </cell>
          <cell r="AB104">
            <v>5</v>
          </cell>
          <cell r="AC104">
            <v>6</v>
          </cell>
          <cell r="AD104">
            <v>7</v>
          </cell>
          <cell r="AE104">
            <v>8</v>
          </cell>
          <cell r="AF104">
            <v>9</v>
          </cell>
          <cell r="AG104">
            <v>10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55</v>
          </cell>
        </row>
        <row r="105">
          <cell r="W105">
            <v>31</v>
          </cell>
          <cell r="X105">
            <v>1</v>
          </cell>
          <cell r="Y105">
            <v>2</v>
          </cell>
          <cell r="Z105">
            <v>3</v>
          </cell>
          <cell r="AA105">
            <v>4</v>
          </cell>
          <cell r="AB105">
            <v>5</v>
          </cell>
          <cell r="AC105">
            <v>6</v>
          </cell>
          <cell r="AD105">
            <v>7</v>
          </cell>
          <cell r="AE105">
            <v>8</v>
          </cell>
          <cell r="AF105">
            <v>9</v>
          </cell>
          <cell r="AG105">
            <v>10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55</v>
          </cell>
        </row>
        <row r="106">
          <cell r="W106">
            <v>32</v>
          </cell>
          <cell r="X106">
            <v>1</v>
          </cell>
          <cell r="Y106">
            <v>2</v>
          </cell>
          <cell r="Z106">
            <v>3</v>
          </cell>
          <cell r="AA106">
            <v>4</v>
          </cell>
          <cell r="AB106">
            <v>5</v>
          </cell>
          <cell r="AC106">
            <v>6</v>
          </cell>
          <cell r="AD106">
            <v>7</v>
          </cell>
          <cell r="AE106">
            <v>8</v>
          </cell>
          <cell r="AF106">
            <v>9</v>
          </cell>
          <cell r="AG106">
            <v>10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55</v>
          </cell>
        </row>
        <row r="107">
          <cell r="W107">
            <v>33</v>
          </cell>
          <cell r="X107">
            <v>1</v>
          </cell>
          <cell r="Y107">
            <v>2</v>
          </cell>
          <cell r="Z107">
            <v>3</v>
          </cell>
          <cell r="AA107">
            <v>4</v>
          </cell>
          <cell r="AB107">
            <v>5</v>
          </cell>
          <cell r="AC107">
            <v>6</v>
          </cell>
          <cell r="AD107">
            <v>7</v>
          </cell>
          <cell r="AE107">
            <v>8</v>
          </cell>
          <cell r="AF107">
            <v>9</v>
          </cell>
          <cell r="AG107">
            <v>10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55</v>
          </cell>
        </row>
        <row r="108">
          <cell r="W108">
            <v>34</v>
          </cell>
          <cell r="X108">
            <v>1</v>
          </cell>
          <cell r="Y108">
            <v>2</v>
          </cell>
          <cell r="Z108">
            <v>3</v>
          </cell>
          <cell r="AA108">
            <v>4</v>
          </cell>
          <cell r="AB108">
            <v>5</v>
          </cell>
          <cell r="AC108">
            <v>6</v>
          </cell>
          <cell r="AD108">
            <v>7</v>
          </cell>
          <cell r="AE108">
            <v>8</v>
          </cell>
          <cell r="AF108">
            <v>9</v>
          </cell>
          <cell r="AG108">
            <v>10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55</v>
          </cell>
        </row>
        <row r="109">
          <cell r="W109">
            <v>35</v>
          </cell>
          <cell r="X109">
            <v>1</v>
          </cell>
          <cell r="Y109">
            <v>2</v>
          </cell>
          <cell r="Z109">
            <v>3</v>
          </cell>
          <cell r="AA109">
            <v>4</v>
          </cell>
          <cell r="AB109">
            <v>5</v>
          </cell>
          <cell r="AC109">
            <v>6</v>
          </cell>
          <cell r="AD109">
            <v>7</v>
          </cell>
          <cell r="AE109">
            <v>8</v>
          </cell>
          <cell r="AF109">
            <v>9</v>
          </cell>
          <cell r="AG109">
            <v>10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55</v>
          </cell>
        </row>
        <row r="110">
          <cell r="W110">
            <v>36</v>
          </cell>
          <cell r="X110">
            <v>1</v>
          </cell>
          <cell r="Y110">
            <v>2</v>
          </cell>
          <cell r="Z110">
            <v>3</v>
          </cell>
          <cell r="AA110">
            <v>4</v>
          </cell>
          <cell r="AB110">
            <v>5</v>
          </cell>
          <cell r="AC110">
            <v>6</v>
          </cell>
          <cell r="AD110">
            <v>7</v>
          </cell>
          <cell r="AE110">
            <v>8</v>
          </cell>
          <cell r="AF110">
            <v>9</v>
          </cell>
          <cell r="AG110">
            <v>10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55</v>
          </cell>
        </row>
        <row r="111">
          <cell r="W111">
            <v>37</v>
          </cell>
          <cell r="X111">
            <v>1</v>
          </cell>
          <cell r="Y111">
            <v>2</v>
          </cell>
          <cell r="Z111">
            <v>3</v>
          </cell>
          <cell r="AA111">
            <v>4</v>
          </cell>
          <cell r="AB111">
            <v>5</v>
          </cell>
          <cell r="AC111">
            <v>6</v>
          </cell>
          <cell r="AD111">
            <v>7</v>
          </cell>
          <cell r="AE111">
            <v>8</v>
          </cell>
          <cell r="AF111">
            <v>9</v>
          </cell>
          <cell r="AG111">
            <v>10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55</v>
          </cell>
        </row>
        <row r="112">
          <cell r="W112">
            <v>38</v>
          </cell>
          <cell r="X112">
            <v>1</v>
          </cell>
          <cell r="Y112">
            <v>2</v>
          </cell>
          <cell r="Z112">
            <v>3</v>
          </cell>
          <cell r="AA112">
            <v>4</v>
          </cell>
          <cell r="AB112">
            <v>5</v>
          </cell>
          <cell r="AC112">
            <v>6</v>
          </cell>
          <cell r="AD112">
            <v>7</v>
          </cell>
          <cell r="AE112">
            <v>8</v>
          </cell>
          <cell r="AF112">
            <v>9</v>
          </cell>
          <cell r="AG112">
            <v>10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55</v>
          </cell>
        </row>
        <row r="113">
          <cell r="W113">
            <v>39</v>
          </cell>
          <cell r="X113">
            <v>1</v>
          </cell>
          <cell r="Y113">
            <v>2</v>
          </cell>
          <cell r="Z113">
            <v>3</v>
          </cell>
          <cell r="AA113">
            <v>4</v>
          </cell>
          <cell r="AB113">
            <v>5</v>
          </cell>
          <cell r="AC113">
            <v>6</v>
          </cell>
          <cell r="AD113">
            <v>7</v>
          </cell>
          <cell r="AE113">
            <v>8</v>
          </cell>
          <cell r="AF113">
            <v>9</v>
          </cell>
          <cell r="AG113">
            <v>10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55</v>
          </cell>
        </row>
        <row r="114">
          <cell r="W114">
            <v>40</v>
          </cell>
          <cell r="X114">
            <v>1</v>
          </cell>
          <cell r="Y114">
            <v>2</v>
          </cell>
          <cell r="Z114">
            <v>3</v>
          </cell>
          <cell r="AA114">
            <v>4</v>
          </cell>
          <cell r="AB114">
            <v>5</v>
          </cell>
          <cell r="AC114">
            <v>6</v>
          </cell>
          <cell r="AD114">
            <v>7</v>
          </cell>
          <cell r="AE114">
            <v>8</v>
          </cell>
          <cell r="AF114">
            <v>9</v>
          </cell>
          <cell r="AG114">
            <v>10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55</v>
          </cell>
        </row>
        <row r="115">
          <cell r="W115">
            <v>41</v>
          </cell>
          <cell r="X115">
            <v>1</v>
          </cell>
          <cell r="Y115">
            <v>2</v>
          </cell>
          <cell r="Z115">
            <v>3</v>
          </cell>
          <cell r="AA115">
            <v>4</v>
          </cell>
          <cell r="AB115">
            <v>5</v>
          </cell>
          <cell r="AC115">
            <v>6</v>
          </cell>
          <cell r="AD115">
            <v>7</v>
          </cell>
          <cell r="AE115">
            <v>8</v>
          </cell>
          <cell r="AF115">
            <v>9</v>
          </cell>
          <cell r="AG115">
            <v>10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55</v>
          </cell>
        </row>
        <row r="116">
          <cell r="W116">
            <v>42</v>
          </cell>
          <cell r="X116">
            <v>1</v>
          </cell>
          <cell r="Y116">
            <v>2</v>
          </cell>
          <cell r="Z116">
            <v>3</v>
          </cell>
          <cell r="AA116">
            <v>4</v>
          </cell>
          <cell r="AB116">
            <v>5</v>
          </cell>
          <cell r="AC116">
            <v>6</v>
          </cell>
          <cell r="AD116">
            <v>7</v>
          </cell>
          <cell r="AE116">
            <v>8</v>
          </cell>
          <cell r="AF116">
            <v>9</v>
          </cell>
          <cell r="AG116">
            <v>10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55</v>
          </cell>
        </row>
        <row r="117">
          <cell r="W117">
            <v>43</v>
          </cell>
          <cell r="X117">
            <v>1</v>
          </cell>
          <cell r="Y117">
            <v>2</v>
          </cell>
          <cell r="Z117">
            <v>3</v>
          </cell>
          <cell r="AA117">
            <v>4</v>
          </cell>
          <cell r="AB117">
            <v>5</v>
          </cell>
          <cell r="AC117">
            <v>6</v>
          </cell>
          <cell r="AD117">
            <v>7</v>
          </cell>
          <cell r="AE117">
            <v>8</v>
          </cell>
          <cell r="AF117">
            <v>9</v>
          </cell>
          <cell r="AG117">
            <v>10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55</v>
          </cell>
        </row>
        <row r="118">
          <cell r="W118">
            <v>44</v>
          </cell>
          <cell r="X118">
            <v>1</v>
          </cell>
          <cell r="Y118">
            <v>2</v>
          </cell>
          <cell r="Z118">
            <v>3</v>
          </cell>
          <cell r="AA118">
            <v>4</v>
          </cell>
          <cell r="AB118">
            <v>5</v>
          </cell>
          <cell r="AC118">
            <v>6</v>
          </cell>
          <cell r="AD118">
            <v>7</v>
          </cell>
          <cell r="AE118">
            <v>8</v>
          </cell>
          <cell r="AF118">
            <v>9</v>
          </cell>
          <cell r="AG118">
            <v>10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55</v>
          </cell>
        </row>
        <row r="119">
          <cell r="W119">
            <v>45</v>
          </cell>
          <cell r="X119">
            <v>1</v>
          </cell>
          <cell r="Y119">
            <v>2</v>
          </cell>
          <cell r="Z119">
            <v>3</v>
          </cell>
          <cell r="AA119">
            <v>4</v>
          </cell>
          <cell r="AB119">
            <v>5</v>
          </cell>
          <cell r="AC119">
            <v>6</v>
          </cell>
          <cell r="AD119">
            <v>7</v>
          </cell>
          <cell r="AE119">
            <v>8</v>
          </cell>
          <cell r="AF119">
            <v>9</v>
          </cell>
          <cell r="AG119">
            <v>10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55</v>
          </cell>
        </row>
        <row r="120">
          <cell r="W120">
            <v>46</v>
          </cell>
          <cell r="X120">
            <v>1</v>
          </cell>
          <cell r="Y120">
            <v>2</v>
          </cell>
          <cell r="Z120">
            <v>3</v>
          </cell>
          <cell r="AA120">
            <v>4</v>
          </cell>
          <cell r="AB120">
            <v>5</v>
          </cell>
          <cell r="AC120">
            <v>6</v>
          </cell>
          <cell r="AD120">
            <v>7</v>
          </cell>
          <cell r="AE120">
            <v>8</v>
          </cell>
          <cell r="AF120">
            <v>9</v>
          </cell>
          <cell r="AG120">
            <v>10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55</v>
          </cell>
        </row>
        <row r="121">
          <cell r="W121">
            <v>47</v>
          </cell>
          <cell r="X121">
            <v>1</v>
          </cell>
          <cell r="Y121">
            <v>2</v>
          </cell>
          <cell r="Z121">
            <v>3</v>
          </cell>
          <cell r="AA121">
            <v>4</v>
          </cell>
          <cell r="AB121">
            <v>5</v>
          </cell>
          <cell r="AC121">
            <v>6</v>
          </cell>
          <cell r="AD121">
            <v>7</v>
          </cell>
          <cell r="AE121">
            <v>8</v>
          </cell>
          <cell r="AF121">
            <v>9</v>
          </cell>
          <cell r="AG121">
            <v>10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55</v>
          </cell>
        </row>
        <row r="122">
          <cell r="W122">
            <v>48</v>
          </cell>
          <cell r="X122">
            <v>1</v>
          </cell>
          <cell r="Y122">
            <v>2</v>
          </cell>
          <cell r="Z122">
            <v>3</v>
          </cell>
          <cell r="AA122">
            <v>4</v>
          </cell>
          <cell r="AB122">
            <v>5</v>
          </cell>
          <cell r="AC122">
            <v>6</v>
          </cell>
          <cell r="AD122">
            <v>7</v>
          </cell>
          <cell r="AE122">
            <v>8</v>
          </cell>
          <cell r="AF122">
            <v>9</v>
          </cell>
          <cell r="AG122">
            <v>10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55</v>
          </cell>
        </row>
        <row r="123">
          <cell r="W123">
            <v>49</v>
          </cell>
          <cell r="X123">
            <v>1</v>
          </cell>
          <cell r="Y123">
            <v>2</v>
          </cell>
          <cell r="Z123">
            <v>3</v>
          </cell>
          <cell r="AA123">
            <v>4</v>
          </cell>
          <cell r="AB123">
            <v>5</v>
          </cell>
          <cell r="AC123">
            <v>6</v>
          </cell>
          <cell r="AD123">
            <v>7</v>
          </cell>
          <cell r="AE123">
            <v>8</v>
          </cell>
          <cell r="AF123">
            <v>9</v>
          </cell>
          <cell r="AG123">
            <v>10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55</v>
          </cell>
        </row>
        <row r="124">
          <cell r="W124">
            <v>50</v>
          </cell>
          <cell r="X124">
            <v>1</v>
          </cell>
          <cell r="Y124">
            <v>2</v>
          </cell>
          <cell r="Z124">
            <v>3</v>
          </cell>
          <cell r="AA124">
            <v>4</v>
          </cell>
          <cell r="AB124">
            <v>5</v>
          </cell>
          <cell r="AC124">
            <v>6</v>
          </cell>
          <cell r="AD124">
            <v>7</v>
          </cell>
          <cell r="AE124">
            <v>8</v>
          </cell>
          <cell r="AF124">
            <v>9</v>
          </cell>
          <cell r="AG124">
            <v>10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55</v>
          </cell>
        </row>
        <row r="125">
          <cell r="W125">
            <v>51</v>
          </cell>
          <cell r="X125">
            <v>1</v>
          </cell>
          <cell r="Y125">
            <v>2</v>
          </cell>
          <cell r="Z125">
            <v>3</v>
          </cell>
          <cell r="AA125">
            <v>4</v>
          </cell>
          <cell r="AB125">
            <v>5</v>
          </cell>
          <cell r="AC125">
            <v>6</v>
          </cell>
          <cell r="AD125">
            <v>7</v>
          </cell>
          <cell r="AE125">
            <v>8</v>
          </cell>
          <cell r="AF125">
            <v>9</v>
          </cell>
          <cell r="AG125">
            <v>10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55</v>
          </cell>
        </row>
        <row r="126">
          <cell r="W126">
            <v>52</v>
          </cell>
          <cell r="X126">
            <v>1</v>
          </cell>
          <cell r="Y126">
            <v>2</v>
          </cell>
          <cell r="Z126">
            <v>3</v>
          </cell>
          <cell r="AA126">
            <v>4</v>
          </cell>
          <cell r="AB126">
            <v>5</v>
          </cell>
          <cell r="AC126">
            <v>6</v>
          </cell>
          <cell r="AD126">
            <v>7</v>
          </cell>
          <cell r="AE126">
            <v>8</v>
          </cell>
          <cell r="AF126">
            <v>9</v>
          </cell>
          <cell r="AG126">
            <v>10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55</v>
          </cell>
        </row>
        <row r="127">
          <cell r="W127">
            <v>53</v>
          </cell>
          <cell r="X127">
            <v>1</v>
          </cell>
          <cell r="Y127">
            <v>2</v>
          </cell>
          <cell r="Z127">
            <v>3</v>
          </cell>
          <cell r="AA127">
            <v>4</v>
          </cell>
          <cell r="AB127">
            <v>5</v>
          </cell>
          <cell r="AC127">
            <v>6</v>
          </cell>
          <cell r="AD127">
            <v>7</v>
          </cell>
          <cell r="AE127">
            <v>8</v>
          </cell>
          <cell r="AF127">
            <v>9</v>
          </cell>
          <cell r="AG127">
            <v>10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55</v>
          </cell>
        </row>
        <row r="128">
          <cell r="W128">
            <v>54</v>
          </cell>
          <cell r="X128">
            <v>1</v>
          </cell>
          <cell r="Y128">
            <v>2</v>
          </cell>
          <cell r="Z128">
            <v>3</v>
          </cell>
          <cell r="AA128">
            <v>4</v>
          </cell>
          <cell r="AB128">
            <v>5</v>
          </cell>
          <cell r="AC128">
            <v>6</v>
          </cell>
          <cell r="AD128">
            <v>7</v>
          </cell>
          <cell r="AE128">
            <v>8</v>
          </cell>
          <cell r="AF128">
            <v>9</v>
          </cell>
          <cell r="AG128">
            <v>10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55</v>
          </cell>
        </row>
        <row r="129">
          <cell r="W129">
            <v>55</v>
          </cell>
          <cell r="X129">
            <v>1</v>
          </cell>
          <cell r="Y129">
            <v>2</v>
          </cell>
          <cell r="Z129">
            <v>3</v>
          </cell>
          <cell r="AA129">
            <v>4</v>
          </cell>
          <cell r="AB129">
            <v>5</v>
          </cell>
          <cell r="AC129">
            <v>6</v>
          </cell>
          <cell r="AD129">
            <v>7</v>
          </cell>
          <cell r="AE129">
            <v>8</v>
          </cell>
          <cell r="AF129">
            <v>9</v>
          </cell>
          <cell r="AG129">
            <v>10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55</v>
          </cell>
        </row>
        <row r="130">
          <cell r="W130">
            <v>56</v>
          </cell>
          <cell r="X130">
            <v>1</v>
          </cell>
          <cell r="Y130">
            <v>2</v>
          </cell>
          <cell r="Z130">
            <v>3</v>
          </cell>
          <cell r="AA130">
            <v>4</v>
          </cell>
          <cell r="AB130">
            <v>5</v>
          </cell>
          <cell r="AC130">
            <v>6</v>
          </cell>
          <cell r="AD130">
            <v>7</v>
          </cell>
          <cell r="AE130">
            <v>8</v>
          </cell>
          <cell r="AF130">
            <v>9</v>
          </cell>
          <cell r="AG130">
            <v>10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55</v>
          </cell>
        </row>
        <row r="131">
          <cell r="W131">
            <v>57</v>
          </cell>
          <cell r="X131">
            <v>1</v>
          </cell>
          <cell r="Y131">
            <v>2</v>
          </cell>
          <cell r="Z131">
            <v>3</v>
          </cell>
          <cell r="AA131">
            <v>4</v>
          </cell>
          <cell r="AB131">
            <v>5</v>
          </cell>
          <cell r="AC131">
            <v>6</v>
          </cell>
          <cell r="AD131">
            <v>7</v>
          </cell>
          <cell r="AE131">
            <v>8</v>
          </cell>
          <cell r="AF131">
            <v>9</v>
          </cell>
          <cell r="AG131">
            <v>10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55</v>
          </cell>
        </row>
        <row r="132">
          <cell r="W132">
            <v>58</v>
          </cell>
          <cell r="X132">
            <v>1</v>
          </cell>
          <cell r="Y132">
            <v>2</v>
          </cell>
          <cell r="Z132">
            <v>3</v>
          </cell>
          <cell r="AA132">
            <v>4</v>
          </cell>
          <cell r="AB132">
            <v>5</v>
          </cell>
          <cell r="AC132">
            <v>6</v>
          </cell>
          <cell r="AD132">
            <v>7</v>
          </cell>
          <cell r="AE132">
            <v>8</v>
          </cell>
          <cell r="AF132">
            <v>9</v>
          </cell>
          <cell r="AG132">
            <v>10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55</v>
          </cell>
        </row>
        <row r="133">
          <cell r="W133">
            <v>59</v>
          </cell>
          <cell r="X133">
            <v>1</v>
          </cell>
          <cell r="Y133">
            <v>2</v>
          </cell>
          <cell r="Z133">
            <v>3</v>
          </cell>
          <cell r="AA133">
            <v>4</v>
          </cell>
          <cell r="AB133">
            <v>5</v>
          </cell>
          <cell r="AC133">
            <v>6</v>
          </cell>
          <cell r="AD133">
            <v>7</v>
          </cell>
          <cell r="AE133">
            <v>8</v>
          </cell>
          <cell r="AF133">
            <v>9</v>
          </cell>
          <cell r="AG133">
            <v>10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55</v>
          </cell>
        </row>
        <row r="134">
          <cell r="W134">
            <v>60</v>
          </cell>
          <cell r="X134">
            <v>1</v>
          </cell>
          <cell r="Y134">
            <v>2</v>
          </cell>
          <cell r="Z134">
            <v>3</v>
          </cell>
          <cell r="AA134">
            <v>4</v>
          </cell>
          <cell r="AB134">
            <v>5</v>
          </cell>
          <cell r="AC134">
            <v>6</v>
          </cell>
          <cell r="AD134">
            <v>7</v>
          </cell>
          <cell r="AE134">
            <v>8</v>
          </cell>
          <cell r="AF134">
            <v>9</v>
          </cell>
          <cell r="AG134">
            <v>10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55</v>
          </cell>
        </row>
        <row r="135">
          <cell r="W135">
            <v>61</v>
          </cell>
          <cell r="X135">
            <v>1</v>
          </cell>
          <cell r="Y135">
            <v>2</v>
          </cell>
          <cell r="Z135">
            <v>3</v>
          </cell>
          <cell r="AA135">
            <v>4</v>
          </cell>
          <cell r="AB135">
            <v>5</v>
          </cell>
          <cell r="AC135">
            <v>6</v>
          </cell>
          <cell r="AD135">
            <v>7</v>
          </cell>
          <cell r="AE135">
            <v>8</v>
          </cell>
          <cell r="AF135">
            <v>9</v>
          </cell>
          <cell r="AG135">
            <v>10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55</v>
          </cell>
        </row>
        <row r="136">
          <cell r="W136">
            <v>62</v>
          </cell>
          <cell r="X136">
            <v>1</v>
          </cell>
          <cell r="Y136">
            <v>2</v>
          </cell>
          <cell r="Z136">
            <v>3</v>
          </cell>
          <cell r="AA136">
            <v>4</v>
          </cell>
          <cell r="AB136">
            <v>5</v>
          </cell>
          <cell r="AC136">
            <v>6</v>
          </cell>
          <cell r="AD136">
            <v>7</v>
          </cell>
          <cell r="AE136">
            <v>8</v>
          </cell>
          <cell r="AF136">
            <v>9</v>
          </cell>
          <cell r="AG136">
            <v>10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55</v>
          </cell>
        </row>
        <row r="137">
          <cell r="W137">
            <v>63</v>
          </cell>
          <cell r="X137">
            <v>1</v>
          </cell>
          <cell r="Y137">
            <v>2</v>
          </cell>
          <cell r="Z137">
            <v>3</v>
          </cell>
          <cell r="AA137">
            <v>4</v>
          </cell>
          <cell r="AB137">
            <v>5</v>
          </cell>
          <cell r="AC137">
            <v>6</v>
          </cell>
          <cell r="AD137">
            <v>7</v>
          </cell>
          <cell r="AE137">
            <v>8</v>
          </cell>
          <cell r="AF137">
            <v>9</v>
          </cell>
          <cell r="AG137">
            <v>10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55</v>
          </cell>
        </row>
        <row r="138">
          <cell r="W138">
            <v>64</v>
          </cell>
          <cell r="X138">
            <v>1</v>
          </cell>
          <cell r="Y138">
            <v>2</v>
          </cell>
          <cell r="Z138">
            <v>3</v>
          </cell>
          <cell r="AA138">
            <v>4</v>
          </cell>
          <cell r="AB138">
            <v>5</v>
          </cell>
          <cell r="AC138">
            <v>6</v>
          </cell>
          <cell r="AD138">
            <v>7</v>
          </cell>
          <cell r="AE138">
            <v>8</v>
          </cell>
          <cell r="AF138">
            <v>9</v>
          </cell>
          <cell r="AG138">
            <v>10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55</v>
          </cell>
        </row>
        <row r="139">
          <cell r="W139">
            <v>65</v>
          </cell>
          <cell r="X139">
            <v>1</v>
          </cell>
          <cell r="Y139">
            <v>2</v>
          </cell>
          <cell r="Z139">
            <v>3</v>
          </cell>
          <cell r="AA139">
            <v>4</v>
          </cell>
          <cell r="AB139">
            <v>5</v>
          </cell>
          <cell r="AC139">
            <v>6</v>
          </cell>
          <cell r="AD139">
            <v>7</v>
          </cell>
          <cell r="AE139">
            <v>8</v>
          </cell>
          <cell r="AF139">
            <v>9</v>
          </cell>
          <cell r="AG139">
            <v>10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55</v>
          </cell>
        </row>
        <row r="140">
          <cell r="W140">
            <v>66</v>
          </cell>
          <cell r="X140">
            <v>1</v>
          </cell>
          <cell r="Y140">
            <v>2</v>
          </cell>
          <cell r="Z140">
            <v>3</v>
          </cell>
          <cell r="AA140">
            <v>4</v>
          </cell>
          <cell r="AB140">
            <v>5</v>
          </cell>
          <cell r="AC140">
            <v>6</v>
          </cell>
          <cell r="AD140">
            <v>7</v>
          </cell>
          <cell r="AE140">
            <v>8</v>
          </cell>
          <cell r="AF140">
            <v>9</v>
          </cell>
          <cell r="AG140">
            <v>10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55</v>
          </cell>
        </row>
        <row r="141">
          <cell r="W141">
            <v>67</v>
          </cell>
          <cell r="X141">
            <v>1</v>
          </cell>
          <cell r="Y141">
            <v>2</v>
          </cell>
          <cell r="Z141">
            <v>3</v>
          </cell>
          <cell r="AA141">
            <v>4</v>
          </cell>
          <cell r="AB141">
            <v>5</v>
          </cell>
          <cell r="AC141">
            <v>6</v>
          </cell>
          <cell r="AD141">
            <v>7</v>
          </cell>
          <cell r="AE141">
            <v>8</v>
          </cell>
          <cell r="AF141">
            <v>9</v>
          </cell>
          <cell r="AG141">
            <v>10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55</v>
          </cell>
        </row>
        <row r="142">
          <cell r="W142">
            <v>68</v>
          </cell>
          <cell r="X142">
            <v>1</v>
          </cell>
          <cell r="Y142">
            <v>2</v>
          </cell>
          <cell r="Z142">
            <v>3</v>
          </cell>
          <cell r="AA142">
            <v>4</v>
          </cell>
          <cell r="AB142">
            <v>5</v>
          </cell>
          <cell r="AC142">
            <v>6</v>
          </cell>
          <cell r="AD142">
            <v>7</v>
          </cell>
          <cell r="AE142">
            <v>8</v>
          </cell>
          <cell r="AF142">
            <v>9</v>
          </cell>
          <cell r="AG142">
            <v>10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55</v>
          </cell>
        </row>
        <row r="143">
          <cell r="W143">
            <v>69</v>
          </cell>
          <cell r="X143">
            <v>1</v>
          </cell>
          <cell r="Y143">
            <v>2</v>
          </cell>
          <cell r="Z143">
            <v>3</v>
          </cell>
          <cell r="AA143">
            <v>4</v>
          </cell>
          <cell r="AB143">
            <v>5</v>
          </cell>
          <cell r="AC143">
            <v>6</v>
          </cell>
          <cell r="AD143">
            <v>7</v>
          </cell>
          <cell r="AE143">
            <v>8</v>
          </cell>
          <cell r="AF143">
            <v>9</v>
          </cell>
          <cell r="AG143">
            <v>10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55</v>
          </cell>
        </row>
        <row r="144">
          <cell r="W144">
            <v>70</v>
          </cell>
          <cell r="X144">
            <v>1</v>
          </cell>
          <cell r="Y144">
            <v>2</v>
          </cell>
          <cell r="Z144">
            <v>3</v>
          </cell>
          <cell r="AA144">
            <v>4</v>
          </cell>
          <cell r="AB144">
            <v>5</v>
          </cell>
          <cell r="AC144">
            <v>6</v>
          </cell>
          <cell r="AD144">
            <v>7</v>
          </cell>
          <cell r="AE144">
            <v>8</v>
          </cell>
          <cell r="AF144">
            <v>9</v>
          </cell>
          <cell r="AG144">
            <v>10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55</v>
          </cell>
        </row>
        <row r="145">
          <cell r="W145">
            <v>71</v>
          </cell>
          <cell r="X145">
            <v>1</v>
          </cell>
          <cell r="Y145">
            <v>2</v>
          </cell>
          <cell r="Z145">
            <v>3</v>
          </cell>
          <cell r="AA145">
            <v>4</v>
          </cell>
          <cell r="AB145">
            <v>5</v>
          </cell>
          <cell r="AC145">
            <v>6</v>
          </cell>
          <cell r="AD145">
            <v>7</v>
          </cell>
          <cell r="AE145">
            <v>8</v>
          </cell>
          <cell r="AF145">
            <v>9</v>
          </cell>
          <cell r="AG145">
            <v>10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55</v>
          </cell>
        </row>
        <row r="146">
          <cell r="W146">
            <v>72</v>
          </cell>
          <cell r="X146">
            <v>1</v>
          </cell>
          <cell r="Y146">
            <v>2</v>
          </cell>
          <cell r="Z146">
            <v>3</v>
          </cell>
          <cell r="AA146">
            <v>4</v>
          </cell>
          <cell r="AB146">
            <v>5</v>
          </cell>
          <cell r="AC146">
            <v>6</v>
          </cell>
          <cell r="AD146">
            <v>7</v>
          </cell>
          <cell r="AE146">
            <v>8</v>
          </cell>
          <cell r="AF146">
            <v>9</v>
          </cell>
          <cell r="AG146">
            <v>10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55</v>
          </cell>
        </row>
        <row r="147">
          <cell r="W147">
            <v>73</v>
          </cell>
          <cell r="X147">
            <v>1</v>
          </cell>
          <cell r="Y147">
            <v>2</v>
          </cell>
          <cell r="Z147">
            <v>3</v>
          </cell>
          <cell r="AA147">
            <v>4</v>
          </cell>
          <cell r="AB147">
            <v>5</v>
          </cell>
          <cell r="AC147">
            <v>6</v>
          </cell>
          <cell r="AD147">
            <v>7</v>
          </cell>
          <cell r="AE147">
            <v>8</v>
          </cell>
          <cell r="AF147">
            <v>9</v>
          </cell>
          <cell r="AG147">
            <v>10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55</v>
          </cell>
        </row>
        <row r="148">
          <cell r="W148">
            <v>74</v>
          </cell>
          <cell r="X148">
            <v>1</v>
          </cell>
          <cell r="Y148">
            <v>2</v>
          </cell>
          <cell r="Z148">
            <v>3</v>
          </cell>
          <cell r="AA148">
            <v>4</v>
          </cell>
          <cell r="AB148">
            <v>5</v>
          </cell>
          <cell r="AC148">
            <v>6</v>
          </cell>
          <cell r="AD148">
            <v>7</v>
          </cell>
          <cell r="AE148">
            <v>8</v>
          </cell>
          <cell r="AF148">
            <v>9</v>
          </cell>
          <cell r="AG148">
            <v>10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55</v>
          </cell>
        </row>
        <row r="149">
          <cell r="W149">
            <v>75</v>
          </cell>
          <cell r="X149">
            <v>1</v>
          </cell>
          <cell r="Y149">
            <v>2</v>
          </cell>
          <cell r="Z149">
            <v>3</v>
          </cell>
          <cell r="AA149">
            <v>4</v>
          </cell>
          <cell r="AB149">
            <v>5</v>
          </cell>
          <cell r="AC149">
            <v>6</v>
          </cell>
          <cell r="AD149">
            <v>7</v>
          </cell>
          <cell r="AE149">
            <v>8</v>
          </cell>
          <cell r="AF149">
            <v>9</v>
          </cell>
          <cell r="AG149">
            <v>10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55</v>
          </cell>
        </row>
        <row r="150">
          <cell r="W150">
            <v>76</v>
          </cell>
          <cell r="X150">
            <v>1</v>
          </cell>
          <cell r="Y150">
            <v>2</v>
          </cell>
          <cell r="Z150">
            <v>3</v>
          </cell>
          <cell r="AA150">
            <v>4</v>
          </cell>
          <cell r="AB150">
            <v>5</v>
          </cell>
          <cell r="AC150">
            <v>6</v>
          </cell>
          <cell r="AD150">
            <v>7</v>
          </cell>
          <cell r="AE150">
            <v>8</v>
          </cell>
          <cell r="AF150">
            <v>9</v>
          </cell>
          <cell r="AG150">
            <v>10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55</v>
          </cell>
        </row>
        <row r="151">
          <cell r="W151">
            <v>77</v>
          </cell>
          <cell r="X151">
            <v>1</v>
          </cell>
          <cell r="Y151">
            <v>2</v>
          </cell>
          <cell r="Z151">
            <v>3</v>
          </cell>
          <cell r="AA151">
            <v>4</v>
          </cell>
          <cell r="AB151">
            <v>5</v>
          </cell>
          <cell r="AC151">
            <v>6</v>
          </cell>
          <cell r="AD151">
            <v>7</v>
          </cell>
          <cell r="AE151">
            <v>8</v>
          </cell>
          <cell r="AF151">
            <v>9</v>
          </cell>
          <cell r="AG151">
            <v>10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55</v>
          </cell>
        </row>
        <row r="152">
          <cell r="W152">
            <v>78</v>
          </cell>
          <cell r="X152">
            <v>1</v>
          </cell>
          <cell r="Y152">
            <v>2</v>
          </cell>
          <cell r="Z152">
            <v>3</v>
          </cell>
          <cell r="AA152">
            <v>4</v>
          </cell>
          <cell r="AB152">
            <v>5</v>
          </cell>
          <cell r="AC152">
            <v>6</v>
          </cell>
          <cell r="AD152">
            <v>7</v>
          </cell>
          <cell r="AE152">
            <v>8</v>
          </cell>
          <cell r="AF152">
            <v>9</v>
          </cell>
          <cell r="AG152">
            <v>10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55</v>
          </cell>
        </row>
        <row r="153">
          <cell r="W153">
            <v>79</v>
          </cell>
          <cell r="X153">
            <v>1</v>
          </cell>
          <cell r="Y153">
            <v>2</v>
          </cell>
          <cell r="Z153">
            <v>3</v>
          </cell>
          <cell r="AA153">
            <v>4</v>
          </cell>
          <cell r="AB153">
            <v>5</v>
          </cell>
          <cell r="AC153">
            <v>6</v>
          </cell>
          <cell r="AD153">
            <v>7</v>
          </cell>
          <cell r="AE153">
            <v>8</v>
          </cell>
          <cell r="AF153">
            <v>9</v>
          </cell>
          <cell r="AG153">
            <v>10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55</v>
          </cell>
        </row>
        <row r="154">
          <cell r="W154">
            <v>80</v>
          </cell>
          <cell r="X154">
            <v>1</v>
          </cell>
          <cell r="Y154">
            <v>2</v>
          </cell>
          <cell r="Z154">
            <v>3</v>
          </cell>
          <cell r="AA154">
            <v>4</v>
          </cell>
          <cell r="AB154">
            <v>5</v>
          </cell>
          <cell r="AC154">
            <v>6</v>
          </cell>
          <cell r="AD154">
            <v>7</v>
          </cell>
          <cell r="AE154">
            <v>8</v>
          </cell>
          <cell r="AF154">
            <v>9</v>
          </cell>
          <cell r="AG154">
            <v>10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55</v>
          </cell>
        </row>
        <row r="155">
          <cell r="W155">
            <v>81</v>
          </cell>
          <cell r="X155">
            <v>1</v>
          </cell>
          <cell r="Y155">
            <v>2</v>
          </cell>
          <cell r="Z155">
            <v>3</v>
          </cell>
          <cell r="AA155">
            <v>4</v>
          </cell>
          <cell r="AB155">
            <v>5</v>
          </cell>
          <cell r="AC155">
            <v>6</v>
          </cell>
          <cell r="AD155">
            <v>7</v>
          </cell>
          <cell r="AE155">
            <v>8</v>
          </cell>
          <cell r="AF155">
            <v>9</v>
          </cell>
          <cell r="AG155">
            <v>10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55</v>
          </cell>
        </row>
        <row r="156">
          <cell r="W156">
            <v>82</v>
          </cell>
          <cell r="X156">
            <v>1</v>
          </cell>
          <cell r="Y156">
            <v>2</v>
          </cell>
          <cell r="Z156">
            <v>3</v>
          </cell>
          <cell r="AA156">
            <v>4</v>
          </cell>
          <cell r="AB156">
            <v>5</v>
          </cell>
          <cell r="AC156">
            <v>6</v>
          </cell>
          <cell r="AD156">
            <v>7</v>
          </cell>
          <cell r="AE156">
            <v>8</v>
          </cell>
          <cell r="AF156">
            <v>9</v>
          </cell>
          <cell r="AG156">
            <v>10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55</v>
          </cell>
        </row>
        <row r="157">
          <cell r="W157">
            <v>83</v>
          </cell>
          <cell r="X157">
            <v>1</v>
          </cell>
          <cell r="Y157">
            <v>2</v>
          </cell>
          <cell r="Z157">
            <v>3</v>
          </cell>
          <cell r="AA157">
            <v>4</v>
          </cell>
          <cell r="AB157">
            <v>5</v>
          </cell>
          <cell r="AC157">
            <v>6</v>
          </cell>
          <cell r="AD157">
            <v>7</v>
          </cell>
          <cell r="AE157">
            <v>8</v>
          </cell>
          <cell r="AF157">
            <v>9</v>
          </cell>
          <cell r="AG157">
            <v>10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55</v>
          </cell>
        </row>
        <row r="158">
          <cell r="W158">
            <v>84</v>
          </cell>
          <cell r="X158">
            <v>1</v>
          </cell>
          <cell r="Y158">
            <v>2</v>
          </cell>
          <cell r="Z158">
            <v>3</v>
          </cell>
          <cell r="AA158">
            <v>4</v>
          </cell>
          <cell r="AB158">
            <v>5</v>
          </cell>
          <cell r="AC158">
            <v>6</v>
          </cell>
          <cell r="AD158">
            <v>7</v>
          </cell>
          <cell r="AE158">
            <v>8</v>
          </cell>
          <cell r="AF158">
            <v>9</v>
          </cell>
          <cell r="AG158">
            <v>10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55</v>
          </cell>
        </row>
        <row r="159">
          <cell r="W159">
            <v>85</v>
          </cell>
          <cell r="X159">
            <v>1</v>
          </cell>
          <cell r="Y159">
            <v>2</v>
          </cell>
          <cell r="Z159">
            <v>3</v>
          </cell>
          <cell r="AA159">
            <v>4</v>
          </cell>
          <cell r="AB159">
            <v>5</v>
          </cell>
          <cell r="AC159">
            <v>6</v>
          </cell>
          <cell r="AD159">
            <v>7</v>
          </cell>
          <cell r="AE159">
            <v>8</v>
          </cell>
          <cell r="AF159">
            <v>9</v>
          </cell>
          <cell r="AG159">
            <v>10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55</v>
          </cell>
        </row>
        <row r="160">
          <cell r="W160">
            <v>86</v>
          </cell>
          <cell r="X160">
            <v>1</v>
          </cell>
          <cell r="Y160">
            <v>2</v>
          </cell>
          <cell r="Z160">
            <v>3</v>
          </cell>
          <cell r="AA160">
            <v>4</v>
          </cell>
          <cell r="AB160">
            <v>5</v>
          </cell>
          <cell r="AC160">
            <v>6</v>
          </cell>
          <cell r="AD160">
            <v>7</v>
          </cell>
          <cell r="AE160">
            <v>8</v>
          </cell>
          <cell r="AF160">
            <v>9</v>
          </cell>
          <cell r="AG160">
            <v>10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55</v>
          </cell>
        </row>
        <row r="161">
          <cell r="W161">
            <v>87</v>
          </cell>
          <cell r="X161">
            <v>1</v>
          </cell>
          <cell r="Y161">
            <v>2</v>
          </cell>
          <cell r="Z161">
            <v>3</v>
          </cell>
          <cell r="AA161">
            <v>4</v>
          </cell>
          <cell r="AB161">
            <v>5</v>
          </cell>
          <cell r="AC161">
            <v>6</v>
          </cell>
          <cell r="AD161">
            <v>7</v>
          </cell>
          <cell r="AE161">
            <v>8</v>
          </cell>
          <cell r="AF161">
            <v>9</v>
          </cell>
          <cell r="AG161">
            <v>10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55</v>
          </cell>
        </row>
        <row r="162">
          <cell r="W162">
            <v>88</v>
          </cell>
          <cell r="X162">
            <v>1</v>
          </cell>
          <cell r="Y162">
            <v>2</v>
          </cell>
          <cell r="Z162">
            <v>3</v>
          </cell>
          <cell r="AA162">
            <v>4</v>
          </cell>
          <cell r="AB162">
            <v>5</v>
          </cell>
          <cell r="AC162">
            <v>6</v>
          </cell>
          <cell r="AD162">
            <v>7</v>
          </cell>
          <cell r="AE162">
            <v>8</v>
          </cell>
          <cell r="AF162">
            <v>9</v>
          </cell>
          <cell r="AG162">
            <v>10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55</v>
          </cell>
        </row>
        <row r="163">
          <cell r="W163">
            <v>89</v>
          </cell>
          <cell r="X163">
            <v>1</v>
          </cell>
          <cell r="Y163">
            <v>2</v>
          </cell>
          <cell r="Z163">
            <v>3</v>
          </cell>
          <cell r="AA163">
            <v>4</v>
          </cell>
          <cell r="AB163">
            <v>5</v>
          </cell>
          <cell r="AC163">
            <v>6</v>
          </cell>
          <cell r="AD163">
            <v>7</v>
          </cell>
          <cell r="AE163">
            <v>8</v>
          </cell>
          <cell r="AF163">
            <v>9</v>
          </cell>
          <cell r="AG163">
            <v>10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55</v>
          </cell>
        </row>
        <row r="164">
          <cell r="W164">
            <v>90</v>
          </cell>
          <cell r="X164">
            <v>1</v>
          </cell>
          <cell r="Y164">
            <v>2</v>
          </cell>
          <cell r="Z164">
            <v>3</v>
          </cell>
          <cell r="AA164">
            <v>4</v>
          </cell>
          <cell r="AB164">
            <v>5</v>
          </cell>
          <cell r="AC164">
            <v>6</v>
          </cell>
          <cell r="AD164">
            <v>7</v>
          </cell>
          <cell r="AE164">
            <v>8</v>
          </cell>
          <cell r="AF164">
            <v>9</v>
          </cell>
          <cell r="AG164">
            <v>10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55</v>
          </cell>
        </row>
        <row r="165">
          <cell r="W165">
            <v>91</v>
          </cell>
          <cell r="X165">
            <v>1</v>
          </cell>
          <cell r="Y165">
            <v>2</v>
          </cell>
          <cell r="Z165">
            <v>3</v>
          </cell>
          <cell r="AA165">
            <v>4</v>
          </cell>
          <cell r="AB165">
            <v>5</v>
          </cell>
          <cell r="AC165">
            <v>6</v>
          </cell>
          <cell r="AD165">
            <v>7</v>
          </cell>
          <cell r="AE165">
            <v>8</v>
          </cell>
          <cell r="AF165">
            <v>9</v>
          </cell>
          <cell r="AG165">
            <v>10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55</v>
          </cell>
        </row>
        <row r="166">
          <cell r="W166">
            <v>92</v>
          </cell>
          <cell r="X166">
            <v>1</v>
          </cell>
          <cell r="Y166">
            <v>2</v>
          </cell>
          <cell r="Z166">
            <v>3</v>
          </cell>
          <cell r="AA166">
            <v>4</v>
          </cell>
          <cell r="AB166">
            <v>5</v>
          </cell>
          <cell r="AC166">
            <v>6</v>
          </cell>
          <cell r="AD166">
            <v>7</v>
          </cell>
          <cell r="AE166">
            <v>8</v>
          </cell>
          <cell r="AF166">
            <v>9</v>
          </cell>
          <cell r="AG166">
            <v>10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55</v>
          </cell>
        </row>
        <row r="167">
          <cell r="W167">
            <v>93</v>
          </cell>
          <cell r="X167">
            <v>1</v>
          </cell>
          <cell r="Y167">
            <v>2</v>
          </cell>
          <cell r="Z167">
            <v>3</v>
          </cell>
          <cell r="AA167">
            <v>4</v>
          </cell>
          <cell r="AB167">
            <v>5</v>
          </cell>
          <cell r="AC167">
            <v>6</v>
          </cell>
          <cell r="AD167">
            <v>7</v>
          </cell>
          <cell r="AE167">
            <v>8</v>
          </cell>
          <cell r="AF167">
            <v>9</v>
          </cell>
          <cell r="AG167">
            <v>10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55</v>
          </cell>
        </row>
        <row r="168">
          <cell r="W168">
            <v>94</v>
          </cell>
          <cell r="X168">
            <v>1</v>
          </cell>
          <cell r="Y168">
            <v>2</v>
          </cell>
          <cell r="Z168">
            <v>3</v>
          </cell>
          <cell r="AA168">
            <v>4</v>
          </cell>
          <cell r="AB168">
            <v>5</v>
          </cell>
          <cell r="AC168">
            <v>6</v>
          </cell>
          <cell r="AD168">
            <v>7</v>
          </cell>
          <cell r="AE168">
            <v>8</v>
          </cell>
          <cell r="AF168">
            <v>9</v>
          </cell>
          <cell r="AG168">
            <v>10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55</v>
          </cell>
        </row>
        <row r="169">
          <cell r="W169">
            <v>95</v>
          </cell>
          <cell r="X169">
            <v>1</v>
          </cell>
          <cell r="Y169">
            <v>2</v>
          </cell>
          <cell r="Z169">
            <v>3</v>
          </cell>
          <cell r="AA169">
            <v>4</v>
          </cell>
          <cell r="AB169">
            <v>5</v>
          </cell>
          <cell r="AC169">
            <v>6</v>
          </cell>
          <cell r="AD169">
            <v>7</v>
          </cell>
          <cell r="AE169">
            <v>8</v>
          </cell>
          <cell r="AF169">
            <v>9</v>
          </cell>
          <cell r="AG169">
            <v>10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55</v>
          </cell>
        </row>
        <row r="170">
          <cell r="W170">
            <v>96</v>
          </cell>
          <cell r="X170">
            <v>1</v>
          </cell>
          <cell r="Y170">
            <v>2</v>
          </cell>
          <cell r="Z170">
            <v>3</v>
          </cell>
          <cell r="AA170">
            <v>4</v>
          </cell>
          <cell r="AB170">
            <v>5</v>
          </cell>
          <cell r="AC170">
            <v>6</v>
          </cell>
          <cell r="AD170">
            <v>7</v>
          </cell>
          <cell r="AE170">
            <v>8</v>
          </cell>
          <cell r="AF170">
            <v>9</v>
          </cell>
          <cell r="AG170">
            <v>10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55</v>
          </cell>
        </row>
        <row r="171">
          <cell r="W171">
            <v>97</v>
          </cell>
          <cell r="X171">
            <v>1</v>
          </cell>
          <cell r="Y171">
            <v>2</v>
          </cell>
          <cell r="Z171">
            <v>3</v>
          </cell>
          <cell r="AA171">
            <v>4</v>
          </cell>
          <cell r="AB171">
            <v>5</v>
          </cell>
          <cell r="AC171">
            <v>6</v>
          </cell>
          <cell r="AD171">
            <v>7</v>
          </cell>
          <cell r="AE171">
            <v>8</v>
          </cell>
          <cell r="AF171">
            <v>9</v>
          </cell>
          <cell r="AG171">
            <v>10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55</v>
          </cell>
        </row>
        <row r="172">
          <cell r="W172">
            <v>98</v>
          </cell>
          <cell r="X172">
            <v>1</v>
          </cell>
          <cell r="Y172">
            <v>2</v>
          </cell>
          <cell r="Z172">
            <v>3</v>
          </cell>
          <cell r="AA172">
            <v>4</v>
          </cell>
          <cell r="AB172">
            <v>5</v>
          </cell>
          <cell r="AC172">
            <v>6</v>
          </cell>
          <cell r="AD172">
            <v>7</v>
          </cell>
          <cell r="AE172">
            <v>8</v>
          </cell>
          <cell r="AF172">
            <v>9</v>
          </cell>
          <cell r="AG172">
            <v>10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55</v>
          </cell>
        </row>
        <row r="173">
          <cell r="W173">
            <v>99</v>
          </cell>
          <cell r="X173">
            <v>1</v>
          </cell>
          <cell r="Y173">
            <v>2</v>
          </cell>
          <cell r="Z173">
            <v>3</v>
          </cell>
          <cell r="AA173">
            <v>4</v>
          </cell>
          <cell r="AB173">
            <v>5</v>
          </cell>
          <cell r="AC173">
            <v>6</v>
          </cell>
          <cell r="AD173">
            <v>7</v>
          </cell>
          <cell r="AE173">
            <v>8</v>
          </cell>
          <cell r="AF173">
            <v>9</v>
          </cell>
          <cell r="AG173">
            <v>10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55</v>
          </cell>
        </row>
        <row r="174">
          <cell r="W174">
            <v>100</v>
          </cell>
          <cell r="X174">
            <v>1</v>
          </cell>
          <cell r="Y174">
            <v>2</v>
          </cell>
          <cell r="Z174">
            <v>3</v>
          </cell>
          <cell r="AA174">
            <v>4</v>
          </cell>
          <cell r="AB174">
            <v>5</v>
          </cell>
          <cell r="AC174">
            <v>6</v>
          </cell>
          <cell r="AD174">
            <v>7</v>
          </cell>
          <cell r="AE174">
            <v>8</v>
          </cell>
          <cell r="AF174">
            <v>9</v>
          </cell>
          <cell r="AG174">
            <v>10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55</v>
          </cell>
        </row>
        <row r="175">
          <cell r="W175">
            <v>101</v>
          </cell>
          <cell r="X175">
            <v>1</v>
          </cell>
          <cell r="Y175">
            <v>2</v>
          </cell>
          <cell r="Z175">
            <v>3</v>
          </cell>
          <cell r="AA175">
            <v>4</v>
          </cell>
          <cell r="AB175">
            <v>5</v>
          </cell>
          <cell r="AC175">
            <v>6</v>
          </cell>
          <cell r="AD175">
            <v>7</v>
          </cell>
          <cell r="AE175">
            <v>8</v>
          </cell>
          <cell r="AF175">
            <v>9</v>
          </cell>
          <cell r="AG175">
            <v>10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55</v>
          </cell>
        </row>
        <row r="176">
          <cell r="W176">
            <v>102</v>
          </cell>
          <cell r="X176">
            <v>1</v>
          </cell>
          <cell r="Y176">
            <v>2</v>
          </cell>
          <cell r="Z176">
            <v>3</v>
          </cell>
          <cell r="AA176">
            <v>4</v>
          </cell>
          <cell r="AB176">
            <v>5</v>
          </cell>
          <cell r="AC176">
            <v>6</v>
          </cell>
          <cell r="AD176">
            <v>7</v>
          </cell>
          <cell r="AE176">
            <v>8</v>
          </cell>
          <cell r="AF176">
            <v>9</v>
          </cell>
          <cell r="AG176">
            <v>10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55</v>
          </cell>
        </row>
        <row r="177">
          <cell r="W177">
            <v>103</v>
          </cell>
          <cell r="X177">
            <v>1</v>
          </cell>
          <cell r="Y177">
            <v>2</v>
          </cell>
          <cell r="Z177">
            <v>3</v>
          </cell>
          <cell r="AA177">
            <v>4</v>
          </cell>
          <cell r="AB177">
            <v>5</v>
          </cell>
          <cell r="AC177">
            <v>6</v>
          </cell>
          <cell r="AD177">
            <v>7</v>
          </cell>
          <cell r="AE177">
            <v>8</v>
          </cell>
          <cell r="AF177">
            <v>9</v>
          </cell>
          <cell r="AG177">
            <v>10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55</v>
          </cell>
        </row>
        <row r="178">
          <cell r="W178">
            <v>104</v>
          </cell>
          <cell r="X178">
            <v>1</v>
          </cell>
          <cell r="Y178">
            <v>2</v>
          </cell>
          <cell r="Z178">
            <v>3</v>
          </cell>
          <cell r="AA178">
            <v>4</v>
          </cell>
          <cell r="AB178">
            <v>5</v>
          </cell>
          <cell r="AC178">
            <v>6</v>
          </cell>
          <cell r="AD178">
            <v>7</v>
          </cell>
          <cell r="AE178">
            <v>8</v>
          </cell>
          <cell r="AF178">
            <v>9</v>
          </cell>
          <cell r="AG178">
            <v>10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55</v>
          </cell>
        </row>
        <row r="179">
          <cell r="W179">
            <v>105</v>
          </cell>
          <cell r="X179">
            <v>1</v>
          </cell>
          <cell r="Y179">
            <v>2</v>
          </cell>
          <cell r="Z179">
            <v>3</v>
          </cell>
          <cell r="AA179">
            <v>4</v>
          </cell>
          <cell r="AB179">
            <v>5</v>
          </cell>
          <cell r="AC179">
            <v>6</v>
          </cell>
          <cell r="AD179">
            <v>7</v>
          </cell>
          <cell r="AE179">
            <v>8</v>
          </cell>
          <cell r="AF179">
            <v>9</v>
          </cell>
          <cell r="AG179">
            <v>10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55</v>
          </cell>
        </row>
        <row r="180">
          <cell r="W180">
            <v>106</v>
          </cell>
          <cell r="X180">
            <v>1</v>
          </cell>
          <cell r="Y180">
            <v>2</v>
          </cell>
          <cell r="Z180">
            <v>3</v>
          </cell>
          <cell r="AA180">
            <v>4</v>
          </cell>
          <cell r="AB180">
            <v>5</v>
          </cell>
          <cell r="AC180">
            <v>6</v>
          </cell>
          <cell r="AD180">
            <v>7</v>
          </cell>
          <cell r="AE180">
            <v>8</v>
          </cell>
          <cell r="AF180">
            <v>9</v>
          </cell>
          <cell r="AG180">
            <v>10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55</v>
          </cell>
        </row>
        <row r="181">
          <cell r="W181">
            <v>107</v>
          </cell>
          <cell r="X181">
            <v>1</v>
          </cell>
          <cell r="Y181">
            <v>2</v>
          </cell>
          <cell r="Z181">
            <v>3</v>
          </cell>
          <cell r="AA181">
            <v>4</v>
          </cell>
          <cell r="AB181">
            <v>5</v>
          </cell>
          <cell r="AC181">
            <v>6</v>
          </cell>
          <cell r="AD181">
            <v>7</v>
          </cell>
          <cell r="AE181">
            <v>8</v>
          </cell>
          <cell r="AF181">
            <v>9</v>
          </cell>
          <cell r="AG181">
            <v>10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55</v>
          </cell>
        </row>
        <row r="182">
          <cell r="W182">
            <v>108</v>
          </cell>
          <cell r="X182">
            <v>1</v>
          </cell>
          <cell r="Y182">
            <v>2</v>
          </cell>
          <cell r="Z182">
            <v>3</v>
          </cell>
          <cell r="AA182">
            <v>4</v>
          </cell>
          <cell r="AB182">
            <v>5</v>
          </cell>
          <cell r="AC182">
            <v>6</v>
          </cell>
          <cell r="AD182">
            <v>7</v>
          </cell>
          <cell r="AE182">
            <v>8</v>
          </cell>
          <cell r="AF182">
            <v>9</v>
          </cell>
          <cell r="AG182">
            <v>10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55</v>
          </cell>
        </row>
        <row r="183">
          <cell r="W183">
            <v>109</v>
          </cell>
          <cell r="X183">
            <v>1</v>
          </cell>
          <cell r="Y183">
            <v>2</v>
          </cell>
          <cell r="Z183">
            <v>3</v>
          </cell>
          <cell r="AA183">
            <v>4</v>
          </cell>
          <cell r="AB183">
            <v>5</v>
          </cell>
          <cell r="AC183">
            <v>6</v>
          </cell>
          <cell r="AD183">
            <v>7</v>
          </cell>
          <cell r="AE183">
            <v>8</v>
          </cell>
          <cell r="AF183">
            <v>9</v>
          </cell>
          <cell r="AG183">
            <v>10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55</v>
          </cell>
        </row>
        <row r="184">
          <cell r="W184">
            <v>110</v>
          </cell>
          <cell r="X184">
            <v>1</v>
          </cell>
          <cell r="Y184">
            <v>2</v>
          </cell>
          <cell r="Z184">
            <v>3</v>
          </cell>
          <cell r="AA184">
            <v>4</v>
          </cell>
          <cell r="AB184">
            <v>5</v>
          </cell>
          <cell r="AC184">
            <v>6</v>
          </cell>
          <cell r="AD184">
            <v>7</v>
          </cell>
          <cell r="AE184">
            <v>8</v>
          </cell>
          <cell r="AF184">
            <v>9</v>
          </cell>
          <cell r="AG184">
            <v>10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55</v>
          </cell>
        </row>
        <row r="185">
          <cell r="W185">
            <v>111</v>
          </cell>
          <cell r="X185">
            <v>1</v>
          </cell>
          <cell r="Y185">
            <v>2</v>
          </cell>
          <cell r="Z185">
            <v>3</v>
          </cell>
          <cell r="AA185">
            <v>4</v>
          </cell>
          <cell r="AB185">
            <v>5</v>
          </cell>
          <cell r="AC185">
            <v>6</v>
          </cell>
          <cell r="AD185">
            <v>7</v>
          </cell>
          <cell r="AE185">
            <v>8</v>
          </cell>
          <cell r="AF185">
            <v>9</v>
          </cell>
          <cell r="AG185">
            <v>10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55</v>
          </cell>
        </row>
        <row r="186">
          <cell r="W186">
            <v>112</v>
          </cell>
          <cell r="X186">
            <v>1</v>
          </cell>
          <cell r="Y186">
            <v>2</v>
          </cell>
          <cell r="Z186">
            <v>3</v>
          </cell>
          <cell r="AA186">
            <v>4</v>
          </cell>
          <cell r="AB186">
            <v>5</v>
          </cell>
          <cell r="AC186">
            <v>6</v>
          </cell>
          <cell r="AD186">
            <v>7</v>
          </cell>
          <cell r="AE186">
            <v>8</v>
          </cell>
          <cell r="AF186">
            <v>9</v>
          </cell>
          <cell r="AG186">
            <v>10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55</v>
          </cell>
        </row>
        <row r="187">
          <cell r="W187">
            <v>113</v>
          </cell>
          <cell r="X187">
            <v>1</v>
          </cell>
          <cell r="Y187">
            <v>2</v>
          </cell>
          <cell r="Z187">
            <v>3</v>
          </cell>
          <cell r="AA187">
            <v>4</v>
          </cell>
          <cell r="AB187">
            <v>5</v>
          </cell>
          <cell r="AC187">
            <v>6</v>
          </cell>
          <cell r="AD187">
            <v>7</v>
          </cell>
          <cell r="AE187">
            <v>8</v>
          </cell>
          <cell r="AF187">
            <v>9</v>
          </cell>
          <cell r="AG187">
            <v>10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55</v>
          </cell>
        </row>
        <row r="188">
          <cell r="W188">
            <v>114</v>
          </cell>
          <cell r="X188">
            <v>1</v>
          </cell>
          <cell r="Y188">
            <v>2</v>
          </cell>
          <cell r="Z188">
            <v>3</v>
          </cell>
          <cell r="AA188">
            <v>4</v>
          </cell>
          <cell r="AB188">
            <v>5</v>
          </cell>
          <cell r="AC188">
            <v>6</v>
          </cell>
          <cell r="AD188">
            <v>7</v>
          </cell>
          <cell r="AE188">
            <v>8</v>
          </cell>
          <cell r="AF188">
            <v>9</v>
          </cell>
          <cell r="AG188">
            <v>10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55</v>
          </cell>
        </row>
        <row r="189">
          <cell r="W189">
            <v>115</v>
          </cell>
          <cell r="X189">
            <v>1</v>
          </cell>
          <cell r="Y189">
            <v>2</v>
          </cell>
          <cell r="Z189">
            <v>3</v>
          </cell>
          <cell r="AA189">
            <v>4</v>
          </cell>
          <cell r="AB189">
            <v>5</v>
          </cell>
          <cell r="AC189">
            <v>6</v>
          </cell>
          <cell r="AD189">
            <v>7</v>
          </cell>
          <cell r="AE189">
            <v>8</v>
          </cell>
          <cell r="AF189">
            <v>9</v>
          </cell>
          <cell r="AG189">
            <v>10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55</v>
          </cell>
        </row>
        <row r="190">
          <cell r="W190">
            <v>116</v>
          </cell>
          <cell r="X190">
            <v>1</v>
          </cell>
          <cell r="Y190">
            <v>2</v>
          </cell>
          <cell r="Z190">
            <v>3</v>
          </cell>
          <cell r="AA190">
            <v>4</v>
          </cell>
          <cell r="AB190">
            <v>5</v>
          </cell>
          <cell r="AC190">
            <v>6</v>
          </cell>
          <cell r="AD190">
            <v>7</v>
          </cell>
          <cell r="AE190">
            <v>8</v>
          </cell>
          <cell r="AF190">
            <v>9</v>
          </cell>
          <cell r="AG190">
            <v>10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55</v>
          </cell>
        </row>
        <row r="191">
          <cell r="W191">
            <v>117</v>
          </cell>
          <cell r="X191">
            <v>1</v>
          </cell>
          <cell r="Y191">
            <v>2</v>
          </cell>
          <cell r="Z191">
            <v>3</v>
          </cell>
          <cell r="AA191">
            <v>4</v>
          </cell>
          <cell r="AB191">
            <v>5</v>
          </cell>
          <cell r="AC191">
            <v>6</v>
          </cell>
          <cell r="AD191">
            <v>7</v>
          </cell>
          <cell r="AE191">
            <v>8</v>
          </cell>
          <cell r="AF191">
            <v>9</v>
          </cell>
          <cell r="AG191">
            <v>10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55</v>
          </cell>
        </row>
        <row r="192">
          <cell r="W192">
            <v>118</v>
          </cell>
          <cell r="X192">
            <v>1</v>
          </cell>
          <cell r="Y192">
            <v>2</v>
          </cell>
          <cell r="Z192">
            <v>3</v>
          </cell>
          <cell r="AA192">
            <v>4</v>
          </cell>
          <cell r="AB192">
            <v>5</v>
          </cell>
          <cell r="AC192">
            <v>6</v>
          </cell>
          <cell r="AD192">
            <v>7</v>
          </cell>
          <cell r="AE192">
            <v>8</v>
          </cell>
          <cell r="AF192">
            <v>9</v>
          </cell>
          <cell r="AG192">
            <v>10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55</v>
          </cell>
        </row>
        <row r="193">
          <cell r="W193">
            <v>119</v>
          </cell>
          <cell r="X193">
            <v>1</v>
          </cell>
          <cell r="Y193">
            <v>2</v>
          </cell>
          <cell r="Z193">
            <v>3</v>
          </cell>
          <cell r="AA193">
            <v>4</v>
          </cell>
          <cell r="AB193">
            <v>5</v>
          </cell>
          <cell r="AC193">
            <v>6</v>
          </cell>
          <cell r="AD193">
            <v>7</v>
          </cell>
          <cell r="AE193">
            <v>8</v>
          </cell>
          <cell r="AF193">
            <v>9</v>
          </cell>
          <cell r="AG193">
            <v>10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55</v>
          </cell>
        </row>
        <row r="194">
          <cell r="W194">
            <v>120</v>
          </cell>
          <cell r="X194">
            <v>1</v>
          </cell>
          <cell r="Y194">
            <v>2</v>
          </cell>
          <cell r="Z194">
            <v>3</v>
          </cell>
          <cell r="AA194">
            <v>4</v>
          </cell>
          <cell r="AB194">
            <v>5</v>
          </cell>
          <cell r="AC194">
            <v>6</v>
          </cell>
          <cell r="AD194">
            <v>7</v>
          </cell>
          <cell r="AE194">
            <v>8</v>
          </cell>
          <cell r="AF194">
            <v>9</v>
          </cell>
          <cell r="AG194">
            <v>10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55</v>
          </cell>
        </row>
        <row r="195">
          <cell r="W195">
            <v>121</v>
          </cell>
          <cell r="X195">
            <v>1</v>
          </cell>
          <cell r="Y195">
            <v>2</v>
          </cell>
          <cell r="Z195">
            <v>3</v>
          </cell>
          <cell r="AA195">
            <v>4</v>
          </cell>
          <cell r="AB195">
            <v>5</v>
          </cell>
          <cell r="AC195">
            <v>6</v>
          </cell>
          <cell r="AD195">
            <v>7</v>
          </cell>
          <cell r="AE195">
            <v>8</v>
          </cell>
          <cell r="AF195">
            <v>9</v>
          </cell>
          <cell r="AG195">
            <v>10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55</v>
          </cell>
        </row>
        <row r="196">
          <cell r="W196">
            <v>122</v>
          </cell>
          <cell r="X196">
            <v>1</v>
          </cell>
          <cell r="Y196">
            <v>2</v>
          </cell>
          <cell r="Z196">
            <v>3</v>
          </cell>
          <cell r="AA196">
            <v>4</v>
          </cell>
          <cell r="AB196">
            <v>5</v>
          </cell>
          <cell r="AC196">
            <v>6</v>
          </cell>
          <cell r="AD196">
            <v>7</v>
          </cell>
          <cell r="AE196">
            <v>8</v>
          </cell>
          <cell r="AF196">
            <v>9</v>
          </cell>
          <cell r="AG196">
            <v>10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55</v>
          </cell>
        </row>
        <row r="197">
          <cell r="W197">
            <v>123</v>
          </cell>
          <cell r="X197">
            <v>1</v>
          </cell>
          <cell r="Y197">
            <v>2</v>
          </cell>
          <cell r="Z197">
            <v>3</v>
          </cell>
          <cell r="AA197">
            <v>4</v>
          </cell>
          <cell r="AB197">
            <v>5</v>
          </cell>
          <cell r="AC197">
            <v>6</v>
          </cell>
          <cell r="AD197">
            <v>7</v>
          </cell>
          <cell r="AE197">
            <v>8</v>
          </cell>
          <cell r="AF197">
            <v>9</v>
          </cell>
          <cell r="AG197">
            <v>10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55</v>
          </cell>
        </row>
        <row r="198">
          <cell r="W198">
            <v>124</v>
          </cell>
          <cell r="X198">
            <v>1</v>
          </cell>
          <cell r="Y198">
            <v>2</v>
          </cell>
          <cell r="Z198">
            <v>3</v>
          </cell>
          <cell r="AA198">
            <v>4</v>
          </cell>
          <cell r="AB198">
            <v>5</v>
          </cell>
          <cell r="AC198">
            <v>6</v>
          </cell>
          <cell r="AD198">
            <v>7</v>
          </cell>
          <cell r="AE198">
            <v>8</v>
          </cell>
          <cell r="AF198">
            <v>9</v>
          </cell>
          <cell r="AG198">
            <v>10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55</v>
          </cell>
        </row>
        <row r="199">
          <cell r="W199">
            <v>125</v>
          </cell>
          <cell r="X199">
            <v>1</v>
          </cell>
          <cell r="Y199">
            <v>2</v>
          </cell>
          <cell r="Z199">
            <v>3</v>
          </cell>
          <cell r="AA199">
            <v>4</v>
          </cell>
          <cell r="AB199">
            <v>5</v>
          </cell>
          <cell r="AC199">
            <v>6</v>
          </cell>
          <cell r="AD199">
            <v>7</v>
          </cell>
          <cell r="AE199">
            <v>8</v>
          </cell>
          <cell r="AF199">
            <v>9</v>
          </cell>
          <cell r="AG199">
            <v>10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55</v>
          </cell>
        </row>
        <row r="200">
          <cell r="W200">
            <v>126</v>
          </cell>
          <cell r="X200">
            <v>1</v>
          </cell>
          <cell r="Y200">
            <v>2</v>
          </cell>
          <cell r="Z200">
            <v>3</v>
          </cell>
          <cell r="AA200">
            <v>4</v>
          </cell>
          <cell r="AB200">
            <v>5</v>
          </cell>
          <cell r="AC200">
            <v>6</v>
          </cell>
          <cell r="AD200">
            <v>7</v>
          </cell>
          <cell r="AE200">
            <v>8</v>
          </cell>
          <cell r="AF200">
            <v>9</v>
          </cell>
          <cell r="AG200">
            <v>10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55</v>
          </cell>
        </row>
        <row r="201">
          <cell r="W201">
            <v>127</v>
          </cell>
          <cell r="X201">
            <v>1</v>
          </cell>
          <cell r="Y201">
            <v>2</v>
          </cell>
          <cell r="Z201">
            <v>3</v>
          </cell>
          <cell r="AA201">
            <v>4</v>
          </cell>
          <cell r="AB201">
            <v>5</v>
          </cell>
          <cell r="AC201">
            <v>6</v>
          </cell>
          <cell r="AD201">
            <v>7</v>
          </cell>
          <cell r="AE201">
            <v>8</v>
          </cell>
          <cell r="AF201">
            <v>9</v>
          </cell>
          <cell r="AG201">
            <v>10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55</v>
          </cell>
        </row>
        <row r="202">
          <cell r="W202">
            <v>128</v>
          </cell>
          <cell r="X202">
            <v>1</v>
          </cell>
          <cell r="Y202">
            <v>2</v>
          </cell>
          <cell r="Z202">
            <v>3</v>
          </cell>
          <cell r="AA202">
            <v>4</v>
          </cell>
          <cell r="AB202">
            <v>5</v>
          </cell>
          <cell r="AC202">
            <v>6</v>
          </cell>
          <cell r="AD202">
            <v>7</v>
          </cell>
          <cell r="AE202">
            <v>8</v>
          </cell>
          <cell r="AF202">
            <v>9</v>
          </cell>
          <cell r="AG202">
            <v>10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55</v>
          </cell>
        </row>
        <row r="203">
          <cell r="W203">
            <v>129</v>
          </cell>
          <cell r="X203">
            <v>1</v>
          </cell>
          <cell r="Y203">
            <v>2</v>
          </cell>
          <cell r="Z203">
            <v>3</v>
          </cell>
          <cell r="AA203">
            <v>4</v>
          </cell>
          <cell r="AB203">
            <v>5</v>
          </cell>
          <cell r="AC203">
            <v>6</v>
          </cell>
          <cell r="AD203">
            <v>7</v>
          </cell>
          <cell r="AE203">
            <v>8</v>
          </cell>
          <cell r="AF203">
            <v>9</v>
          </cell>
          <cell r="AG203">
            <v>10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55</v>
          </cell>
        </row>
        <row r="204">
          <cell r="W204">
            <v>130</v>
          </cell>
          <cell r="X204">
            <v>1</v>
          </cell>
          <cell r="Y204">
            <v>2</v>
          </cell>
          <cell r="Z204">
            <v>3</v>
          </cell>
          <cell r="AA204">
            <v>4</v>
          </cell>
          <cell r="AB204">
            <v>5</v>
          </cell>
          <cell r="AC204">
            <v>6</v>
          </cell>
          <cell r="AD204">
            <v>7</v>
          </cell>
          <cell r="AE204">
            <v>8</v>
          </cell>
          <cell r="AF204">
            <v>9</v>
          </cell>
          <cell r="AG204">
            <v>10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55</v>
          </cell>
        </row>
        <row r="205">
          <cell r="W205">
            <v>131</v>
          </cell>
          <cell r="X205">
            <v>1</v>
          </cell>
          <cell r="Y205">
            <v>2</v>
          </cell>
          <cell r="Z205">
            <v>3</v>
          </cell>
          <cell r="AA205">
            <v>4</v>
          </cell>
          <cell r="AB205">
            <v>5</v>
          </cell>
          <cell r="AC205">
            <v>6</v>
          </cell>
          <cell r="AD205">
            <v>7</v>
          </cell>
          <cell r="AE205">
            <v>8</v>
          </cell>
          <cell r="AF205">
            <v>9</v>
          </cell>
          <cell r="AG205">
            <v>10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55</v>
          </cell>
        </row>
        <row r="206">
          <cell r="W206">
            <v>132</v>
          </cell>
          <cell r="X206">
            <v>1</v>
          </cell>
          <cell r="Y206">
            <v>2</v>
          </cell>
          <cell r="Z206">
            <v>3</v>
          </cell>
          <cell r="AA206">
            <v>4</v>
          </cell>
          <cell r="AB206">
            <v>5</v>
          </cell>
          <cell r="AC206">
            <v>6</v>
          </cell>
          <cell r="AD206">
            <v>7</v>
          </cell>
          <cell r="AE206">
            <v>8</v>
          </cell>
          <cell r="AF206">
            <v>9</v>
          </cell>
          <cell r="AG206">
            <v>10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55</v>
          </cell>
        </row>
        <row r="207">
          <cell r="W207">
            <v>133</v>
          </cell>
          <cell r="X207">
            <v>1</v>
          </cell>
          <cell r="Y207">
            <v>2</v>
          </cell>
          <cell r="Z207">
            <v>3</v>
          </cell>
          <cell r="AA207">
            <v>4</v>
          </cell>
          <cell r="AB207">
            <v>5</v>
          </cell>
          <cell r="AC207">
            <v>6</v>
          </cell>
          <cell r="AD207">
            <v>7</v>
          </cell>
          <cell r="AE207">
            <v>8</v>
          </cell>
          <cell r="AF207">
            <v>9</v>
          </cell>
          <cell r="AG207">
            <v>10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55</v>
          </cell>
        </row>
        <row r="208">
          <cell r="W208">
            <v>134</v>
          </cell>
          <cell r="X208">
            <v>1</v>
          </cell>
          <cell r="Y208">
            <v>2</v>
          </cell>
          <cell r="Z208">
            <v>3</v>
          </cell>
          <cell r="AA208">
            <v>4</v>
          </cell>
          <cell r="AB208">
            <v>5</v>
          </cell>
          <cell r="AC208">
            <v>6</v>
          </cell>
          <cell r="AD208">
            <v>7</v>
          </cell>
          <cell r="AE208">
            <v>8</v>
          </cell>
          <cell r="AF208">
            <v>9</v>
          </cell>
          <cell r="AG208">
            <v>10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55</v>
          </cell>
        </row>
        <row r="209">
          <cell r="W209">
            <v>135</v>
          </cell>
          <cell r="X209">
            <v>1</v>
          </cell>
          <cell r="Y209">
            <v>2</v>
          </cell>
          <cell r="Z209">
            <v>3</v>
          </cell>
          <cell r="AA209">
            <v>4</v>
          </cell>
          <cell r="AB209">
            <v>5</v>
          </cell>
          <cell r="AC209">
            <v>6</v>
          </cell>
          <cell r="AD209">
            <v>7</v>
          </cell>
          <cell r="AE209">
            <v>8</v>
          </cell>
          <cell r="AF209">
            <v>9</v>
          </cell>
          <cell r="AG209">
            <v>10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55</v>
          </cell>
        </row>
        <row r="210">
          <cell r="W210">
            <v>136</v>
          </cell>
          <cell r="X210">
            <v>1</v>
          </cell>
          <cell r="Y210">
            <v>2</v>
          </cell>
          <cell r="Z210">
            <v>3</v>
          </cell>
          <cell r="AA210">
            <v>4</v>
          </cell>
          <cell r="AB210">
            <v>5</v>
          </cell>
          <cell r="AC210">
            <v>6</v>
          </cell>
          <cell r="AD210">
            <v>7</v>
          </cell>
          <cell r="AE210">
            <v>8</v>
          </cell>
          <cell r="AF210">
            <v>9</v>
          </cell>
          <cell r="AG210">
            <v>10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55</v>
          </cell>
        </row>
        <row r="211">
          <cell r="W211">
            <v>137</v>
          </cell>
          <cell r="X211">
            <v>1</v>
          </cell>
          <cell r="Y211">
            <v>2</v>
          </cell>
          <cell r="Z211">
            <v>3</v>
          </cell>
          <cell r="AA211">
            <v>4</v>
          </cell>
          <cell r="AB211">
            <v>5</v>
          </cell>
          <cell r="AC211">
            <v>6</v>
          </cell>
          <cell r="AD211">
            <v>7</v>
          </cell>
          <cell r="AE211">
            <v>8</v>
          </cell>
          <cell r="AF211">
            <v>9</v>
          </cell>
          <cell r="AG211">
            <v>10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55</v>
          </cell>
        </row>
        <row r="212">
          <cell r="W212">
            <v>138</v>
          </cell>
          <cell r="X212">
            <v>1</v>
          </cell>
          <cell r="Y212">
            <v>2</v>
          </cell>
          <cell r="Z212">
            <v>3</v>
          </cell>
          <cell r="AA212">
            <v>4</v>
          </cell>
          <cell r="AB212">
            <v>5</v>
          </cell>
          <cell r="AC212">
            <v>6</v>
          </cell>
          <cell r="AD212">
            <v>7</v>
          </cell>
          <cell r="AE212">
            <v>8</v>
          </cell>
          <cell r="AF212">
            <v>9</v>
          </cell>
          <cell r="AG212">
            <v>10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55</v>
          </cell>
        </row>
        <row r="213">
          <cell r="W213">
            <v>139</v>
          </cell>
          <cell r="X213">
            <v>1</v>
          </cell>
          <cell r="Y213">
            <v>2</v>
          </cell>
          <cell r="Z213">
            <v>3</v>
          </cell>
          <cell r="AA213">
            <v>4</v>
          </cell>
          <cell r="AB213">
            <v>5</v>
          </cell>
          <cell r="AC213">
            <v>6</v>
          </cell>
          <cell r="AD213">
            <v>7</v>
          </cell>
          <cell r="AE213">
            <v>8</v>
          </cell>
          <cell r="AF213">
            <v>9</v>
          </cell>
          <cell r="AG213">
            <v>10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55</v>
          </cell>
        </row>
        <row r="214">
          <cell r="W214">
            <v>140</v>
          </cell>
          <cell r="X214">
            <v>1</v>
          </cell>
          <cell r="Y214">
            <v>2</v>
          </cell>
          <cell r="Z214">
            <v>3</v>
          </cell>
          <cell r="AA214">
            <v>4</v>
          </cell>
          <cell r="AB214">
            <v>5</v>
          </cell>
          <cell r="AC214">
            <v>6</v>
          </cell>
          <cell r="AD214">
            <v>7</v>
          </cell>
          <cell r="AE214">
            <v>8</v>
          </cell>
          <cell r="AF214">
            <v>9</v>
          </cell>
          <cell r="AG214">
            <v>10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55</v>
          </cell>
        </row>
        <row r="215">
          <cell r="W215">
            <v>141</v>
          </cell>
          <cell r="X215">
            <v>1</v>
          </cell>
          <cell r="Y215">
            <v>2</v>
          </cell>
          <cell r="Z215">
            <v>3</v>
          </cell>
          <cell r="AA215">
            <v>4</v>
          </cell>
          <cell r="AB215">
            <v>5</v>
          </cell>
          <cell r="AC215">
            <v>6</v>
          </cell>
          <cell r="AD215">
            <v>7</v>
          </cell>
          <cell r="AE215">
            <v>8</v>
          </cell>
          <cell r="AF215">
            <v>9</v>
          </cell>
          <cell r="AG215">
            <v>10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55</v>
          </cell>
        </row>
        <row r="216">
          <cell r="W216">
            <v>142</v>
          </cell>
          <cell r="X216">
            <v>1</v>
          </cell>
          <cell r="Y216">
            <v>2</v>
          </cell>
          <cell r="Z216">
            <v>3</v>
          </cell>
          <cell r="AA216">
            <v>4</v>
          </cell>
          <cell r="AB216">
            <v>5</v>
          </cell>
          <cell r="AC216">
            <v>6</v>
          </cell>
          <cell r="AD216">
            <v>7</v>
          </cell>
          <cell r="AE216">
            <v>8</v>
          </cell>
          <cell r="AF216">
            <v>9</v>
          </cell>
          <cell r="AG216">
            <v>10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55</v>
          </cell>
        </row>
        <row r="217">
          <cell r="W217">
            <v>143</v>
          </cell>
          <cell r="X217">
            <v>1</v>
          </cell>
          <cell r="Y217">
            <v>2</v>
          </cell>
          <cell r="Z217">
            <v>3</v>
          </cell>
          <cell r="AA217">
            <v>4</v>
          </cell>
          <cell r="AB217">
            <v>5</v>
          </cell>
          <cell r="AC217">
            <v>6</v>
          </cell>
          <cell r="AD217">
            <v>7</v>
          </cell>
          <cell r="AE217">
            <v>8</v>
          </cell>
          <cell r="AF217">
            <v>9</v>
          </cell>
          <cell r="AG217">
            <v>10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55</v>
          </cell>
        </row>
        <row r="218">
          <cell r="W218">
            <v>144</v>
          </cell>
          <cell r="X218">
            <v>1</v>
          </cell>
          <cell r="Y218">
            <v>2</v>
          </cell>
          <cell r="Z218">
            <v>3</v>
          </cell>
          <cell r="AA218">
            <v>4</v>
          </cell>
          <cell r="AB218">
            <v>5</v>
          </cell>
          <cell r="AC218">
            <v>6</v>
          </cell>
          <cell r="AD218">
            <v>7</v>
          </cell>
          <cell r="AE218">
            <v>8</v>
          </cell>
          <cell r="AF218">
            <v>9</v>
          </cell>
          <cell r="AG218">
            <v>10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55</v>
          </cell>
        </row>
        <row r="219">
          <cell r="W219">
            <v>145</v>
          </cell>
          <cell r="X219">
            <v>1</v>
          </cell>
          <cell r="Y219">
            <v>2</v>
          </cell>
          <cell r="Z219">
            <v>3</v>
          </cell>
          <cell r="AA219">
            <v>4</v>
          </cell>
          <cell r="AB219">
            <v>5</v>
          </cell>
          <cell r="AC219">
            <v>6</v>
          </cell>
          <cell r="AD219">
            <v>7</v>
          </cell>
          <cell r="AE219">
            <v>8</v>
          </cell>
          <cell r="AF219">
            <v>9</v>
          </cell>
          <cell r="AG219">
            <v>10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55</v>
          </cell>
        </row>
        <row r="220">
          <cell r="W220">
            <v>146</v>
          </cell>
          <cell r="X220">
            <v>1</v>
          </cell>
          <cell r="Y220">
            <v>2</v>
          </cell>
          <cell r="Z220">
            <v>3</v>
          </cell>
          <cell r="AA220">
            <v>4</v>
          </cell>
          <cell r="AB220">
            <v>5</v>
          </cell>
          <cell r="AC220">
            <v>6</v>
          </cell>
          <cell r="AD220">
            <v>7</v>
          </cell>
          <cell r="AE220">
            <v>8</v>
          </cell>
          <cell r="AF220">
            <v>9</v>
          </cell>
          <cell r="AG220">
            <v>10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55</v>
          </cell>
        </row>
        <row r="221">
          <cell r="W221">
            <v>147</v>
          </cell>
          <cell r="X221">
            <v>1</v>
          </cell>
          <cell r="Y221">
            <v>2</v>
          </cell>
          <cell r="Z221">
            <v>3</v>
          </cell>
          <cell r="AA221">
            <v>4</v>
          </cell>
          <cell r="AB221">
            <v>5</v>
          </cell>
          <cell r="AC221">
            <v>6</v>
          </cell>
          <cell r="AD221">
            <v>7</v>
          </cell>
          <cell r="AE221">
            <v>8</v>
          </cell>
          <cell r="AF221">
            <v>9</v>
          </cell>
          <cell r="AG221">
            <v>10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55</v>
          </cell>
        </row>
        <row r="222">
          <cell r="W222">
            <v>148</v>
          </cell>
          <cell r="X222">
            <v>1</v>
          </cell>
          <cell r="Y222">
            <v>2</v>
          </cell>
          <cell r="Z222">
            <v>3</v>
          </cell>
          <cell r="AA222">
            <v>4</v>
          </cell>
          <cell r="AB222">
            <v>5</v>
          </cell>
          <cell r="AC222">
            <v>6</v>
          </cell>
          <cell r="AD222">
            <v>7</v>
          </cell>
          <cell r="AE222">
            <v>8</v>
          </cell>
          <cell r="AF222">
            <v>9</v>
          </cell>
          <cell r="AG222">
            <v>10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55</v>
          </cell>
        </row>
        <row r="223">
          <cell r="W223">
            <v>149</v>
          </cell>
          <cell r="X223">
            <v>1</v>
          </cell>
          <cell r="Y223">
            <v>2</v>
          </cell>
          <cell r="Z223">
            <v>3</v>
          </cell>
          <cell r="AA223">
            <v>4</v>
          </cell>
          <cell r="AB223">
            <v>5</v>
          </cell>
          <cell r="AC223">
            <v>6</v>
          </cell>
          <cell r="AD223">
            <v>7</v>
          </cell>
          <cell r="AE223">
            <v>8</v>
          </cell>
          <cell r="AF223">
            <v>9</v>
          </cell>
          <cell r="AG223">
            <v>10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55</v>
          </cell>
        </row>
        <row r="224">
          <cell r="W224">
            <v>150</v>
          </cell>
          <cell r="X224">
            <v>1</v>
          </cell>
          <cell r="Y224">
            <v>2</v>
          </cell>
          <cell r="Z224">
            <v>3</v>
          </cell>
          <cell r="AA224">
            <v>4</v>
          </cell>
          <cell r="AB224">
            <v>5</v>
          </cell>
          <cell r="AC224">
            <v>6</v>
          </cell>
          <cell r="AD224">
            <v>7</v>
          </cell>
          <cell r="AE224">
            <v>8</v>
          </cell>
          <cell r="AF224">
            <v>9</v>
          </cell>
          <cell r="AG224">
            <v>10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55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B1">
            <v>0</v>
          </cell>
        </row>
      </sheetData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Report"/>
      <sheetName val="Charts"/>
      <sheetName val="Capital"/>
      <sheetName val="SPMRatings"/>
      <sheetName val="Instructions"/>
      <sheetName val="User"/>
      <sheetName val="Ratios"/>
      <sheetName val="Settings"/>
      <sheetName val="Orientation"/>
      <sheetName val="Delivery"/>
      <sheetName val="RptClose"/>
      <sheetName val="Hidden"/>
      <sheetName val="FinancialStatements"/>
    </sheetNames>
    <sheetDataSet>
      <sheetData sheetId="0">
        <row r="1">
          <cell r="AG1" t="str">
            <v>Use Individual Scenarios</v>
          </cell>
        </row>
        <row r="2">
          <cell r="AG2">
            <v>0</v>
          </cell>
        </row>
        <row r="3">
          <cell r="AG3">
            <v>0</v>
          </cell>
        </row>
        <row r="4">
          <cell r="AG4">
            <v>0</v>
          </cell>
        </row>
        <row r="5">
          <cell r="AG5">
            <v>0</v>
          </cell>
        </row>
        <row r="6">
          <cell r="AG6">
            <v>0</v>
          </cell>
        </row>
        <row r="7">
          <cell r="AG7">
            <v>0</v>
          </cell>
        </row>
        <row r="8">
          <cell r="AG8">
            <v>0</v>
          </cell>
        </row>
        <row r="9">
          <cell r="AG9">
            <v>0</v>
          </cell>
        </row>
        <row r="10">
          <cell r="AG10">
            <v>0</v>
          </cell>
        </row>
        <row r="11">
          <cell r="AG11">
            <v>0</v>
          </cell>
        </row>
        <row r="12">
          <cell r="AG12">
            <v>0</v>
          </cell>
        </row>
        <row r="13">
          <cell r="AG13">
            <v>0</v>
          </cell>
        </row>
        <row r="14">
          <cell r="AG14">
            <v>0</v>
          </cell>
        </row>
        <row r="15">
          <cell r="AG15">
            <v>0</v>
          </cell>
        </row>
        <row r="16">
          <cell r="AG16">
            <v>0</v>
          </cell>
        </row>
        <row r="17">
          <cell r="AG17">
            <v>0</v>
          </cell>
        </row>
        <row r="18">
          <cell r="AG18">
            <v>0</v>
          </cell>
        </row>
        <row r="19">
          <cell r="AG19">
            <v>0</v>
          </cell>
        </row>
        <row r="20">
          <cell r="AG20">
            <v>0</v>
          </cell>
        </row>
        <row r="21">
          <cell r="AG21">
            <v>0</v>
          </cell>
        </row>
        <row r="22">
          <cell r="AG22">
            <v>0</v>
          </cell>
        </row>
        <row r="23">
          <cell r="AG23">
            <v>0</v>
          </cell>
        </row>
        <row r="24">
          <cell r="AG24">
            <v>0</v>
          </cell>
        </row>
        <row r="25">
          <cell r="AG25">
            <v>0</v>
          </cell>
        </row>
        <row r="26">
          <cell r="AG26">
            <v>0</v>
          </cell>
        </row>
        <row r="27">
          <cell r="AG27">
            <v>0</v>
          </cell>
        </row>
        <row r="28">
          <cell r="AG28">
            <v>0</v>
          </cell>
        </row>
        <row r="29">
          <cell r="AG29">
            <v>0</v>
          </cell>
        </row>
        <row r="30">
          <cell r="AG30">
            <v>0</v>
          </cell>
        </row>
        <row r="31">
          <cell r="AG31">
            <v>0</v>
          </cell>
        </row>
        <row r="32">
          <cell r="AG32">
            <v>0</v>
          </cell>
        </row>
        <row r="33">
          <cell r="AG33">
            <v>0</v>
          </cell>
        </row>
        <row r="34">
          <cell r="AG34">
            <v>0</v>
          </cell>
        </row>
        <row r="35">
          <cell r="AG35">
            <v>0</v>
          </cell>
        </row>
        <row r="36">
          <cell r="AG36">
            <v>0</v>
          </cell>
        </row>
        <row r="37">
          <cell r="AG37">
            <v>0</v>
          </cell>
        </row>
        <row r="38">
          <cell r="AG38">
            <v>0</v>
          </cell>
        </row>
        <row r="39">
          <cell r="AG39">
            <v>0</v>
          </cell>
        </row>
        <row r="40">
          <cell r="AG40">
            <v>0</v>
          </cell>
        </row>
        <row r="41">
          <cell r="AG41">
            <v>0</v>
          </cell>
        </row>
        <row r="42">
          <cell r="AG42">
            <v>0</v>
          </cell>
        </row>
        <row r="43">
          <cell r="AG43">
            <v>0</v>
          </cell>
        </row>
        <row r="44">
          <cell r="AG44">
            <v>0</v>
          </cell>
        </row>
        <row r="45">
          <cell r="AG45">
            <v>0</v>
          </cell>
        </row>
        <row r="46">
          <cell r="AG46">
            <v>0</v>
          </cell>
        </row>
        <row r="47">
          <cell r="AG47">
            <v>0</v>
          </cell>
        </row>
        <row r="48">
          <cell r="AG48">
            <v>0</v>
          </cell>
        </row>
        <row r="49">
          <cell r="AG49">
            <v>0</v>
          </cell>
        </row>
        <row r="50">
          <cell r="AG50">
            <v>0</v>
          </cell>
        </row>
        <row r="51">
          <cell r="AG51">
            <v>0</v>
          </cell>
        </row>
        <row r="52">
          <cell r="AG52">
            <v>0</v>
          </cell>
        </row>
        <row r="53">
          <cell r="AG53">
            <v>0</v>
          </cell>
        </row>
        <row r="54">
          <cell r="AG54">
            <v>0</v>
          </cell>
        </row>
        <row r="55">
          <cell r="AG55">
            <v>0</v>
          </cell>
        </row>
        <row r="56">
          <cell r="AG56">
            <v>0</v>
          </cell>
        </row>
        <row r="57">
          <cell r="AG57">
            <v>0</v>
          </cell>
        </row>
        <row r="58">
          <cell r="AG58">
            <v>0</v>
          </cell>
        </row>
        <row r="59">
          <cell r="AG59">
            <v>0</v>
          </cell>
        </row>
        <row r="60">
          <cell r="AG60">
            <v>0</v>
          </cell>
        </row>
        <row r="61">
          <cell r="AG61">
            <v>0</v>
          </cell>
        </row>
        <row r="62">
          <cell r="AG62">
            <v>0</v>
          </cell>
        </row>
        <row r="63">
          <cell r="AG63">
            <v>0</v>
          </cell>
        </row>
        <row r="64">
          <cell r="AG64">
            <v>0</v>
          </cell>
        </row>
        <row r="65">
          <cell r="AG65">
            <v>0</v>
          </cell>
        </row>
        <row r="66">
          <cell r="AG66">
            <v>0</v>
          </cell>
        </row>
        <row r="67">
          <cell r="AG67">
            <v>0</v>
          </cell>
        </row>
        <row r="68">
          <cell r="AG68">
            <v>0</v>
          </cell>
        </row>
        <row r="69">
          <cell r="AG69">
            <v>0</v>
          </cell>
        </row>
        <row r="70">
          <cell r="AG70">
            <v>0</v>
          </cell>
        </row>
        <row r="71">
          <cell r="AG71">
            <v>0</v>
          </cell>
        </row>
        <row r="72">
          <cell r="AG72">
            <v>0</v>
          </cell>
        </row>
        <row r="73">
          <cell r="AG73">
            <v>0</v>
          </cell>
        </row>
        <row r="74">
          <cell r="AG74">
            <v>0</v>
          </cell>
        </row>
        <row r="75">
          <cell r="AG75">
            <v>0</v>
          </cell>
        </row>
        <row r="76">
          <cell r="AG76">
            <v>0</v>
          </cell>
        </row>
        <row r="77">
          <cell r="AG77">
            <v>0</v>
          </cell>
        </row>
        <row r="78">
          <cell r="AG78">
            <v>0</v>
          </cell>
        </row>
        <row r="79">
          <cell r="AG79">
            <v>0</v>
          </cell>
        </row>
        <row r="80">
          <cell r="AG80">
            <v>0</v>
          </cell>
        </row>
        <row r="81">
          <cell r="AG81">
            <v>0</v>
          </cell>
        </row>
        <row r="82">
          <cell r="AG82">
            <v>0</v>
          </cell>
        </row>
        <row r="83">
          <cell r="AG83">
            <v>0</v>
          </cell>
        </row>
        <row r="84">
          <cell r="AG84">
            <v>0</v>
          </cell>
        </row>
        <row r="85">
          <cell r="AG85">
            <v>0</v>
          </cell>
        </row>
        <row r="86">
          <cell r="AG86">
            <v>0</v>
          </cell>
        </row>
        <row r="87">
          <cell r="AG87">
            <v>0</v>
          </cell>
        </row>
        <row r="88">
          <cell r="AG88">
            <v>0</v>
          </cell>
        </row>
        <row r="89">
          <cell r="AG89">
            <v>0</v>
          </cell>
        </row>
        <row r="90">
          <cell r="AG90">
            <v>0</v>
          </cell>
        </row>
        <row r="91">
          <cell r="AG91">
            <v>0</v>
          </cell>
        </row>
        <row r="92">
          <cell r="AG92">
            <v>0</v>
          </cell>
        </row>
        <row r="93">
          <cell r="AG93">
            <v>0</v>
          </cell>
        </row>
        <row r="94">
          <cell r="AG94">
            <v>0</v>
          </cell>
        </row>
        <row r="95">
          <cell r="AG95">
            <v>0</v>
          </cell>
        </row>
        <row r="96">
          <cell r="AG96">
            <v>0</v>
          </cell>
        </row>
        <row r="97">
          <cell r="AG97">
            <v>0</v>
          </cell>
        </row>
        <row r="98">
          <cell r="AG98">
            <v>0</v>
          </cell>
        </row>
        <row r="99">
          <cell r="AG99">
            <v>0</v>
          </cell>
        </row>
        <row r="100">
          <cell r="AG100">
            <v>0</v>
          </cell>
        </row>
        <row r="101">
          <cell r="AG101">
            <v>0</v>
          </cell>
        </row>
        <row r="102">
          <cell r="AG10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31">
          <cell r="C31" t="str">
            <v>Scenario=0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../../../../../../../m222181/kreichert/AppData/Local/Microsoft/Windows/INetCache/Content.Outlook/Content.Outlook/BLXZRNN7/Debt/PH%20Bond.xlsx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../../../../../../../m222181/kreichert/AppData/Local/Microsoft/Windows/INetCache/Content.Outlook/Content.Outlook/BLXZRNN7/Due%20To_From%20Related%20Parties/CF%20notes%20re%20DTDF.xlsx" TargetMode="External"/><Relationship Id="rId1" Type="http://schemas.openxmlformats.org/officeDocument/2006/relationships/hyperlink" Target="../../../../../../../m222181/kreichert/AppData/Local/Microsoft/Windows/INetCache/Content.Outlook/Content.Outlook/BLXZRNN7/Due%20To_From%20Related%20Parties/CF%20notes%20re%20DTDF.xlsx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../../../../../../../m222181/kreichert/AppData/Local/Microsoft/Windows/INetCache/Content.Outlook/Content.Outlook/BLXZRNN7/Salaries%20Payable%20-%20Workers%20Comp%20estimate/Workers%20Comp%20true%20up%20posted%20May%202024.xlsx" TargetMode="External"/><Relationship Id="rId4" Type="http://schemas.openxmlformats.org/officeDocument/2006/relationships/hyperlink" Target="../../../../../../../m222181/kreichert/AppData/Local/Microsoft/Windows/INetCache/Content.Outlook/Content.Outlook/BLXZRNN7/Debt/PH%20Bond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2A75A-0DB5-904B-BD7C-7C96D2FFDCD4}">
  <dimension ref="A1:G11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1.42578125" defaultRowHeight="12.75" x14ac:dyDescent="0.2"/>
  <cols>
    <col min="1" max="1" width="33.7109375" bestFit="1" customWidth="1"/>
    <col min="2" max="2" width="46.140625" bestFit="1" customWidth="1"/>
    <col min="3" max="3" width="19.85546875" bestFit="1" customWidth="1"/>
    <col min="4" max="4" width="12.7109375" bestFit="1" customWidth="1"/>
    <col min="5" max="5" width="19.85546875" bestFit="1" customWidth="1"/>
    <col min="6" max="6" width="13.28515625" bestFit="1" customWidth="1"/>
    <col min="7" max="7" width="20.140625" bestFit="1" customWidth="1"/>
  </cols>
  <sheetData>
    <row r="1" spans="1:7" x14ac:dyDescent="0.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</row>
    <row r="2" spans="1:7" x14ac:dyDescent="0.2">
      <c r="A2" s="8" t="s">
        <v>7</v>
      </c>
      <c r="B2" s="8" t="s">
        <v>8</v>
      </c>
      <c r="C2" s="9">
        <f>'Report Data'!C3</f>
        <v>5.6711952736923955E-2</v>
      </c>
      <c r="D2" s="9">
        <f>'Report Data'!D3</f>
        <v>7.5596666129257514E-2</v>
      </c>
      <c r="E2" s="9">
        <f>'Report Data'!G3</f>
        <v>7.4311652932137609E-2</v>
      </c>
      <c r="F2" s="9">
        <f>'Report Data'!H3</f>
        <v>3.9997112112302176E-2</v>
      </c>
      <c r="G2" s="9">
        <f>'Report Data'!K3</f>
        <v>4.6752902729148331E-2</v>
      </c>
    </row>
    <row r="3" spans="1:7" x14ac:dyDescent="0.2">
      <c r="A3" s="8" t="s">
        <v>7</v>
      </c>
      <c r="B3" s="8" t="s">
        <v>9</v>
      </c>
      <c r="C3" s="9">
        <f>'Report Data'!C4</f>
        <v>8.2194413921581722E-2</v>
      </c>
      <c r="D3" s="9">
        <f>'Report Data'!D4</f>
        <v>9.9206186770003563E-2</v>
      </c>
      <c r="E3" s="9">
        <f>'Report Data'!G4</f>
        <v>9.5922961238330565E-2</v>
      </c>
      <c r="F3" s="9">
        <f>'Report Data'!H4</f>
        <v>6.1166037137054201E-2</v>
      </c>
      <c r="G3" s="9">
        <f>'Report Data'!K4</f>
        <v>6.6396083916642631E-2</v>
      </c>
    </row>
    <row r="4" spans="1:7" x14ac:dyDescent="0.2">
      <c r="A4" s="8" t="s">
        <v>7</v>
      </c>
      <c r="B4" s="8" t="s">
        <v>10</v>
      </c>
      <c r="C4" s="10">
        <f>'Report Data'!C5</f>
        <v>169.8797773238727</v>
      </c>
      <c r="D4" s="10">
        <f>'Report Data'!D5</f>
        <v>98.174733643625942</v>
      </c>
      <c r="E4" s="10">
        <f>'Report Data'!G5</f>
        <v>128.75620410989652</v>
      </c>
      <c r="F4" s="10">
        <f>'Report Data'!H5</f>
        <v>111.72829921758118</v>
      </c>
      <c r="G4" s="10">
        <f>'Report Data'!K5</f>
        <v>93.214249074381016</v>
      </c>
    </row>
    <row r="5" spans="1:7" x14ac:dyDescent="0.2">
      <c r="A5" s="8" t="s">
        <v>7</v>
      </c>
      <c r="B5" s="8" t="s">
        <v>11</v>
      </c>
      <c r="C5" s="10">
        <f>'Report Data'!C6</f>
        <v>19.319429293186523</v>
      </c>
      <c r="D5" s="10">
        <f>'Report Data'!D6</f>
        <v>4.0783655803396339</v>
      </c>
      <c r="E5" s="10">
        <f>'Report Data'!G6</f>
        <v>5.899340441291578</v>
      </c>
      <c r="F5" s="10">
        <f>'Report Data'!H6</f>
        <v>5.3975715190545479</v>
      </c>
      <c r="G5" s="10">
        <f>'Report Data'!K6</f>
        <v>6.3097958494079034</v>
      </c>
    </row>
    <row r="6" spans="1:7" x14ac:dyDescent="0.2">
      <c r="A6" s="8" t="s">
        <v>7</v>
      </c>
      <c r="B6" s="8" t="s">
        <v>12</v>
      </c>
      <c r="C6" s="9">
        <f>'Report Data'!C10</f>
        <v>6.1431396315709791E-2</v>
      </c>
      <c r="D6" s="9">
        <f>'Report Data'!D10</f>
        <v>0.1136594901343808</v>
      </c>
      <c r="E6" s="9">
        <f>'Report Data'!G10</f>
        <v>8.5530708753844359E-2</v>
      </c>
      <c r="F6" s="9">
        <f>'Report Data'!H10</f>
        <v>4.6813888269514409E-2</v>
      </c>
      <c r="G6" s="9">
        <f>'Report Data'!K10</f>
        <v>5.9951543665069343E-2</v>
      </c>
    </row>
    <row r="7" spans="1:7" x14ac:dyDescent="0.2">
      <c r="A7" s="8" t="s">
        <v>7</v>
      </c>
      <c r="B7" s="8" t="s">
        <v>13</v>
      </c>
      <c r="C7" s="10">
        <f>'Report Data'!C14</f>
        <v>10.778633183469207</v>
      </c>
      <c r="D7" s="10">
        <f>'Report Data'!D14</f>
        <v>14.145564997509592</v>
      </c>
      <c r="E7" s="10">
        <f>'Report Data'!G14</f>
        <v>14.570169980685458</v>
      </c>
      <c r="F7" s="10">
        <f>'Report Data'!H14</f>
        <v>8.9555451202323795</v>
      </c>
      <c r="G7" s="10">
        <f>'Report Data'!K14</f>
        <v>10.569686783651393</v>
      </c>
    </row>
    <row r="8" spans="1:7" x14ac:dyDescent="0.2">
      <c r="A8" s="8" t="s">
        <v>7</v>
      </c>
      <c r="B8" s="8" t="s">
        <v>14</v>
      </c>
      <c r="C8" s="9">
        <f>'Report Data'!C8/('Report Data'!C8+'Report Data'!C9)</f>
        <v>0.12751312256883771</v>
      </c>
      <c r="D8" s="9">
        <f>'Report Data'!D8/('Report Data'!D8+'Report Data'!D9)</f>
        <v>0.12033066919943904</v>
      </c>
      <c r="E8" s="9">
        <f>'Report Data'!G8/('Report Data'!G8+'Report Data'!G9)</f>
        <v>0.11126621848850775</v>
      </c>
      <c r="F8" s="9">
        <f>'Report Data'!H8/('Report Data'!H8+'Report Data'!H9)</f>
        <v>0.10867413053003498</v>
      </c>
      <c r="G8" s="9">
        <f>'Report Data'!K8/('Report Data'!K8+'Report Data'!K9)</f>
        <v>0.10065650931096423</v>
      </c>
    </row>
    <row r="9" spans="1:7" x14ac:dyDescent="0.2">
      <c r="A9" s="8" t="s">
        <v>7</v>
      </c>
      <c r="B9" s="8" t="s">
        <v>15</v>
      </c>
      <c r="C9" s="10">
        <f>'Report Data'!C11</f>
        <v>4.1081321109949789</v>
      </c>
      <c r="D9" s="10">
        <f>'Report Data'!D11</f>
        <v>4.4951521451953242</v>
      </c>
      <c r="E9" s="10">
        <f>'Report Data'!G11</f>
        <v>5.0611365320025445</v>
      </c>
      <c r="F9" s="10">
        <f>'Report Data'!H11</f>
        <v>4.3488811082615237</v>
      </c>
      <c r="G9" s="10">
        <f>'Report Data'!K11</f>
        <v>4.1060895389278063</v>
      </c>
    </row>
    <row r="10" spans="1:7" x14ac:dyDescent="0.2">
      <c r="A10" s="8" t="s">
        <v>7</v>
      </c>
      <c r="B10" s="8" t="s">
        <v>16</v>
      </c>
      <c r="C10" s="10">
        <f>'Report Data'!C12/'Report Data'!C13</f>
        <v>2.3983058691517378</v>
      </c>
      <c r="D10" s="10">
        <f>'Report Data'!D12/'Report Data'!D13</f>
        <v>3.1853008123293511</v>
      </c>
      <c r="E10" s="10">
        <f>'Report Data'!G12/'Report Data'!G13</f>
        <v>3.2618260723225245</v>
      </c>
      <c r="F10" s="10">
        <f>'Report Data'!H12/'Report Data'!H13</f>
        <v>3.0197350503005205</v>
      </c>
      <c r="G10" s="10">
        <f>'Report Data'!K12/'Report Data'!K13</f>
        <v>2.8673866336791818</v>
      </c>
    </row>
    <row r="11" spans="1:7" x14ac:dyDescent="0.2">
      <c r="A11" s="8" t="s">
        <v>7</v>
      </c>
      <c r="B11" s="8" t="s">
        <v>17</v>
      </c>
      <c r="C11" s="10">
        <f>('Report Data'!C15-'Report Data'!C16)/('Report Data'!C17/365)</f>
        <v>150.65330721422248</v>
      </c>
      <c r="D11" s="10">
        <f>('Report Data'!D15-'Report Data'!D16)/('Report Data'!D17/365)</f>
        <v>189.75515290800436</v>
      </c>
      <c r="E11" s="10">
        <f>('Report Data'!G15-'Report Data'!G16)/('Report Data'!G17/365)</f>
        <v>186.21288139158574</v>
      </c>
      <c r="F11" s="10">
        <f>('Report Data'!H15-'Report Data'!H16)/('Report Data'!H17/365)</f>
        <v>158.4621957580141</v>
      </c>
      <c r="G11" s="10">
        <f>('Report Data'!K15-'Report Data'!K16)/('Report Data'!K17/365)</f>
        <v>147.16363148528859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B90B1-A62A-F743-A6CA-9D54D657F662}">
  <dimension ref="A1:E11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1.42578125" defaultRowHeight="12.75" x14ac:dyDescent="0.2"/>
  <cols>
    <col min="1" max="1" width="46.140625" bestFit="1" customWidth="1"/>
    <col min="2" max="5" width="40.85546875" customWidth="1"/>
  </cols>
  <sheetData>
    <row r="1" spans="1:5" x14ac:dyDescent="0.2">
      <c r="A1" s="8" t="s">
        <v>1</v>
      </c>
      <c r="B1" s="8" t="s">
        <v>18</v>
      </c>
      <c r="C1" s="386" t="s">
        <v>2222</v>
      </c>
      <c r="D1" s="386" t="s">
        <v>2223</v>
      </c>
      <c r="E1" s="386" t="s">
        <v>2224</v>
      </c>
    </row>
    <row r="2" spans="1:5" ht="25.5" x14ac:dyDescent="0.2">
      <c r="A2" s="8" t="s">
        <v>8</v>
      </c>
      <c r="B2" s="11" t="s">
        <v>19</v>
      </c>
      <c r="C2" s="11"/>
      <c r="D2" s="11"/>
      <c r="E2" s="11"/>
    </row>
    <row r="3" spans="1:5" ht="51" x14ac:dyDescent="0.2">
      <c r="A3" s="8" t="s">
        <v>9</v>
      </c>
      <c r="B3" s="11" t="s">
        <v>20</v>
      </c>
      <c r="C3" s="11"/>
      <c r="D3" s="11"/>
      <c r="E3" s="11"/>
    </row>
    <row r="4" spans="1:5" ht="89.25" x14ac:dyDescent="0.2">
      <c r="A4" s="8" t="s">
        <v>10</v>
      </c>
      <c r="B4" s="11" t="s">
        <v>21</v>
      </c>
      <c r="C4" s="11" t="s">
        <v>3862</v>
      </c>
      <c r="D4" s="11" t="s">
        <v>3863</v>
      </c>
      <c r="E4" s="352" t="s">
        <v>3864</v>
      </c>
    </row>
    <row r="5" spans="1:5" ht="38.25" x14ac:dyDescent="0.2">
      <c r="A5" s="8" t="s">
        <v>11</v>
      </c>
      <c r="B5" s="11" t="s">
        <v>22</v>
      </c>
      <c r="C5" s="353" t="s">
        <v>2225</v>
      </c>
      <c r="D5" s="11"/>
      <c r="E5" s="352"/>
    </row>
    <row r="6" spans="1:5" ht="38.25" x14ac:dyDescent="0.2">
      <c r="A6" s="8" t="s">
        <v>12</v>
      </c>
      <c r="B6" s="11" t="s">
        <v>23</v>
      </c>
      <c r="C6" s="11"/>
      <c r="D6" s="11"/>
      <c r="E6" s="11"/>
    </row>
    <row r="7" spans="1:5" ht="89.25" x14ac:dyDescent="0.2">
      <c r="A7" s="8" t="s">
        <v>13</v>
      </c>
      <c r="B7" s="11" t="s">
        <v>24</v>
      </c>
      <c r="C7" s="11" t="s">
        <v>2226</v>
      </c>
      <c r="D7" s="11" t="s">
        <v>2227</v>
      </c>
      <c r="E7" s="352" t="s">
        <v>3865</v>
      </c>
    </row>
    <row r="8" spans="1:5" ht="76.5" x14ac:dyDescent="0.2">
      <c r="A8" s="8" t="s">
        <v>14</v>
      </c>
      <c r="B8" s="11" t="s">
        <v>25</v>
      </c>
      <c r="C8" s="353" t="s">
        <v>2228</v>
      </c>
      <c r="D8" s="11"/>
      <c r="E8" s="352" t="s">
        <v>3866</v>
      </c>
    </row>
    <row r="9" spans="1:5" ht="38.25" x14ac:dyDescent="0.2">
      <c r="A9" s="8" t="s">
        <v>15</v>
      </c>
      <c r="B9" s="11" t="s">
        <v>26</v>
      </c>
      <c r="C9" s="11"/>
      <c r="D9" s="11"/>
      <c r="E9" s="11"/>
    </row>
    <row r="10" spans="1:5" x14ac:dyDescent="0.2">
      <c r="A10" s="8" t="s">
        <v>16</v>
      </c>
      <c r="B10" s="11" t="s">
        <v>27</v>
      </c>
      <c r="C10" s="11"/>
      <c r="D10" s="11"/>
      <c r="E10" s="11"/>
    </row>
    <row r="11" spans="1:5" ht="38.25" x14ac:dyDescent="0.2">
      <c r="A11" s="8" t="s">
        <v>17</v>
      </c>
      <c r="B11" s="11" t="s">
        <v>28</v>
      </c>
      <c r="C11" s="11"/>
      <c r="D11" s="11"/>
      <c r="E11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zoomScale="80" zoomScaleNormal="8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8.85546875" defaultRowHeight="12.75" x14ac:dyDescent="0.2"/>
  <cols>
    <col min="1" max="1" width="43.5703125" customWidth="1"/>
    <col min="2" max="2" width="35.140625" customWidth="1"/>
    <col min="3" max="3" width="25.85546875" hidden="1" customWidth="1"/>
    <col min="4" max="4" width="25.85546875" customWidth="1"/>
    <col min="5" max="5" width="25.85546875" style="363" customWidth="1"/>
    <col min="6" max="6" width="25.85546875" style="373" customWidth="1"/>
    <col min="7" max="7" width="25.85546875" hidden="1" customWidth="1"/>
    <col min="8" max="8" width="31.28515625" customWidth="1"/>
    <col min="9" max="9" width="25.85546875" style="363" customWidth="1"/>
    <col min="10" max="10" width="25.85546875" style="373" customWidth="1"/>
    <col min="11" max="11" width="32.7109375" customWidth="1"/>
    <col min="12" max="12" width="25.85546875" style="363" customWidth="1"/>
    <col min="13" max="13" width="25.85546875" style="373" customWidth="1"/>
  </cols>
  <sheetData>
    <row r="1" spans="1:13" ht="12.75" customHeight="1" x14ac:dyDescent="0.25">
      <c r="A1" s="374" t="s">
        <v>29</v>
      </c>
      <c r="B1" s="374" t="s">
        <v>30</v>
      </c>
      <c r="C1" s="1" t="s">
        <v>31</v>
      </c>
      <c r="D1" s="1" t="s">
        <v>32</v>
      </c>
      <c r="E1" s="354" t="s">
        <v>2229</v>
      </c>
      <c r="F1" s="364" t="s">
        <v>2230</v>
      </c>
      <c r="G1" s="1" t="s">
        <v>33</v>
      </c>
      <c r="H1" s="1" t="s">
        <v>34</v>
      </c>
      <c r="I1" s="354" t="s">
        <v>2229</v>
      </c>
      <c r="J1" s="364" t="s">
        <v>2230</v>
      </c>
      <c r="K1" s="1" t="s">
        <v>34</v>
      </c>
      <c r="L1" s="354" t="s">
        <v>2229</v>
      </c>
      <c r="M1" s="364" t="s">
        <v>2230</v>
      </c>
    </row>
    <row r="2" spans="1:13" ht="12.75" customHeight="1" x14ac:dyDescent="0.25">
      <c r="A2" s="374"/>
      <c r="B2" s="374"/>
      <c r="C2" s="1" t="s">
        <v>35</v>
      </c>
      <c r="D2" s="1" t="s">
        <v>35</v>
      </c>
      <c r="E2" s="354"/>
      <c r="F2" s="364"/>
      <c r="G2" s="1" t="s">
        <v>36</v>
      </c>
      <c r="H2" s="1" t="s">
        <v>36</v>
      </c>
      <c r="I2" s="354"/>
      <c r="J2" s="364"/>
      <c r="K2" s="1" t="s">
        <v>37</v>
      </c>
      <c r="L2" s="354"/>
      <c r="M2" s="364"/>
    </row>
    <row r="3" spans="1:13" ht="12.75" customHeight="1" x14ac:dyDescent="0.25">
      <c r="A3" s="2" t="s">
        <v>38</v>
      </c>
      <c r="B3" s="2" t="s">
        <v>39</v>
      </c>
      <c r="C3" s="4">
        <v>5.6711952736923955E-2</v>
      </c>
      <c r="D3" s="4">
        <v>7.5596666129257514E-2</v>
      </c>
      <c r="E3" s="355"/>
      <c r="F3" s="365"/>
      <c r="G3" s="4">
        <v>7.4311652932137609E-2</v>
      </c>
      <c r="H3" s="4">
        <v>3.9997112112302176E-2</v>
      </c>
      <c r="I3" s="355"/>
      <c r="J3" s="365"/>
      <c r="K3" s="4">
        <v>4.6752902729148331E-2</v>
      </c>
      <c r="L3" s="355"/>
      <c r="M3" s="365"/>
    </row>
    <row r="4" spans="1:13" ht="12.75" customHeight="1" x14ac:dyDescent="0.25">
      <c r="A4" s="2" t="s">
        <v>38</v>
      </c>
      <c r="B4" s="2" t="s">
        <v>9</v>
      </c>
      <c r="C4" s="5">
        <v>8.2194413921581722E-2</v>
      </c>
      <c r="D4" s="5">
        <v>9.9206186770003563E-2</v>
      </c>
      <c r="E4" s="356"/>
      <c r="F4" s="366"/>
      <c r="G4" s="5">
        <v>9.5922961238330565E-2</v>
      </c>
      <c r="H4" s="5">
        <v>6.1166037137054201E-2</v>
      </c>
      <c r="I4" s="356"/>
      <c r="J4" s="366"/>
      <c r="K4" s="5">
        <v>6.6396083916642631E-2</v>
      </c>
      <c r="L4" s="356"/>
      <c r="M4" s="366"/>
    </row>
    <row r="5" spans="1:13" ht="12.75" customHeight="1" x14ac:dyDescent="0.25">
      <c r="A5" s="2" t="s">
        <v>38</v>
      </c>
      <c r="B5" s="2" t="s">
        <v>10</v>
      </c>
      <c r="C5" s="6">
        <v>169.8797773238727</v>
      </c>
      <c r="D5" s="6">
        <v>98.174733643625942</v>
      </c>
      <c r="E5" s="357">
        <f>(PH!F22+PH!F23+PH!F35)/((PH!F7-PH!F3)/365)</f>
        <v>98.174733643625956</v>
      </c>
      <c r="F5" s="367">
        <f>(PH!F22+PH!F23+PH!F35)/((PH!F7-PH!F3)/365)</f>
        <v>98.174733643625956</v>
      </c>
      <c r="G5" s="6">
        <v>128.75620410989652</v>
      </c>
      <c r="H5" s="6">
        <v>111.72829921758118</v>
      </c>
      <c r="I5" s="357">
        <f>(PH!J22+PH!J23+PH!J35)/((PH!J7-PH!J3)/365)</f>
        <v>111.72829923216385</v>
      </c>
      <c r="J5" s="367">
        <f>(PH!J22+PH!J23+PH!J35)/((PH!J7-PH!J3)/366)</f>
        <v>112.03440416156702</v>
      </c>
      <c r="K5" s="6">
        <v>93.214249074381016</v>
      </c>
      <c r="L5" s="357">
        <f>(PH!L22+PH!L23+PH!L35)/((PH!L7-PH!L3)/365)</f>
        <v>93.214249098080671</v>
      </c>
      <c r="M5" s="367">
        <f>(PH!L22+PH!L23+PH!L35)/((PH!L7-PH!L3)/365)</f>
        <v>93.214249098080671</v>
      </c>
    </row>
    <row r="6" spans="1:13" ht="12.75" customHeight="1" x14ac:dyDescent="0.25">
      <c r="A6" s="2" t="s">
        <v>38</v>
      </c>
      <c r="B6" s="2" t="s">
        <v>40</v>
      </c>
      <c r="C6" s="6">
        <v>19.319429293186523</v>
      </c>
      <c r="D6" s="6">
        <v>4.0783655803396339</v>
      </c>
      <c r="E6" s="357">
        <f>-PH!F53/PH!F3</f>
        <v>4.0783655803396348</v>
      </c>
      <c r="F6" s="367">
        <f>-PH!F53/PH!F3</f>
        <v>4.0783655803396348</v>
      </c>
      <c r="G6" s="6">
        <v>5.899340441291578</v>
      </c>
      <c r="H6" s="6">
        <v>5.3975715190545479</v>
      </c>
      <c r="I6" s="357">
        <f>-PH!J53/PH!J3</f>
        <v>5.3975715214362205</v>
      </c>
      <c r="J6" s="367">
        <f>-PH!J53/PH!J3</f>
        <v>5.3975715214362205</v>
      </c>
      <c r="K6" s="6">
        <v>6.3097958494079034</v>
      </c>
      <c r="L6" s="357">
        <f>-PH!L53/PH!L3</f>
        <v>6.3097958517508355</v>
      </c>
      <c r="M6" s="367">
        <f>-PH!L53/PH!L3</f>
        <v>6.3097958517508355</v>
      </c>
    </row>
    <row r="7" spans="1:13" ht="12.75" customHeight="1" x14ac:dyDescent="0.25">
      <c r="A7" s="2" t="s">
        <v>38</v>
      </c>
      <c r="B7" s="2" t="s">
        <v>14</v>
      </c>
      <c r="C7" s="4">
        <v>0.13857175910516159</v>
      </c>
      <c r="D7" s="4">
        <v>0.12033066919943904</v>
      </c>
      <c r="E7" s="355">
        <f>(PH!F85+PH!F87)/(PH!F85+PH!F87+PH!F104)</f>
        <v>0.12033066919943904</v>
      </c>
      <c r="F7" s="365">
        <f>(PH!F80+PH!F85+PH!F87)/(PH!F80+PH!F85+PH!F87+PH!F104)</f>
        <v>0.12711739184074705</v>
      </c>
      <c r="G7" s="4">
        <v>0.11126621848850775</v>
      </c>
      <c r="H7" s="4">
        <v>0.10867413053003498</v>
      </c>
      <c r="I7" s="355">
        <f>(PH!J85+PH!J87)/(PH!J85+PH!J87+PH!J104)</f>
        <v>0.10867413086200932</v>
      </c>
      <c r="J7" s="365">
        <f>(PH!J80+PH!J85+PH!J87)/(PH!J80+PH!J85+PH!J87+PH!J104)</f>
        <v>0.11526162403824618</v>
      </c>
      <c r="K7" s="4">
        <v>0.10065650931096423</v>
      </c>
      <c r="L7" s="355">
        <f>(PH!L85+PH!L87)/(PH!L85+PH!L87+PH!L104)</f>
        <v>0.10065650930953876</v>
      </c>
      <c r="M7" s="365">
        <f>(PH!L80+PH!L85+PH!L87)/(PH!L80+PH!L85+PH!L87+PH!L104)</f>
        <v>0.10727352129557494</v>
      </c>
    </row>
    <row r="8" spans="1:13" ht="12.75" customHeight="1" x14ac:dyDescent="0.25">
      <c r="A8" s="2" t="s">
        <v>38</v>
      </c>
      <c r="B8" s="2" t="s">
        <v>41</v>
      </c>
      <c r="C8" s="3">
        <v>9321719.7100000009</v>
      </c>
      <c r="D8" s="3">
        <v>9276493.5500000007</v>
      </c>
      <c r="E8" s="358"/>
      <c r="F8" s="368"/>
      <c r="G8" s="3">
        <v>9665496</v>
      </c>
      <c r="H8" s="3">
        <v>9001100.7100000009</v>
      </c>
      <c r="I8" s="358"/>
      <c r="J8" s="368"/>
      <c r="K8" s="3">
        <v>8616592.7100000009</v>
      </c>
      <c r="L8" s="358"/>
      <c r="M8" s="368"/>
    </row>
    <row r="9" spans="1:13" ht="12.75" customHeight="1" x14ac:dyDescent="0.25">
      <c r="A9" s="2" t="s">
        <v>38</v>
      </c>
      <c r="B9" s="2" t="s">
        <v>42</v>
      </c>
      <c r="C9" s="3">
        <v>63782283.409111835</v>
      </c>
      <c r="D9" s="3">
        <v>67815187.330000013</v>
      </c>
      <c r="E9" s="358"/>
      <c r="F9" s="368"/>
      <c r="G9" s="3">
        <v>77202702.913386375</v>
      </c>
      <c r="H9" s="3">
        <v>73825425.401587397</v>
      </c>
      <c r="I9" s="358"/>
      <c r="J9" s="368"/>
      <c r="K9" s="3">
        <v>76987336.623375162</v>
      </c>
      <c r="L9" s="358"/>
      <c r="M9" s="368"/>
    </row>
    <row r="10" spans="1:13" ht="12.75" customHeight="1" x14ac:dyDescent="0.25">
      <c r="A10" s="2" t="s">
        <v>38</v>
      </c>
      <c r="B10" s="2" t="s">
        <v>43</v>
      </c>
      <c r="C10" s="4">
        <v>6.1431396315709791E-2</v>
      </c>
      <c r="D10" s="4">
        <v>0.1136594901343808</v>
      </c>
      <c r="E10" s="355"/>
      <c r="F10" s="365"/>
      <c r="G10" s="4">
        <v>8.5530708753844359E-2</v>
      </c>
      <c r="H10" s="4">
        <v>4.6813888269514409E-2</v>
      </c>
      <c r="I10" s="355"/>
      <c r="J10" s="365"/>
      <c r="K10" s="4">
        <v>5.9951543665069343E-2</v>
      </c>
      <c r="L10" s="355"/>
      <c r="M10" s="365"/>
    </row>
    <row r="11" spans="1:13" ht="12.75" customHeight="1" x14ac:dyDescent="0.25">
      <c r="A11" s="2" t="s">
        <v>38</v>
      </c>
      <c r="B11" s="2" t="s">
        <v>44</v>
      </c>
      <c r="C11" s="6">
        <v>4.1081321109949789</v>
      </c>
      <c r="D11" s="6">
        <v>4.4951521451953242</v>
      </c>
      <c r="E11" s="357"/>
      <c r="F11" s="367"/>
      <c r="G11" s="6">
        <v>5.0611365320025445</v>
      </c>
      <c r="H11" s="6">
        <v>4.3488811082615237</v>
      </c>
      <c r="I11" s="357"/>
      <c r="J11" s="367"/>
      <c r="K11" s="6">
        <v>4.1060895389278063</v>
      </c>
      <c r="L11" s="357"/>
      <c r="M11" s="367"/>
    </row>
    <row r="12" spans="1:13" ht="12.75" customHeight="1" x14ac:dyDescent="0.25">
      <c r="A12" s="2" t="s">
        <v>38</v>
      </c>
      <c r="B12" s="2" t="s">
        <v>45</v>
      </c>
      <c r="C12" s="3">
        <v>40409267</v>
      </c>
      <c r="D12" s="3">
        <v>52097204.350000016</v>
      </c>
      <c r="E12" s="358"/>
      <c r="F12" s="368"/>
      <c r="G12" s="3">
        <v>56835695.180659994</v>
      </c>
      <c r="H12" s="3">
        <v>56503130.700000003</v>
      </c>
      <c r="I12" s="358"/>
      <c r="J12" s="368"/>
      <c r="K12" s="3">
        <v>57569900.599999994</v>
      </c>
      <c r="L12" s="358"/>
      <c r="M12" s="368"/>
    </row>
    <row r="13" spans="1:13" ht="12.75" customHeight="1" x14ac:dyDescent="0.25">
      <c r="A13" s="2" t="s">
        <v>38</v>
      </c>
      <c r="B13" s="2" t="s">
        <v>46</v>
      </c>
      <c r="C13" s="3">
        <v>16849088.150000002</v>
      </c>
      <c r="D13" s="3">
        <v>16355505.310000001</v>
      </c>
      <c r="E13" s="358"/>
      <c r="F13" s="368"/>
      <c r="G13" s="3">
        <v>17424502.079656001</v>
      </c>
      <c r="H13" s="3">
        <v>18711287.5</v>
      </c>
      <c r="I13" s="358"/>
      <c r="J13" s="368"/>
      <c r="K13" s="3">
        <v>20077480.979999997</v>
      </c>
      <c r="L13" s="358"/>
      <c r="M13" s="368"/>
    </row>
    <row r="14" spans="1:13" ht="12.75" customHeight="1" x14ac:dyDescent="0.25">
      <c r="A14" s="2" t="s">
        <v>38</v>
      </c>
      <c r="B14" s="2" t="s">
        <v>13</v>
      </c>
      <c r="C14" s="6">
        <v>10.778633183469207</v>
      </c>
      <c r="D14" s="6">
        <v>14.145564997509592</v>
      </c>
      <c r="E14" s="357">
        <f>(Report!AG146+Report!AG136+Report!AG137)/(Report!AG137+PH!F80)</f>
        <v>14.145564997509556</v>
      </c>
      <c r="F14" s="367"/>
      <c r="G14" s="6">
        <v>14.570169980685458</v>
      </c>
      <c r="H14" s="6">
        <v>8.9555451202323795</v>
      </c>
      <c r="I14" s="357">
        <f>(Report!AO146+Report!AO136+Report!AO137)/(Report!AO137+PH!J80)</f>
        <v>8.955544448729734</v>
      </c>
      <c r="J14" s="367"/>
      <c r="K14" s="6">
        <v>10.569686783651393</v>
      </c>
      <c r="L14" s="357">
        <f>(Report!AQ146+Report!AQ136+Report!AQ137)/(Report!AQ137+PH!L80)</f>
        <v>10.569686783651429</v>
      </c>
      <c r="M14" s="367"/>
    </row>
    <row r="15" spans="1:13" ht="12.75" customHeight="1" x14ac:dyDescent="0.25">
      <c r="A15" s="2" t="s">
        <v>38</v>
      </c>
      <c r="B15" s="2" t="s">
        <v>47</v>
      </c>
      <c r="C15" s="3">
        <v>22509338</v>
      </c>
      <c r="D15" s="3">
        <v>31828990.300000001</v>
      </c>
      <c r="E15" s="358"/>
      <c r="F15" s="368"/>
      <c r="G15" s="3">
        <v>33107720.056839999</v>
      </c>
      <c r="H15" s="3">
        <v>27473974.219999999</v>
      </c>
      <c r="I15" s="358"/>
      <c r="J15" s="368"/>
      <c r="K15" s="3">
        <v>27473974.219999999</v>
      </c>
      <c r="L15" s="358"/>
      <c r="M15" s="368"/>
    </row>
    <row r="16" spans="1:13" ht="12.75" customHeight="1" x14ac:dyDescent="0.25">
      <c r="A16" s="2" t="s">
        <v>38</v>
      </c>
      <c r="B16" s="2" t="s">
        <v>48</v>
      </c>
      <c r="C16" s="3">
        <v>-13151070</v>
      </c>
      <c r="D16" s="3">
        <v>-16749131.279999997</v>
      </c>
      <c r="E16" s="358"/>
      <c r="F16" s="368"/>
      <c r="G16" s="3">
        <v>-18460592.226179998</v>
      </c>
      <c r="H16" s="3">
        <v>-14561205.960000001</v>
      </c>
      <c r="I16" s="358"/>
      <c r="J16" s="368"/>
      <c r="K16" s="3">
        <v>-14561205.960000001</v>
      </c>
      <c r="L16" s="358"/>
      <c r="M16" s="368"/>
    </row>
    <row r="17" spans="1:13" ht="12.75" customHeight="1" x14ac:dyDescent="0.25">
      <c r="A17" s="2" t="s">
        <v>38</v>
      </c>
      <c r="B17" s="2" t="s">
        <v>49</v>
      </c>
      <c r="C17" s="3">
        <v>86397365.9834214</v>
      </c>
      <c r="D17" s="3">
        <v>93441543.510000035</v>
      </c>
      <c r="E17" s="358"/>
      <c r="F17" s="368"/>
      <c r="G17" s="3">
        <v>101080192.9632394</v>
      </c>
      <c r="H17" s="3">
        <v>96823350.782857284</v>
      </c>
      <c r="I17" s="358"/>
      <c r="J17" s="368"/>
      <c r="K17" s="3">
        <v>104257013.84811077</v>
      </c>
      <c r="L17" s="358"/>
      <c r="M17" s="368"/>
    </row>
    <row r="18" spans="1:13" ht="12.75" customHeight="1" x14ac:dyDescent="0.25">
      <c r="A18" s="2" t="s">
        <v>50</v>
      </c>
      <c r="B18" s="2" t="s">
        <v>39</v>
      </c>
      <c r="C18" s="12">
        <v>1.9436317714056517E-2</v>
      </c>
      <c r="D18" s="12">
        <v>7.8194578140186426E-3</v>
      </c>
      <c r="E18" s="359"/>
      <c r="F18" s="369"/>
      <c r="G18" s="12">
        <v>2.2041044628142156E-2</v>
      </c>
      <c r="H18" s="12">
        <v>1.9225700229122795E-2</v>
      </c>
      <c r="I18" s="359"/>
      <c r="J18" s="369"/>
      <c r="K18" s="12">
        <v>2.3304846219411351E-2</v>
      </c>
      <c r="L18" s="359"/>
      <c r="M18" s="369"/>
    </row>
    <row r="19" spans="1:13" ht="12.75" customHeight="1" x14ac:dyDescent="0.25">
      <c r="A19" s="2" t="s">
        <v>50</v>
      </c>
      <c r="B19" s="2" t="s">
        <v>9</v>
      </c>
      <c r="C19" s="13">
        <v>5.9713105632340453E-2</v>
      </c>
      <c r="D19" s="13">
        <v>4.7548664282522655E-2</v>
      </c>
      <c r="E19" s="360"/>
      <c r="F19" s="370"/>
      <c r="G19" s="13">
        <v>6.061015993920417E-2</v>
      </c>
      <c r="H19" s="13">
        <v>5.6294919770172078E-2</v>
      </c>
      <c r="I19" s="360"/>
      <c r="J19" s="370"/>
      <c r="K19" s="13">
        <v>5.9492772814584642E-2</v>
      </c>
      <c r="L19" s="360"/>
      <c r="M19" s="370"/>
    </row>
    <row r="20" spans="1:13" ht="12.75" customHeight="1" x14ac:dyDescent="0.25">
      <c r="A20" s="2" t="s">
        <v>50</v>
      </c>
      <c r="B20" s="2" t="s">
        <v>10</v>
      </c>
      <c r="C20" s="14">
        <v>135.78805010974074</v>
      </c>
      <c r="D20" s="14">
        <v>119.55743029228887</v>
      </c>
      <c r="E20" s="361"/>
      <c r="F20" s="371"/>
      <c r="G20" s="14">
        <v>117.68519765857579</v>
      </c>
      <c r="H20" s="14">
        <v>121.75528742041554</v>
      </c>
      <c r="I20" s="361"/>
      <c r="J20" s="371"/>
      <c r="K20" s="14">
        <v>121.83324318033461</v>
      </c>
      <c r="L20" s="361"/>
      <c r="M20" s="371"/>
    </row>
    <row r="21" spans="1:13" ht="12.75" customHeight="1" x14ac:dyDescent="0.25">
      <c r="A21" s="2" t="s">
        <v>50</v>
      </c>
      <c r="B21" s="2" t="s">
        <v>40</v>
      </c>
      <c r="C21" s="14">
        <v>14.697527191895126</v>
      </c>
      <c r="D21" s="14">
        <v>12.365619918283995</v>
      </c>
      <c r="E21" s="361"/>
      <c r="F21" s="371"/>
      <c r="G21" s="14">
        <v>14.765344057519147</v>
      </c>
      <c r="H21" s="14">
        <v>13.888847705252472</v>
      </c>
      <c r="I21" s="361"/>
      <c r="J21" s="371"/>
      <c r="K21" s="14">
        <v>14.264534753734662</v>
      </c>
      <c r="L21" s="361"/>
      <c r="M21" s="371"/>
    </row>
    <row r="22" spans="1:13" ht="12.75" customHeight="1" x14ac:dyDescent="0.25">
      <c r="A22" s="2" t="s">
        <v>50</v>
      </c>
      <c r="B22" s="2" t="s">
        <v>14</v>
      </c>
      <c r="C22" s="12">
        <v>0.22002717210976103</v>
      </c>
      <c r="D22" s="12">
        <v>0.23073037768419893</v>
      </c>
      <c r="E22" s="359"/>
      <c r="F22" s="369"/>
      <c r="G22" s="12">
        <v>0.26455522358964434</v>
      </c>
      <c r="H22" s="12">
        <v>0.20608778170890749</v>
      </c>
      <c r="I22" s="359"/>
      <c r="J22" s="369"/>
      <c r="K22" s="12">
        <v>0.23676255504115262</v>
      </c>
      <c r="L22" s="359"/>
      <c r="M22" s="369"/>
    </row>
    <row r="23" spans="1:13" ht="12.75" customHeight="1" x14ac:dyDescent="0.25">
      <c r="A23" s="2" t="s">
        <v>50</v>
      </c>
      <c r="B23" s="2" t="s">
        <v>41</v>
      </c>
      <c r="C23" s="15">
        <v>578275961.54999995</v>
      </c>
      <c r="D23" s="15">
        <v>588785881.02999985</v>
      </c>
      <c r="E23" s="362"/>
      <c r="F23" s="372"/>
      <c r="G23" s="15">
        <v>718855707.97000003</v>
      </c>
      <c r="H23" s="15">
        <v>559427416.63</v>
      </c>
      <c r="I23" s="362"/>
      <c r="J23" s="372"/>
      <c r="K23" s="15">
        <v>702591191.13</v>
      </c>
      <c r="L23" s="362"/>
      <c r="M23" s="372"/>
    </row>
    <row r="24" spans="1:13" ht="12.75" customHeight="1" x14ac:dyDescent="0.25">
      <c r="A24" s="2" t="s">
        <v>50</v>
      </c>
      <c r="B24" s="2" t="s">
        <v>42</v>
      </c>
      <c r="C24" s="15">
        <v>2089639354.3106978</v>
      </c>
      <c r="D24" s="15">
        <v>1996130837.2390003</v>
      </c>
      <c r="E24" s="362"/>
      <c r="F24" s="372"/>
      <c r="G24" s="15">
        <v>2027938252.9277923</v>
      </c>
      <c r="H24" s="15">
        <v>2202435383.7193384</v>
      </c>
      <c r="I24" s="362"/>
      <c r="J24" s="372"/>
      <c r="K24" s="15">
        <v>2301499136.9737277</v>
      </c>
      <c r="L24" s="362"/>
      <c r="M24" s="372"/>
    </row>
    <row r="25" spans="1:13" ht="12.75" customHeight="1" x14ac:dyDescent="0.25">
      <c r="A25" s="2" t="s">
        <v>50</v>
      </c>
      <c r="B25" s="2" t="s">
        <v>43</v>
      </c>
      <c r="C25" s="12">
        <v>2.7409417944948854E-2</v>
      </c>
      <c r="D25" s="12">
        <v>2.7545736848131254E-2</v>
      </c>
      <c r="E25" s="359"/>
      <c r="F25" s="369"/>
      <c r="G25" s="12">
        <v>3.4821924939875751E-2</v>
      </c>
      <c r="H25" s="12">
        <v>4.5225186296079349E-2</v>
      </c>
      <c r="I25" s="359"/>
      <c r="J25" s="369"/>
      <c r="K25" s="12">
        <v>3.4783266079986511E-2</v>
      </c>
      <c r="L25" s="359"/>
      <c r="M25" s="369"/>
    </row>
    <row r="26" spans="1:13" ht="12.75" customHeight="1" x14ac:dyDescent="0.25">
      <c r="A26" s="2" t="s">
        <v>50</v>
      </c>
      <c r="B26" s="2" t="s">
        <v>44</v>
      </c>
      <c r="C26" s="14">
        <v>3.5220476570372834</v>
      </c>
      <c r="D26" s="14">
        <v>3.2139539738978105</v>
      </c>
      <c r="E26" s="361"/>
      <c r="F26" s="371"/>
      <c r="G26" s="14">
        <v>3.3018691834552025</v>
      </c>
      <c r="H26" s="14">
        <v>3.0926000801200533</v>
      </c>
      <c r="I26" s="361"/>
      <c r="J26" s="371"/>
      <c r="K26" s="14">
        <v>3.1881227974722344</v>
      </c>
      <c r="L26" s="361"/>
      <c r="M26" s="371"/>
    </row>
    <row r="27" spans="1:13" ht="12.75" customHeight="1" x14ac:dyDescent="0.25">
      <c r="A27" s="2" t="s">
        <v>50</v>
      </c>
      <c r="B27" s="2" t="s">
        <v>45</v>
      </c>
      <c r="C27" s="15">
        <v>903431386.52200007</v>
      </c>
      <c r="D27" s="15">
        <v>1091180835.55</v>
      </c>
      <c r="E27" s="362"/>
      <c r="F27" s="372"/>
      <c r="G27" s="15">
        <v>1084572401.0862842</v>
      </c>
      <c r="H27" s="15">
        <v>1198927476.1500001</v>
      </c>
      <c r="I27" s="362"/>
      <c r="J27" s="372"/>
      <c r="K27" s="15">
        <v>1196158785.7099998</v>
      </c>
      <c r="L27" s="362"/>
      <c r="M27" s="372"/>
    </row>
    <row r="28" spans="1:13" ht="12.75" customHeight="1" x14ac:dyDescent="0.25">
      <c r="A28" s="2" t="s">
        <v>50</v>
      </c>
      <c r="B28" s="2" t="s">
        <v>46</v>
      </c>
      <c r="C28" s="15">
        <v>515140134.54100001</v>
      </c>
      <c r="D28" s="15">
        <v>564167466.81999993</v>
      </c>
      <c r="E28" s="362"/>
      <c r="F28" s="372"/>
      <c r="G28" s="15">
        <v>556456826.31057191</v>
      </c>
      <c r="H28" s="15">
        <v>636978780.51000011</v>
      </c>
      <c r="I28" s="362"/>
      <c r="J28" s="372"/>
      <c r="K28" s="15">
        <v>633121073.79000008</v>
      </c>
      <c r="L28" s="362"/>
      <c r="M28" s="372"/>
    </row>
    <row r="29" spans="1:13" ht="12.75" customHeight="1" x14ac:dyDescent="0.25">
      <c r="A29" s="2" t="s">
        <v>50</v>
      </c>
      <c r="B29" s="2" t="s">
        <v>13</v>
      </c>
      <c r="C29" s="14">
        <v>3.300327029904718</v>
      </c>
      <c r="D29" s="14">
        <v>2.4254837523157451</v>
      </c>
      <c r="E29" s="361"/>
      <c r="F29" s="371"/>
      <c r="G29" s="14">
        <v>3.9401420517961023</v>
      </c>
      <c r="H29" s="14">
        <v>2.7564026649165556</v>
      </c>
      <c r="I29" s="361"/>
      <c r="J29" s="371"/>
      <c r="K29" s="14">
        <v>4.1278681369701182</v>
      </c>
      <c r="L29" s="361"/>
      <c r="M29" s="371"/>
    </row>
    <row r="30" spans="1:13" ht="12.75" customHeight="1" x14ac:dyDescent="0.25">
      <c r="A30" s="2" t="s">
        <v>50</v>
      </c>
      <c r="B30" s="2" t="s">
        <v>47</v>
      </c>
      <c r="C30" s="15">
        <v>614624080.01699996</v>
      </c>
      <c r="D30" s="15">
        <v>674812298.21000004</v>
      </c>
      <c r="E30" s="362"/>
      <c r="F30" s="372"/>
      <c r="G30" s="15">
        <v>704702779.86232483</v>
      </c>
      <c r="H30" s="15">
        <v>723007619.17999995</v>
      </c>
      <c r="I30" s="362"/>
      <c r="J30" s="372"/>
      <c r="K30" s="15">
        <v>727682960.55999994</v>
      </c>
      <c r="L30" s="362"/>
      <c r="M30" s="372"/>
    </row>
    <row r="31" spans="1:13" ht="12.75" customHeight="1" x14ac:dyDescent="0.25">
      <c r="A31" s="2" t="s">
        <v>50</v>
      </c>
      <c r="B31" s="2" t="s">
        <v>48</v>
      </c>
      <c r="C31" s="15">
        <v>-249181055.66300002</v>
      </c>
      <c r="D31" s="15">
        <v>-287622511.60000002</v>
      </c>
      <c r="E31" s="362"/>
      <c r="F31" s="372"/>
      <c r="G31" s="15">
        <v>-304745327.47604072</v>
      </c>
      <c r="H31" s="15">
        <v>-314472696.55000001</v>
      </c>
      <c r="I31" s="362"/>
      <c r="J31" s="372"/>
      <c r="K31" s="15">
        <v>-317718820.44</v>
      </c>
      <c r="L31" s="362"/>
      <c r="M31" s="372"/>
    </row>
    <row r="32" spans="1:13" ht="12.75" customHeight="1" x14ac:dyDescent="0.25">
      <c r="A32" s="2" t="s">
        <v>50</v>
      </c>
      <c r="B32" s="2" t="s">
        <v>49</v>
      </c>
      <c r="C32" s="15">
        <v>2889077988.5903587</v>
      </c>
      <c r="D32" s="15">
        <v>2942204654.039999</v>
      </c>
      <c r="E32" s="362"/>
      <c r="F32" s="372"/>
      <c r="G32" s="15">
        <v>3157219732.3735323</v>
      </c>
      <c r="H32" s="15">
        <v>3217331431.6156082</v>
      </c>
      <c r="I32" s="362"/>
      <c r="J32" s="372"/>
      <c r="K32" s="15">
        <v>3447087750.5674076</v>
      </c>
      <c r="L32" s="362"/>
      <c r="M32" s="372"/>
    </row>
  </sheetData>
  <mergeCells count="2">
    <mergeCell ref="A1:A2"/>
    <mergeCell ref="B1:B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3"/>
  <sheetViews>
    <sheetView workbookViewId="0"/>
  </sheetViews>
  <sheetFormatPr defaultColWidth="8.85546875" defaultRowHeight="12.75" x14ac:dyDescent="0.2"/>
  <cols>
    <col min="1" max="1" width="11.7109375" customWidth="1"/>
  </cols>
  <sheetData>
    <row r="2" spans="1:2" ht="12.75" customHeight="1" x14ac:dyDescent="0.2"/>
    <row r="3" spans="1:2" ht="12.75" customHeight="1" x14ac:dyDescent="0.2">
      <c r="A3" s="7" t="s">
        <v>51</v>
      </c>
      <c r="B3" s="7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CB100-F9C9-4376-A714-F4688C09690A}">
  <sheetPr>
    <tabColor rgb="FF92D050"/>
  </sheetPr>
  <dimension ref="A1:AE151"/>
  <sheetViews>
    <sheetView topLeftCell="C67" zoomScale="90" workbookViewId="0"/>
  </sheetViews>
  <sheetFormatPr defaultColWidth="8.85546875" defaultRowHeight="12.75" outlineLevelCol="1" x14ac:dyDescent="0.2"/>
  <cols>
    <col min="1" max="1" width="23.42578125" style="16" customWidth="1"/>
    <col min="2" max="2" width="24.28515625" style="16" customWidth="1"/>
    <col min="3" max="3" width="38.28515625" style="16" customWidth="1"/>
    <col min="4" max="4" width="45.42578125" style="16" customWidth="1"/>
    <col min="5" max="5" width="17.85546875" style="16" customWidth="1" outlineLevel="1"/>
    <col min="6" max="7" width="17.28515625" style="16" customWidth="1" outlineLevel="1"/>
    <col min="8" max="8" width="17.85546875" style="16" customWidth="1"/>
    <col min="9" max="11" width="18.5703125" style="16" customWidth="1"/>
    <col min="12" max="12" width="20.7109375" style="17" customWidth="1"/>
    <col min="13" max="13" width="19.85546875" style="16" customWidth="1"/>
    <col min="14" max="14" width="17.28515625" style="16" hidden="1" customWidth="1" outlineLevel="1"/>
    <col min="15" max="15" width="16.42578125" style="16" hidden="1" customWidth="1" outlineLevel="1"/>
    <col min="16" max="16" width="17.28515625" style="16" hidden="1" customWidth="1" outlineLevel="1"/>
    <col min="17" max="17" width="16.42578125" style="16" hidden="1" customWidth="1" outlineLevel="1"/>
    <col min="18" max="18" width="14.42578125" style="18" hidden="1" customWidth="1" outlineLevel="1"/>
    <col min="19" max="19" width="12.85546875" style="18" hidden="1" customWidth="1" outlineLevel="1"/>
    <col min="20" max="20" width="8.85546875" style="16" collapsed="1"/>
    <col min="21" max="21" width="14.5703125" style="16" bestFit="1" customWidth="1"/>
    <col min="22" max="16384" width="8.85546875" style="16"/>
  </cols>
  <sheetData>
    <row r="1" spans="3:17" x14ac:dyDescent="0.2">
      <c r="C1" s="16" t="s">
        <v>53</v>
      </c>
      <c r="E1" s="17">
        <v>56151707.100000001</v>
      </c>
      <c r="F1" s="17">
        <v>60753705.289999999</v>
      </c>
      <c r="G1" s="17">
        <v>60889830.193099096</v>
      </c>
      <c r="H1" s="17">
        <v>35324853.450000003</v>
      </c>
      <c r="I1" s="16">
        <f>+J1-H1</f>
        <v>22932038.178571396</v>
      </c>
      <c r="J1" s="17">
        <v>58256891.628571399</v>
      </c>
      <c r="L1" s="17">
        <v>65310154.673817597</v>
      </c>
      <c r="N1" s="17">
        <v>58256891.628571399</v>
      </c>
      <c r="O1" s="17"/>
      <c r="P1" s="17">
        <v>65310154.673817597</v>
      </c>
      <c r="Q1" s="17"/>
    </row>
    <row r="2" spans="3:17" x14ac:dyDescent="0.2">
      <c r="C2" s="16" t="s">
        <v>54</v>
      </c>
      <c r="E2" s="17">
        <v>194009155.13</v>
      </c>
      <c r="F2" s="17">
        <v>214404008.43000001</v>
      </c>
      <c r="G2" s="17">
        <v>221888918.325901</v>
      </c>
      <c r="H2" s="17">
        <v>127992671.76000001</v>
      </c>
      <c r="I2" s="16">
        <f>+J2-H2</f>
        <v>91123336.971429005</v>
      </c>
      <c r="J2" s="17">
        <v>219116008.73142901</v>
      </c>
      <c r="L2" s="17">
        <v>241468415.85578099</v>
      </c>
      <c r="N2" s="17">
        <v>219116008.73142901</v>
      </c>
      <c r="O2" s="17"/>
      <c r="P2" s="17">
        <v>241468415.85578099</v>
      </c>
      <c r="Q2" s="17"/>
    </row>
    <row r="3" spans="3:17" x14ac:dyDescent="0.2">
      <c r="C3" s="16" t="s">
        <v>55</v>
      </c>
      <c r="E3" s="17">
        <v>2929570.37</v>
      </c>
      <c r="F3" s="17">
        <v>2587284.1</v>
      </c>
      <c r="G3" s="17">
        <v>2552000</v>
      </c>
      <c r="H3" s="17">
        <v>1399576.9</v>
      </c>
      <c r="J3" s="17">
        <v>2399274.68571429</v>
      </c>
      <c r="L3" s="17">
        <v>2438936.84</v>
      </c>
      <c r="N3" s="17">
        <v>2399274.68571429</v>
      </c>
      <c r="O3" s="17"/>
      <c r="P3" s="17">
        <v>2438936.84</v>
      </c>
      <c r="Q3" s="17"/>
    </row>
    <row r="4" spans="3:17" x14ac:dyDescent="0.2">
      <c r="C4" s="16" t="s">
        <v>56</v>
      </c>
      <c r="E4" s="17">
        <v>272359.28000000003</v>
      </c>
      <c r="F4" s="17">
        <v>240647.19</v>
      </c>
      <c r="G4" s="17">
        <v>231133.09</v>
      </c>
      <c r="H4" s="17">
        <v>135553.68</v>
      </c>
      <c r="J4" s="17">
        <v>232377.73714285699</v>
      </c>
      <c r="L4" s="17">
        <v>213826</v>
      </c>
      <c r="N4" s="17">
        <v>232377.73714285699</v>
      </c>
      <c r="O4" s="17"/>
      <c r="P4" s="17">
        <v>213826</v>
      </c>
      <c r="Q4" s="17"/>
    </row>
    <row r="5" spans="3:17" x14ac:dyDescent="0.2">
      <c r="C5" s="16" t="s">
        <v>57</v>
      </c>
      <c r="E5" s="17">
        <v>3229912.9000000102</v>
      </c>
      <c r="F5" s="17">
        <v>9054913.9400000293</v>
      </c>
      <c r="G5" s="17">
        <v>9569953.7633701004</v>
      </c>
      <c r="H5" s="17">
        <v>3933014.9199999901</v>
      </c>
      <c r="J5" s="17">
        <v>4972311.2914286898</v>
      </c>
      <c r="L5" s="17">
        <v>6313863.41337517</v>
      </c>
      <c r="N5" s="17">
        <v>4972311.2914286898</v>
      </c>
      <c r="O5" s="17"/>
      <c r="P5" s="17">
        <v>6313863.41337517</v>
      </c>
      <c r="Q5" s="17"/>
    </row>
    <row r="6" spans="3:17" ht="16.5" x14ac:dyDescent="0.25">
      <c r="C6" s="19" t="s">
        <v>58</v>
      </c>
      <c r="D6" s="20"/>
      <c r="E6" s="17">
        <v>-1650636.3899999899</v>
      </c>
      <c r="F6" s="17">
        <v>14198690.460000001</v>
      </c>
      <c r="G6" s="17">
        <v>11149891.960036799</v>
      </c>
      <c r="H6" s="17">
        <v>4451633.2400000095</v>
      </c>
      <c r="J6" s="17">
        <v>5861371.2685715603</v>
      </c>
      <c r="L6" s="17">
        <v>8209982.3533751704</v>
      </c>
      <c r="N6" s="17">
        <v>5861371.2685715603</v>
      </c>
      <c r="O6" s="17"/>
      <c r="P6" s="17">
        <v>8209982.3533751704</v>
      </c>
      <c r="Q6" s="17"/>
    </row>
    <row r="7" spans="3:17" x14ac:dyDescent="0.2">
      <c r="C7" s="16" t="s">
        <v>59</v>
      </c>
      <c r="E7" s="17">
        <v>102041954.59999999</v>
      </c>
      <c r="F7" s="17">
        <v>110724362.09999999</v>
      </c>
      <c r="G7" s="17">
        <v>119211379.211767</v>
      </c>
      <c r="H7" s="17">
        <v>69325935</v>
      </c>
      <c r="J7" s="17">
        <v>119344460</v>
      </c>
      <c r="L7" s="17">
        <v>128733653.314153</v>
      </c>
      <c r="N7" s="17">
        <v>119344460</v>
      </c>
      <c r="O7" s="17"/>
      <c r="P7" s="17">
        <v>128733653.314153</v>
      </c>
      <c r="Q7" s="17"/>
    </row>
    <row r="8" spans="3:17" x14ac:dyDescent="0.2">
      <c r="E8" s="21" t="s">
        <v>60</v>
      </c>
      <c r="F8" s="21" t="s">
        <v>61</v>
      </c>
      <c r="G8" s="21" t="s">
        <v>62</v>
      </c>
      <c r="H8" s="21" t="s">
        <v>63</v>
      </c>
      <c r="J8" s="16" t="s">
        <v>64</v>
      </c>
      <c r="L8" s="17" t="s">
        <v>65</v>
      </c>
      <c r="N8" s="22" t="str">
        <f>J8</f>
        <v>BUD2025.GMCB_Projection</v>
      </c>
      <c r="O8" s="22"/>
      <c r="P8" s="22" t="str">
        <f>L8</f>
        <v>BUD2025.TOT</v>
      </c>
      <c r="Q8" s="22"/>
    </row>
    <row r="9" spans="3:17" x14ac:dyDescent="0.2">
      <c r="E9" s="21"/>
      <c r="F9" s="21"/>
      <c r="G9" s="21"/>
      <c r="H9" s="21"/>
      <c r="N9" s="21"/>
      <c r="O9" s="21"/>
      <c r="P9" s="21"/>
      <c r="Q9" s="21"/>
    </row>
    <row r="10" spans="3:17" ht="23.25" x14ac:dyDescent="0.35">
      <c r="C10" s="23" t="str">
        <f>L10&amp;" BALANCE SHEET BUDGET"</f>
        <v>FY25 BALANCE SHEET BUDGET</v>
      </c>
      <c r="D10" s="23"/>
      <c r="E10" s="24" t="str">
        <f>"FY"&amp;RIGHT(LEFT(E8,7),2)</f>
        <v>FY22</v>
      </c>
      <c r="F10" s="24" t="str">
        <f>"FY"&amp;RIGHT(LEFT(F8,7),2)</f>
        <v>FY23</v>
      </c>
      <c r="G10" s="24" t="str">
        <f>"FY"&amp;RIGHT(LEFT(G8,7),2)</f>
        <v>FY24</v>
      </c>
      <c r="H10" s="24" t="str">
        <f>"FY"&amp;RIGHT(LEFT(H8,7),2)</f>
        <v>FY24</v>
      </c>
      <c r="I10" s="379" t="s">
        <v>66</v>
      </c>
      <c r="J10" s="25" t="str">
        <f>H10</f>
        <v>FY24</v>
      </c>
      <c r="K10" s="379" t="s">
        <v>66</v>
      </c>
      <c r="L10" s="26" t="s">
        <v>67</v>
      </c>
      <c r="N10" s="24" t="str">
        <f>"FY"&amp;RIGHT(LEFT(N8,7),2)</f>
        <v>FY25</v>
      </c>
      <c r="O10" s="24"/>
      <c r="P10" s="24" t="str">
        <f>"FY"&amp;RIGHT(LEFT(P8,7),2)</f>
        <v>FY25</v>
      </c>
      <c r="Q10" s="24"/>
    </row>
    <row r="11" spans="3:17" ht="15" x14ac:dyDescent="0.25">
      <c r="C11" s="27" t="s">
        <v>68</v>
      </c>
      <c r="E11" s="24" t="s">
        <v>69</v>
      </c>
      <c r="F11" s="24" t="s">
        <v>69</v>
      </c>
      <c r="G11" s="24" t="s">
        <v>70</v>
      </c>
      <c r="H11" s="24" t="s">
        <v>71</v>
      </c>
      <c r="I11" s="379"/>
      <c r="J11" s="25" t="s">
        <v>72</v>
      </c>
      <c r="K11" s="379"/>
      <c r="L11" s="26" t="s">
        <v>70</v>
      </c>
      <c r="N11" s="24" t="s">
        <v>70</v>
      </c>
      <c r="O11" s="24" t="s">
        <v>73</v>
      </c>
      <c r="P11" s="24" t="s">
        <v>70</v>
      </c>
      <c r="Q11" s="24" t="s">
        <v>73</v>
      </c>
    </row>
    <row r="12" spans="3:17" ht="15" x14ac:dyDescent="0.25">
      <c r="D12" s="24" t="s">
        <v>74</v>
      </c>
      <c r="E12" s="28">
        <f>(E22+E23+E35-E79-E92-E70)/((E7-E3)/365)</f>
        <v>119.93591229441859</v>
      </c>
      <c r="F12" s="28">
        <f>(F22+F23+F35-F79-F92-F70)/((F7-F3)/365)</f>
        <v>98.127864406045845</v>
      </c>
      <c r="G12" s="28">
        <f>(G22+G23+G35-G79-G92-G70)/((G7-G3)/366)</f>
        <v>129.06321827776731</v>
      </c>
      <c r="H12" s="28">
        <f>(H22+H23+H35-H79-H92-H70)/((J7-H3)/366)</f>
        <v>108.30433921503459</v>
      </c>
      <c r="J12" s="29">
        <f>(J22+J23+J35-J79-J92-J70)/((J7-J3)/366)</f>
        <v>111.99094629584694</v>
      </c>
      <c r="L12" s="29">
        <f>(L22+L23+L35-L79-L92-L70)/((L7-L3)/365)</f>
        <v>93.17211180470396</v>
      </c>
      <c r="M12" s="30" t="s">
        <v>75</v>
      </c>
      <c r="N12" s="28">
        <f>(N22+N23+N35-N79-N92-N70)/((N7-N3)/365)</f>
        <v>1281.3405203159946</v>
      </c>
      <c r="O12" s="28"/>
      <c r="P12" s="28">
        <f>(P22+P23+P35-P79-P92-P70)/((P7-P3)/365)</f>
        <v>0</v>
      </c>
      <c r="Q12" s="28"/>
    </row>
    <row r="13" spans="3:17" ht="15" x14ac:dyDescent="0.25">
      <c r="D13" s="24" t="s">
        <v>76</v>
      </c>
      <c r="E13" s="17">
        <v>0</v>
      </c>
      <c r="F13" s="17">
        <v>1034054.42</v>
      </c>
      <c r="G13" s="17">
        <v>985943.016790597</v>
      </c>
      <c r="H13" s="28"/>
      <c r="J13" s="17">
        <v>12408648</v>
      </c>
      <c r="L13" s="17">
        <v>973278.007170066</v>
      </c>
      <c r="N13" s="17" t="s">
        <v>77</v>
      </c>
      <c r="O13" s="17"/>
      <c r="P13" s="17">
        <v>973278.007170066</v>
      </c>
      <c r="Q13" s="17"/>
    </row>
    <row r="14" spans="3:17" ht="15" x14ac:dyDescent="0.25">
      <c r="D14" s="24" t="s">
        <v>78</v>
      </c>
      <c r="E14" s="31"/>
      <c r="F14" s="31"/>
      <c r="G14" s="31">
        <f>(G103+G3+G4)/G13</f>
        <v>14.131673750670739</v>
      </c>
      <c r="J14" s="31">
        <f>(J103+J3+J4)/J13</f>
        <v>0.68444392099999196</v>
      </c>
      <c r="L14" s="31">
        <f>(L103+L3+L4)/L13</f>
        <v>11.160989063094144</v>
      </c>
      <c r="M14" s="32" t="s">
        <v>79</v>
      </c>
      <c r="N14" s="31" t="e">
        <f>(N103+N3+N4)/N13</f>
        <v>#VALUE!</v>
      </c>
      <c r="O14" s="31"/>
      <c r="P14" s="31">
        <f>(P103+P3+P4)/P13</f>
        <v>11.160989063094144</v>
      </c>
      <c r="Q14" s="31"/>
    </row>
    <row r="15" spans="3:17" ht="15" x14ac:dyDescent="0.25">
      <c r="D15" s="24" t="s">
        <v>80</v>
      </c>
      <c r="E15" s="33">
        <f>+E85/(E102+E85+E103)</f>
        <v>0.14886199059969679</v>
      </c>
      <c r="F15" s="33">
        <f>+F85/(F102+F85+F103)</f>
        <v>0.11133227603996944</v>
      </c>
      <c r="G15" s="33">
        <f>+G85/(G102+G85+G103)</f>
        <v>9.1209742638503344E-2</v>
      </c>
      <c r="H15" s="33">
        <f>+H85/(H102+H85+H103)</f>
        <v>0.10046372134651507</v>
      </c>
      <c r="I15" s="24"/>
      <c r="J15" s="33">
        <f>+J85/(J102+J85+J103)</f>
        <v>9.5215547114736149E-2</v>
      </c>
      <c r="K15" s="24"/>
      <c r="L15" s="33">
        <f>+L85/(L102+L85+L103)</f>
        <v>8.3966795372716035E-2</v>
      </c>
      <c r="M15" s="30" t="s">
        <v>81</v>
      </c>
      <c r="N15" s="33">
        <f>+N85/(N102+N85+N103)</f>
        <v>0.1080496223020949</v>
      </c>
      <c r="O15" s="33"/>
      <c r="P15" s="33">
        <f>+P85/(P102+P85+P103)</f>
        <v>0</v>
      </c>
      <c r="Q15" s="33"/>
    </row>
    <row r="16" spans="3:17" ht="15" x14ac:dyDescent="0.25">
      <c r="D16" s="24" t="s">
        <v>11</v>
      </c>
      <c r="E16" s="34">
        <f>-E53/E3</f>
        <v>15.757819260030267</v>
      </c>
      <c r="F16" s="34">
        <f>-F53/F3</f>
        <v>4.0783655803396348</v>
      </c>
      <c r="G16" s="34">
        <f>-G53/G3</f>
        <v>5.8993404412915869</v>
      </c>
      <c r="H16" s="34"/>
      <c r="I16" s="24"/>
      <c r="J16" s="34">
        <f>-J53/J3</f>
        <v>5.3975715214362205</v>
      </c>
      <c r="K16" s="24"/>
      <c r="L16" s="34">
        <f>-L53/L3</f>
        <v>6.3097958517508355</v>
      </c>
      <c r="M16" s="30" t="s">
        <v>82</v>
      </c>
      <c r="N16" s="34">
        <f>-N53/N3</f>
        <v>40.070368023364665</v>
      </c>
      <c r="O16" s="34"/>
      <c r="P16" s="34">
        <f>-P53/P3</f>
        <v>0</v>
      </c>
      <c r="Q16" s="34"/>
    </row>
    <row r="17" spans="1:21" ht="15" x14ac:dyDescent="0.25">
      <c r="D17" s="24"/>
      <c r="E17" s="34"/>
      <c r="F17" s="34"/>
      <c r="G17" s="34"/>
      <c r="H17" s="34"/>
      <c r="I17" s="24"/>
      <c r="J17" s="34"/>
      <c r="K17" s="24"/>
      <c r="L17" s="34"/>
      <c r="M17" s="30"/>
      <c r="N17" s="34"/>
      <c r="O17" s="34"/>
      <c r="P17" s="34"/>
      <c r="Q17" s="34"/>
    </row>
    <row r="18" spans="1:21" ht="15" x14ac:dyDescent="0.25">
      <c r="L18" s="16"/>
      <c r="N18" s="24"/>
      <c r="O18" s="24"/>
      <c r="P18" s="24"/>
      <c r="Q18" s="24"/>
    </row>
    <row r="19" spans="1:21" ht="15" x14ac:dyDescent="0.25">
      <c r="C19" s="24" t="s">
        <v>83</v>
      </c>
      <c r="D19" s="24" t="s">
        <v>84</v>
      </c>
      <c r="I19" s="16" t="s">
        <v>85</v>
      </c>
      <c r="J19" s="16">
        <v>69.599999999999994</v>
      </c>
      <c r="L19" s="17">
        <v>70.3</v>
      </c>
    </row>
    <row r="20" spans="1:21" x14ac:dyDescent="0.2">
      <c r="A20" s="35"/>
      <c r="B20" s="35"/>
      <c r="C20" s="36" t="s">
        <v>86</v>
      </c>
      <c r="D20" s="37"/>
      <c r="E20" s="35"/>
      <c r="F20" s="35"/>
      <c r="G20" s="35"/>
      <c r="H20" s="35"/>
      <c r="I20" s="35"/>
      <c r="J20" s="35"/>
      <c r="K20" s="35"/>
      <c r="L20" s="38"/>
      <c r="N20" s="35"/>
      <c r="O20" s="35"/>
      <c r="P20" s="35"/>
      <c r="Q20" s="35"/>
    </row>
    <row r="21" spans="1:21" x14ac:dyDescent="0.2">
      <c r="A21" s="39" t="s">
        <v>87</v>
      </c>
      <c r="B21" s="39" t="s">
        <v>88</v>
      </c>
      <c r="C21" s="40" t="s">
        <v>45</v>
      </c>
      <c r="D21" s="41"/>
      <c r="E21" s="39"/>
      <c r="F21" s="39"/>
      <c r="G21" s="39"/>
      <c r="H21" s="39"/>
      <c r="J21" s="28"/>
      <c r="L21" s="28"/>
      <c r="N21" s="39"/>
      <c r="O21" s="39"/>
      <c r="P21" s="39"/>
      <c r="Q21" s="39"/>
    </row>
    <row r="22" spans="1:21" ht="15" x14ac:dyDescent="0.25">
      <c r="A22" s="16" t="s">
        <v>89</v>
      </c>
      <c r="B22" s="16" t="s">
        <v>89</v>
      </c>
      <c r="C22" s="375" t="s">
        <v>90</v>
      </c>
      <c r="D22" s="42" t="s">
        <v>91</v>
      </c>
      <c r="E22" s="17">
        <v>7686173.3299999898</v>
      </c>
      <c r="F22" s="17">
        <v>1087168.53000001</v>
      </c>
      <c r="G22" s="17">
        <v>6640291.5384</v>
      </c>
      <c r="H22" s="17">
        <v>6287404.9900000002</v>
      </c>
      <c r="I22" s="43"/>
      <c r="J22" s="17">
        <f t="shared" ref="J22:J31" si="0">SUM(H22:I22)</f>
        <v>6287404.9900000002</v>
      </c>
      <c r="K22" s="43">
        <f>+J22*0.04-3981261.55327177</f>
        <v>-3729765.3536717701</v>
      </c>
      <c r="L22" s="17">
        <f t="shared" ref="L22:L31" si="1">SUM(J22:K22)</f>
        <v>2557639.6363282301</v>
      </c>
      <c r="M22" s="27" t="s">
        <v>92</v>
      </c>
      <c r="N22" s="17">
        <v>57042234.788571298</v>
      </c>
      <c r="O22" s="17">
        <f t="shared" ref="O22:O32" si="2">+J22-N22</f>
        <v>-50754829.798571296</v>
      </c>
      <c r="P22" s="17">
        <v>0</v>
      </c>
      <c r="Q22" s="17">
        <f t="shared" ref="Q22:Q32" si="3">+L22-P22</f>
        <v>2557639.6363282301</v>
      </c>
      <c r="R22" s="18">
        <v>12011000010</v>
      </c>
      <c r="S22" s="18">
        <v>25010000</v>
      </c>
      <c r="U22" s="16" t="s">
        <v>93</v>
      </c>
    </row>
    <row r="23" spans="1:21" ht="15" x14ac:dyDescent="0.25">
      <c r="A23" s="16" t="s">
        <v>89</v>
      </c>
      <c r="B23" s="16" t="s">
        <v>94</v>
      </c>
      <c r="C23" s="376"/>
      <c r="D23" s="42" t="s">
        <v>95</v>
      </c>
      <c r="E23" s="17">
        <v>0</v>
      </c>
      <c r="F23" s="17">
        <v>6575383.4500000002</v>
      </c>
      <c r="G23" s="17">
        <v>3160000</v>
      </c>
      <c r="H23" s="17">
        <v>4640058.68</v>
      </c>
      <c r="I23" s="43"/>
      <c r="J23" s="17">
        <f t="shared" si="0"/>
        <v>4640058.68</v>
      </c>
      <c r="K23" s="43">
        <f>J23*0.04</f>
        <v>185602.34719999999</v>
      </c>
      <c r="L23" s="17">
        <f t="shared" si="1"/>
        <v>4825661.0271999994</v>
      </c>
      <c r="M23" s="27" t="s">
        <v>92</v>
      </c>
      <c r="N23" s="17">
        <v>72972620.537142903</v>
      </c>
      <c r="O23" s="17">
        <f t="shared" si="2"/>
        <v>-68332561.857142895</v>
      </c>
      <c r="P23" s="17">
        <v>0</v>
      </c>
      <c r="Q23" s="17">
        <f t="shared" si="3"/>
        <v>4825661.0271999994</v>
      </c>
      <c r="R23" s="18">
        <v>12011002015</v>
      </c>
      <c r="S23" s="18">
        <v>25010000</v>
      </c>
    </row>
    <row r="24" spans="1:21" ht="15" x14ac:dyDescent="0.25">
      <c r="A24" s="16" t="s">
        <v>96</v>
      </c>
      <c r="B24" s="16" t="s">
        <v>96</v>
      </c>
      <c r="C24" s="42" t="s">
        <v>47</v>
      </c>
      <c r="D24" s="375" t="s">
        <v>97</v>
      </c>
      <c r="E24" s="17">
        <v>18685047.059999999</v>
      </c>
      <c r="F24" s="39">
        <v>31828990.300000001</v>
      </c>
      <c r="G24" s="39">
        <v>33107720.056839999</v>
      </c>
      <c r="H24" s="17">
        <v>27473974.219999999</v>
      </c>
      <c r="I24" s="43"/>
      <c r="J24" s="17">
        <f t="shared" si="0"/>
        <v>27473974.219999999</v>
      </c>
      <c r="K24" s="43"/>
      <c r="L24" s="17">
        <f t="shared" si="1"/>
        <v>27473974.219999999</v>
      </c>
      <c r="M24" s="44" t="s">
        <v>98</v>
      </c>
      <c r="N24" s="39">
        <v>358123187.50285703</v>
      </c>
      <c r="O24" s="17">
        <f t="shared" si="2"/>
        <v>-330649213.28285706</v>
      </c>
      <c r="P24" s="39">
        <v>0</v>
      </c>
      <c r="Q24" s="17">
        <f t="shared" si="3"/>
        <v>27473974.219999999</v>
      </c>
      <c r="R24" s="18">
        <v>12011005005</v>
      </c>
      <c r="S24" s="18">
        <v>25010000</v>
      </c>
      <c r="U24" s="380" t="s">
        <v>99</v>
      </c>
    </row>
    <row r="25" spans="1:21" ht="15" x14ac:dyDescent="0.25">
      <c r="A25" s="16" t="s">
        <v>100</v>
      </c>
      <c r="B25" s="16" t="s">
        <v>96</v>
      </c>
      <c r="C25" s="45" t="s">
        <v>48</v>
      </c>
      <c r="D25" s="376" t="e">
        <f ca="1">_xll.GetData("Description", "ACCT_HNDetail_L50.ACCT_HNDetail_L50 = '"&amp;$B25&amp;"'", "ACCT_HNDetail_L50")</f>
        <v>#NAME?</v>
      </c>
      <c r="E25" s="17">
        <v>-8008192.4699999997</v>
      </c>
      <c r="F25" s="39">
        <v>-16749131.279999999</v>
      </c>
      <c r="G25" s="39">
        <v>-18460592.226179998</v>
      </c>
      <c r="H25" s="17">
        <v>-13201378.960000001</v>
      </c>
      <c r="I25" s="43">
        <v>-1359827</v>
      </c>
      <c r="J25" s="17">
        <f t="shared" si="0"/>
        <v>-14561205.960000001</v>
      </c>
      <c r="K25" s="43"/>
      <c r="L25" s="17">
        <f t="shared" si="1"/>
        <v>-14561205.960000001</v>
      </c>
      <c r="M25" s="44" t="s">
        <v>98</v>
      </c>
      <c r="N25" s="39">
        <v>-181749295.49142799</v>
      </c>
      <c r="O25" s="17">
        <f t="shared" si="2"/>
        <v>167188089.53142798</v>
      </c>
      <c r="P25" s="39">
        <v>0</v>
      </c>
      <c r="Q25" s="17">
        <f t="shared" si="3"/>
        <v>-14561205.960000001</v>
      </c>
      <c r="R25" s="18">
        <v>12011011032</v>
      </c>
      <c r="S25" s="18">
        <v>25010000</v>
      </c>
      <c r="U25" s="380"/>
    </row>
    <row r="26" spans="1:21" ht="15" x14ac:dyDescent="0.25">
      <c r="A26" s="16" t="s">
        <v>101</v>
      </c>
      <c r="B26" s="16" t="s">
        <v>101</v>
      </c>
      <c r="C26" s="42" t="s">
        <v>102</v>
      </c>
      <c r="D26" s="42" t="s">
        <v>103</v>
      </c>
      <c r="E26" s="17">
        <v>11541431.439999999</v>
      </c>
      <c r="F26" s="17">
        <v>24607748.390000001</v>
      </c>
      <c r="G26" s="17">
        <v>28940782.010000002</v>
      </c>
      <c r="H26" s="17">
        <v>25707571.239999998</v>
      </c>
      <c r="I26" s="43">
        <f>-25707571+27662980</f>
        <v>1955409</v>
      </c>
      <c r="J26" s="17">
        <f t="shared" si="0"/>
        <v>27662980.239999998</v>
      </c>
      <c r="K26" s="43">
        <f>-27662980+32192298</f>
        <v>4529318</v>
      </c>
      <c r="L26" s="17">
        <f t="shared" si="1"/>
        <v>32192298.239999998</v>
      </c>
      <c r="M26" s="44" t="s">
        <v>104</v>
      </c>
      <c r="N26" s="17">
        <v>291847534.64571398</v>
      </c>
      <c r="O26" s="17">
        <f t="shared" si="2"/>
        <v>-264184554.40571398</v>
      </c>
      <c r="P26" s="17">
        <v>0</v>
      </c>
      <c r="Q26" s="17">
        <f t="shared" si="3"/>
        <v>32192298.239999998</v>
      </c>
      <c r="R26" s="18">
        <v>12011027555</v>
      </c>
      <c r="S26" s="18">
        <v>25010000</v>
      </c>
      <c r="U26" s="46" t="s">
        <v>105</v>
      </c>
    </row>
    <row r="27" spans="1:21" ht="15" x14ac:dyDescent="0.25">
      <c r="A27" s="16" t="s">
        <v>106</v>
      </c>
      <c r="B27" s="16" t="s">
        <v>107</v>
      </c>
      <c r="C27" s="45" t="s">
        <v>108</v>
      </c>
      <c r="D27" s="375" t="s">
        <v>109</v>
      </c>
      <c r="E27" s="47">
        <v>0</v>
      </c>
      <c r="F27" s="47">
        <v>0</v>
      </c>
      <c r="G27" s="47">
        <v>0</v>
      </c>
      <c r="H27" s="47">
        <v>0</v>
      </c>
      <c r="I27" s="48"/>
      <c r="J27" s="17">
        <f t="shared" si="0"/>
        <v>0</v>
      </c>
      <c r="K27" s="48"/>
      <c r="L27" s="17">
        <f t="shared" si="1"/>
        <v>0</v>
      </c>
      <c r="M27" s="49" t="s">
        <v>110</v>
      </c>
      <c r="N27" s="47">
        <v>0</v>
      </c>
      <c r="O27" s="17">
        <f t="shared" si="2"/>
        <v>0</v>
      </c>
      <c r="P27" s="47">
        <v>0</v>
      </c>
      <c r="Q27" s="17">
        <f t="shared" si="3"/>
        <v>0</v>
      </c>
      <c r="R27" s="18">
        <v>12011030323</v>
      </c>
      <c r="S27" s="18">
        <v>25010000</v>
      </c>
    </row>
    <row r="28" spans="1:21" ht="15" x14ac:dyDescent="0.25">
      <c r="A28" s="16" t="s">
        <v>111</v>
      </c>
      <c r="B28" s="16" t="s">
        <v>107</v>
      </c>
      <c r="C28" s="375" t="s">
        <v>112</v>
      </c>
      <c r="D28" s="376"/>
      <c r="E28" s="47">
        <v>709817</v>
      </c>
      <c r="F28" s="47">
        <v>1162476.48</v>
      </c>
      <c r="G28" s="47">
        <v>0.269999999552965</v>
      </c>
      <c r="H28" s="47">
        <v>1385423.66</v>
      </c>
      <c r="I28" s="48"/>
      <c r="J28" s="17">
        <f t="shared" si="0"/>
        <v>1385423.66</v>
      </c>
      <c r="K28" s="48"/>
      <c r="L28" s="17">
        <f t="shared" si="1"/>
        <v>1385423.66</v>
      </c>
      <c r="M28" s="49" t="s">
        <v>113</v>
      </c>
      <c r="N28" s="47">
        <v>24189171.822857201</v>
      </c>
      <c r="O28" s="17">
        <f t="shared" si="2"/>
        <v>-22803748.162857201</v>
      </c>
      <c r="P28" s="47">
        <v>0</v>
      </c>
      <c r="Q28" s="17">
        <f t="shared" si="3"/>
        <v>1385423.66</v>
      </c>
      <c r="R28" s="18">
        <v>12011030321</v>
      </c>
      <c r="S28" s="18">
        <v>25010000</v>
      </c>
    </row>
    <row r="29" spans="1:21" ht="15" x14ac:dyDescent="0.25">
      <c r="B29" s="16" t="s">
        <v>111</v>
      </c>
      <c r="C29" s="377"/>
      <c r="D29" s="42" t="s">
        <v>114</v>
      </c>
      <c r="E29" s="17">
        <v>599952.69999999995</v>
      </c>
      <c r="F29" s="17">
        <v>933180.31</v>
      </c>
      <c r="G29" s="17">
        <v>728695.83</v>
      </c>
      <c r="H29" s="17">
        <v>893997.89</v>
      </c>
      <c r="I29" s="48"/>
      <c r="J29" s="17">
        <f t="shared" si="0"/>
        <v>893997.89</v>
      </c>
      <c r="K29" s="48"/>
      <c r="L29" s="17">
        <f t="shared" si="1"/>
        <v>893997.89</v>
      </c>
      <c r="M29" s="49" t="s">
        <v>113</v>
      </c>
      <c r="N29" s="17">
        <v>10382956.7485714</v>
      </c>
      <c r="O29" s="17">
        <f t="shared" si="2"/>
        <v>-9488958.858571399</v>
      </c>
      <c r="P29" s="17">
        <v>0</v>
      </c>
      <c r="Q29" s="17">
        <f t="shared" si="3"/>
        <v>893997.89</v>
      </c>
      <c r="R29" s="18">
        <v>12011025612</v>
      </c>
      <c r="S29" s="18">
        <v>25010000</v>
      </c>
    </row>
    <row r="30" spans="1:21" ht="15" x14ac:dyDescent="0.25">
      <c r="B30" s="16" t="s">
        <v>115</v>
      </c>
      <c r="C30" s="377"/>
      <c r="D30" s="42" t="s">
        <v>116</v>
      </c>
      <c r="E30" s="17">
        <v>2435609.02</v>
      </c>
      <c r="F30" s="17">
        <v>2651388.17</v>
      </c>
      <c r="G30" s="17">
        <v>2718797.7026</v>
      </c>
      <c r="H30" s="17">
        <v>2720496.98</v>
      </c>
      <c r="I30" s="48"/>
      <c r="J30" s="17">
        <f t="shared" si="0"/>
        <v>2720496.98</v>
      </c>
      <c r="K30" s="48">
        <f>+J30*0.03</f>
        <v>81614.90939999999</v>
      </c>
      <c r="L30" s="17">
        <f t="shared" si="1"/>
        <v>2802111.8893999998</v>
      </c>
      <c r="M30" s="49" t="s">
        <v>117</v>
      </c>
      <c r="N30" s="17">
        <v>32383629.445714299</v>
      </c>
      <c r="O30" s="17">
        <f t="shared" si="2"/>
        <v>-29663132.465714298</v>
      </c>
      <c r="P30" s="17">
        <v>0</v>
      </c>
      <c r="Q30" s="17">
        <f t="shared" si="3"/>
        <v>2802111.8893999998</v>
      </c>
      <c r="R30" s="18">
        <v>12011015110</v>
      </c>
      <c r="S30" s="18">
        <v>25010000</v>
      </c>
    </row>
    <row r="31" spans="1:21" ht="15" x14ac:dyDescent="0.25">
      <c r="A31" s="50"/>
      <c r="B31" s="50" t="s">
        <v>118</v>
      </c>
      <c r="C31" s="376"/>
      <c r="D31" s="42" t="s">
        <v>119</v>
      </c>
      <c r="E31" s="17">
        <v>0</v>
      </c>
      <c r="F31" s="17">
        <v>0</v>
      </c>
      <c r="G31" s="17">
        <v>0</v>
      </c>
      <c r="H31" s="17">
        <v>0</v>
      </c>
      <c r="I31" s="51"/>
      <c r="J31" s="52">
        <f t="shared" si="0"/>
        <v>0</v>
      </c>
      <c r="K31" s="51"/>
      <c r="L31" s="52">
        <f t="shared" si="1"/>
        <v>0</v>
      </c>
      <c r="M31" s="49" t="s">
        <v>113</v>
      </c>
      <c r="N31" s="17">
        <v>0</v>
      </c>
      <c r="O31" s="17">
        <f t="shared" si="2"/>
        <v>0</v>
      </c>
      <c r="P31" s="17">
        <v>0</v>
      </c>
      <c r="Q31" s="17">
        <f t="shared" si="3"/>
        <v>0</v>
      </c>
    </row>
    <row r="32" spans="1:21" ht="15" x14ac:dyDescent="0.25">
      <c r="C32" s="53" t="s">
        <v>120</v>
      </c>
      <c r="D32" s="41"/>
      <c r="E32" s="54">
        <f t="shared" ref="E32:L32" si="4">SUM(E22:E31)</f>
        <v>33649838.079999991</v>
      </c>
      <c r="F32" s="55">
        <f t="shared" si="4"/>
        <v>52097204.350000009</v>
      </c>
      <c r="G32" s="55">
        <f t="shared" si="4"/>
        <v>56835695.181659997</v>
      </c>
      <c r="H32" s="54">
        <f t="shared" si="4"/>
        <v>55907548.699999996</v>
      </c>
      <c r="I32" s="54">
        <f t="shared" si="4"/>
        <v>595582</v>
      </c>
      <c r="J32" s="54">
        <f t="shared" si="4"/>
        <v>56503130.699999996</v>
      </c>
      <c r="K32" s="54">
        <f t="shared" si="4"/>
        <v>1066769.9029282301</v>
      </c>
      <c r="L32" s="56">
        <f t="shared" si="4"/>
        <v>57569900.602928229</v>
      </c>
      <c r="N32" s="55">
        <f>SUM(N22:N31)</f>
        <v>665192040.00000012</v>
      </c>
      <c r="O32" s="17">
        <f t="shared" si="2"/>
        <v>-608688909.30000007</v>
      </c>
      <c r="P32" s="55">
        <f>SUM(P22:P31)</f>
        <v>0</v>
      </c>
      <c r="Q32" s="17">
        <f t="shared" si="3"/>
        <v>57569900.602928229</v>
      </c>
    </row>
    <row r="33" spans="1:25" ht="6" customHeight="1" x14ac:dyDescent="0.25">
      <c r="C33" s="57"/>
      <c r="D33" s="41"/>
      <c r="E33" s="54"/>
      <c r="F33" s="55"/>
      <c r="G33" s="55"/>
      <c r="H33" s="54"/>
      <c r="I33" s="54"/>
      <c r="J33" s="54"/>
      <c r="K33" s="54"/>
      <c r="L33" s="56"/>
      <c r="N33" s="55"/>
      <c r="O33" s="55"/>
      <c r="P33" s="55"/>
      <c r="Q33" s="55"/>
    </row>
    <row r="34" spans="1:25" x14ac:dyDescent="0.2">
      <c r="C34" s="53" t="s">
        <v>121</v>
      </c>
      <c r="D34" s="41"/>
      <c r="F34" s="58"/>
      <c r="G34" s="58"/>
      <c r="N34" s="58"/>
      <c r="O34" s="58"/>
      <c r="P34" s="58"/>
      <c r="Q34" s="58"/>
      <c r="Y34" s="31">
        <f>((L19)*((L7-L3)/365)-J35-L23-L22)</f>
        <v>-7928626.2823567539</v>
      </c>
    </row>
    <row r="35" spans="1:25" x14ac:dyDescent="0.2">
      <c r="A35" s="16" t="s">
        <v>122</v>
      </c>
      <c r="B35" s="16" t="s">
        <v>122</v>
      </c>
      <c r="C35" s="42" t="s">
        <v>123</v>
      </c>
      <c r="D35" s="42" t="s">
        <v>121</v>
      </c>
      <c r="E35" s="17">
        <v>24895203.449999999</v>
      </c>
      <c r="F35" s="39">
        <v>21423280.43</v>
      </c>
      <c r="G35" s="39">
        <v>31352088.846641298</v>
      </c>
      <c r="H35" s="17">
        <v>23987904.68</v>
      </c>
      <c r="I35" s="43">
        <v>882129.34467223659</v>
      </c>
      <c r="J35" s="17">
        <f>SUM(H35:I35)</f>
        <v>24870034.024672236</v>
      </c>
      <c r="K35" s="43"/>
      <c r="L35" s="17">
        <f>SUM(J35:K35)</f>
        <v>24870034.024672236</v>
      </c>
      <c r="M35" s="16" t="s">
        <v>124</v>
      </c>
      <c r="N35" s="39">
        <v>280690416.53142899</v>
      </c>
      <c r="O35" s="17">
        <f t="shared" ref="O35:O40" si="5">+J35-N35</f>
        <v>-255820382.50675675</v>
      </c>
      <c r="P35" s="39">
        <v>0</v>
      </c>
      <c r="Q35" s="17">
        <f t="shared" ref="Q35:Q40" si="6">+L35-P35</f>
        <v>24870034.024672236</v>
      </c>
      <c r="R35" s="18">
        <v>12011311007</v>
      </c>
      <c r="S35" s="18">
        <v>25010000</v>
      </c>
      <c r="U35" s="59" t="s">
        <v>125</v>
      </c>
    </row>
    <row r="36" spans="1:25" ht="15" x14ac:dyDescent="0.25">
      <c r="A36" s="60" t="s">
        <v>126</v>
      </c>
      <c r="B36" s="16" t="s">
        <v>127</v>
      </c>
      <c r="C36" s="375" t="s">
        <v>128</v>
      </c>
      <c r="D36" s="42" t="s">
        <v>129</v>
      </c>
      <c r="E36" s="17">
        <v>4911004.6399999997</v>
      </c>
      <c r="F36" s="39">
        <v>4834756.74</v>
      </c>
      <c r="G36" s="39">
        <v>4911004.6399999997</v>
      </c>
      <c r="H36" s="17">
        <v>4834756.74</v>
      </c>
      <c r="I36" s="43"/>
      <c r="J36" s="17">
        <f>SUM(H36:I36)</f>
        <v>4834756.74</v>
      </c>
      <c r="K36" s="43"/>
      <c r="L36" s="17">
        <f>SUM(J36:K36)</f>
        <v>4834756.74</v>
      </c>
      <c r="M36" s="61" t="s">
        <v>113</v>
      </c>
      <c r="N36" s="39">
        <v>58017080.880000003</v>
      </c>
      <c r="O36" s="17">
        <f t="shared" si="5"/>
        <v>-53182324.140000001</v>
      </c>
      <c r="P36" s="39">
        <v>0</v>
      </c>
      <c r="Q36" s="17">
        <f t="shared" si="6"/>
        <v>4834756.74</v>
      </c>
      <c r="R36" s="18">
        <v>12011309510</v>
      </c>
      <c r="S36" s="18">
        <v>25010000</v>
      </c>
    </row>
    <row r="37" spans="1:25" ht="15" x14ac:dyDescent="0.25">
      <c r="A37" s="60"/>
      <c r="B37" s="16" t="s">
        <v>130</v>
      </c>
      <c r="C37" s="377"/>
      <c r="D37" s="42" t="s">
        <v>131</v>
      </c>
      <c r="E37" s="17">
        <v>872937.05</v>
      </c>
      <c r="F37" s="39">
        <v>895840.59</v>
      </c>
      <c r="G37" s="39">
        <v>1634657.2</v>
      </c>
      <c r="H37" s="17">
        <v>875840.59</v>
      </c>
      <c r="I37" s="43"/>
      <c r="J37" s="17">
        <f>SUM(H37:I37)</f>
        <v>875840.59</v>
      </c>
      <c r="K37" s="43"/>
      <c r="L37" s="17">
        <f>SUM(J37:K37)</f>
        <v>875840.59</v>
      </c>
      <c r="M37" s="61" t="s">
        <v>113</v>
      </c>
      <c r="N37" s="39">
        <v>10510087.08</v>
      </c>
      <c r="O37" s="17">
        <f t="shared" si="5"/>
        <v>-9634246.4900000002</v>
      </c>
      <c r="P37" s="39">
        <v>0</v>
      </c>
      <c r="Q37" s="17">
        <f t="shared" si="6"/>
        <v>875840.59</v>
      </c>
      <c r="R37" s="18">
        <v>12011310019</v>
      </c>
      <c r="S37" s="18">
        <v>25010000</v>
      </c>
    </row>
    <row r="38" spans="1:25" ht="15" x14ac:dyDescent="0.25">
      <c r="A38" s="60"/>
      <c r="B38" s="16" t="s">
        <v>132</v>
      </c>
      <c r="C38" s="377"/>
      <c r="D38" s="42" t="s">
        <v>133</v>
      </c>
      <c r="E38" s="17">
        <v>1905106.29</v>
      </c>
      <c r="F38" s="39">
        <v>1823564.58</v>
      </c>
      <c r="G38" s="39">
        <v>0</v>
      </c>
      <c r="H38" s="17">
        <v>2024092.83</v>
      </c>
      <c r="I38" s="43"/>
      <c r="J38" s="17">
        <f>SUM(H38:I38)</f>
        <v>2024092.83</v>
      </c>
      <c r="K38" s="43"/>
      <c r="L38" s="17">
        <f>SUM(J38:K38)</f>
        <v>2024092.83</v>
      </c>
      <c r="M38" s="61" t="s">
        <v>113</v>
      </c>
      <c r="N38" s="39">
        <v>22956889.937142901</v>
      </c>
      <c r="O38" s="17">
        <f t="shared" si="5"/>
        <v>-20932797.107142903</v>
      </c>
      <c r="P38" s="39">
        <v>0</v>
      </c>
      <c r="Q38" s="17">
        <f t="shared" si="6"/>
        <v>2024092.83</v>
      </c>
      <c r="R38" s="18">
        <v>12011310557</v>
      </c>
      <c r="S38" s="18">
        <v>25010000</v>
      </c>
    </row>
    <row r="39" spans="1:25" ht="15" x14ac:dyDescent="0.25">
      <c r="A39" s="50"/>
      <c r="B39" s="50" t="s">
        <v>134</v>
      </c>
      <c r="C39" s="376" t="s">
        <v>128</v>
      </c>
      <c r="D39" s="42" t="s">
        <v>135</v>
      </c>
      <c r="E39" s="52">
        <v>0</v>
      </c>
      <c r="F39" s="62">
        <v>0</v>
      </c>
      <c r="G39" s="62">
        <v>0</v>
      </c>
      <c r="H39" s="52">
        <v>0</v>
      </c>
      <c r="I39" s="51"/>
      <c r="J39" s="52">
        <f>SUM(H39:I39)</f>
        <v>0</v>
      </c>
      <c r="K39" s="51"/>
      <c r="L39" s="52">
        <f>SUM(J39:K39)</f>
        <v>0</v>
      </c>
      <c r="M39" s="61" t="s">
        <v>113</v>
      </c>
      <c r="N39" s="62">
        <v>0</v>
      </c>
      <c r="O39" s="17">
        <f t="shared" si="5"/>
        <v>0</v>
      </c>
      <c r="P39" s="62">
        <v>0</v>
      </c>
      <c r="Q39" s="17">
        <f t="shared" si="6"/>
        <v>0</v>
      </c>
      <c r="R39" s="18">
        <v>12011312115</v>
      </c>
      <c r="S39" s="18">
        <v>25010000</v>
      </c>
    </row>
    <row r="40" spans="1:25" ht="15" x14ac:dyDescent="0.25">
      <c r="C40" s="63" t="s">
        <v>136</v>
      </c>
      <c r="D40" s="41"/>
      <c r="E40" s="54">
        <f t="shared" ref="E40:L40" si="7">SUM(E35:E39)</f>
        <v>32584251.43</v>
      </c>
      <c r="F40" s="55">
        <f t="shared" si="7"/>
        <v>28977442.340000004</v>
      </c>
      <c r="G40" s="55">
        <f t="shared" si="7"/>
        <v>37897750.686641298</v>
      </c>
      <c r="H40" s="54">
        <f t="shared" si="7"/>
        <v>31722594.840000004</v>
      </c>
      <c r="I40" s="54">
        <f t="shared" si="7"/>
        <v>882129.34467223659</v>
      </c>
      <c r="J40" s="54">
        <f t="shared" si="7"/>
        <v>32604724.184672236</v>
      </c>
      <c r="K40" s="54">
        <f t="shared" si="7"/>
        <v>0</v>
      </c>
      <c r="L40" s="56">
        <f t="shared" si="7"/>
        <v>32604724.184672236</v>
      </c>
      <c r="N40" s="55">
        <f>SUM(N35:N39)</f>
        <v>372174474.42857188</v>
      </c>
      <c r="O40" s="17">
        <f t="shared" si="5"/>
        <v>-339569750.24389964</v>
      </c>
      <c r="P40" s="55">
        <f>SUM(P35:P39)</f>
        <v>0</v>
      </c>
      <c r="Q40" s="17">
        <f t="shared" si="6"/>
        <v>32604724.184672236</v>
      </c>
    </row>
    <row r="41" spans="1:25" ht="6" customHeight="1" x14ac:dyDescent="0.2">
      <c r="F41" s="58"/>
      <c r="G41" s="58"/>
      <c r="N41" s="58"/>
      <c r="O41" s="58"/>
      <c r="P41" s="58"/>
      <c r="Q41" s="58"/>
    </row>
    <row r="42" spans="1:25" x14ac:dyDescent="0.2">
      <c r="C42" s="53" t="s">
        <v>137</v>
      </c>
      <c r="D42" s="375" t="s">
        <v>138</v>
      </c>
      <c r="F42" s="58"/>
      <c r="G42" s="58"/>
      <c r="N42" s="58"/>
      <c r="O42" s="58"/>
      <c r="P42" s="58"/>
      <c r="Q42" s="58"/>
    </row>
    <row r="43" spans="1:25" x14ac:dyDescent="0.2">
      <c r="C43" s="53" t="s">
        <v>139</v>
      </c>
      <c r="D43" s="377"/>
      <c r="F43" s="58"/>
      <c r="G43" s="58"/>
      <c r="H43" s="64" t="s">
        <v>140</v>
      </c>
      <c r="I43" s="65">
        <f>2408317.7296136-(H48-F48)</f>
        <v>1157188.4696135982</v>
      </c>
      <c r="K43" s="66">
        <f>5515763.8949</f>
        <v>5515763.8948999997</v>
      </c>
      <c r="N43" s="58"/>
      <c r="O43" s="58"/>
      <c r="P43" s="58"/>
      <c r="Q43" s="58"/>
    </row>
    <row r="44" spans="1:25" ht="15" x14ac:dyDescent="0.25">
      <c r="A44" s="16" t="s">
        <v>141</v>
      </c>
      <c r="B44" s="16" t="s">
        <v>142</v>
      </c>
      <c r="C44" s="45" t="s">
        <v>143</v>
      </c>
      <c r="D44" s="377"/>
      <c r="E44" s="47">
        <v>31130277.23</v>
      </c>
      <c r="F44" s="47">
        <v>11840796.75</v>
      </c>
      <c r="G44" s="47">
        <v>12015844.23</v>
      </c>
      <c r="H44" s="47">
        <v>11854046.75</v>
      </c>
      <c r="I44" s="48">
        <f>I$43*(H44/H$48)</f>
        <v>572939.93062093377</v>
      </c>
      <c r="J44" s="17">
        <f>SUM(H44:I44)</f>
        <v>12426986.680620933</v>
      </c>
      <c r="K44" s="48">
        <f>K$43*(J44/J$48)</f>
        <v>2730930.5841257591</v>
      </c>
      <c r="L44" s="17">
        <f>SUM(J44:K44)</f>
        <v>15157917.264746692</v>
      </c>
      <c r="M44" s="16" t="s">
        <v>144</v>
      </c>
      <c r="N44" s="47">
        <v>142112275.285714</v>
      </c>
      <c r="O44" s="17">
        <f>+J44-N44</f>
        <v>-129685288.60509306</v>
      </c>
      <c r="P44" s="47">
        <v>0</v>
      </c>
      <c r="Q44" s="17">
        <f>+L44-P44</f>
        <v>15157917.264746692</v>
      </c>
      <c r="R44" s="18">
        <v>12031100001</v>
      </c>
      <c r="S44" s="18">
        <v>25010000</v>
      </c>
    </row>
    <row r="45" spans="1:25" ht="15" x14ac:dyDescent="0.25">
      <c r="A45" s="16" t="s">
        <v>145</v>
      </c>
      <c r="B45" s="16" t="s">
        <v>142</v>
      </c>
      <c r="C45" s="45" t="s">
        <v>146</v>
      </c>
      <c r="D45" s="377"/>
      <c r="E45" s="47">
        <v>390267.62</v>
      </c>
      <c r="F45" s="47">
        <v>231399.45</v>
      </c>
      <c r="G45" s="47">
        <v>43125.120000000003</v>
      </c>
      <c r="H45" s="47">
        <v>349716.77</v>
      </c>
      <c r="I45" s="48">
        <f>I$43*(H45/H$48)</f>
        <v>16902.81016824715</v>
      </c>
      <c r="J45" s="17">
        <f>SUM(H45:I45)</f>
        <v>366619.58016824716</v>
      </c>
      <c r="K45" s="48">
        <f>K$43*(J45/J$48)</f>
        <v>80567.610632603071</v>
      </c>
      <c r="L45" s="17">
        <f>SUM(J45:K45)</f>
        <v>447187.19080085022</v>
      </c>
      <c r="M45" s="16" t="s">
        <v>144</v>
      </c>
      <c r="N45" s="47">
        <v>3226127.1428571399</v>
      </c>
      <c r="O45" s="17">
        <f>+J45-N45</f>
        <v>-2859507.5626888927</v>
      </c>
      <c r="P45" s="47">
        <v>0</v>
      </c>
      <c r="Q45" s="17">
        <f>+L45-P45</f>
        <v>447187.19080085022</v>
      </c>
      <c r="R45" s="18">
        <v>12031110400</v>
      </c>
      <c r="S45" s="18">
        <v>25010000</v>
      </c>
      <c r="U45" s="59" t="s">
        <v>147</v>
      </c>
      <c r="V45" s="59" t="s">
        <v>148</v>
      </c>
    </row>
    <row r="46" spans="1:25" ht="15" x14ac:dyDescent="0.25">
      <c r="A46" s="16" t="s">
        <v>149</v>
      </c>
      <c r="B46" s="16" t="s">
        <v>142</v>
      </c>
      <c r="C46" s="45" t="s">
        <v>150</v>
      </c>
      <c r="D46" s="377"/>
      <c r="E46" s="47">
        <v>25207959.239999998</v>
      </c>
      <c r="F46" s="47">
        <v>7252044.2000000002</v>
      </c>
      <c r="G46" s="47">
        <v>8062177.0325489603</v>
      </c>
      <c r="H46" s="47">
        <v>8073856.1399999997</v>
      </c>
      <c r="I46" s="48">
        <f>I$43*(H46/H$48)</f>
        <v>390232.5234793764</v>
      </c>
      <c r="J46" s="17">
        <f>SUM(H46:I46)</f>
        <v>8464088.6634793766</v>
      </c>
      <c r="K46" s="48">
        <f>K$43*(J46/J$48)</f>
        <v>1860051.7721559983</v>
      </c>
      <c r="L46" s="17">
        <f>SUM(J46:K46)</f>
        <v>10324140.435635375</v>
      </c>
      <c r="M46" s="16" t="s">
        <v>144</v>
      </c>
      <c r="N46" s="47">
        <v>92744656.422857195</v>
      </c>
      <c r="O46" s="17">
        <f>+J46-N46</f>
        <v>-84280567.759377822</v>
      </c>
      <c r="P46" s="47">
        <v>0</v>
      </c>
      <c r="Q46" s="17">
        <f>+L46-P46</f>
        <v>10324140.435635375</v>
      </c>
      <c r="R46" s="18">
        <v>12031100006</v>
      </c>
      <c r="S46" s="18">
        <v>25010000</v>
      </c>
      <c r="V46" s="59" t="s">
        <v>148</v>
      </c>
    </row>
    <row r="47" spans="1:25" ht="15" x14ac:dyDescent="0.25">
      <c r="A47" s="16" t="s">
        <v>151</v>
      </c>
      <c r="B47" s="16" t="s">
        <v>142</v>
      </c>
      <c r="C47" s="42" t="s">
        <v>152</v>
      </c>
      <c r="D47" s="377"/>
      <c r="E47" s="47">
        <v>3349172.38</v>
      </c>
      <c r="F47" s="47">
        <v>3366697.36</v>
      </c>
      <c r="G47" s="47">
        <v>4010006.7452009199</v>
      </c>
      <c r="H47" s="47">
        <v>3664447.36</v>
      </c>
      <c r="I47" s="48">
        <f>I$43*(H47/H$48)</f>
        <v>177113.20534504083</v>
      </c>
      <c r="J47" s="17">
        <f>SUM(H47:I47)</f>
        <v>3841560.5653450405</v>
      </c>
      <c r="K47" s="48">
        <f>K$43*(J47/J$48)</f>
        <v>844213.92798563885</v>
      </c>
      <c r="L47" s="17">
        <f>SUM(J47:K47)</f>
        <v>4685774.4933306798</v>
      </c>
      <c r="M47" s="16" t="s">
        <v>144</v>
      </c>
      <c r="N47" s="47">
        <v>42614368.32</v>
      </c>
      <c r="O47" s="17">
        <f>+J47-N47</f>
        <v>-38772807.754654959</v>
      </c>
      <c r="P47" s="47">
        <v>0</v>
      </c>
      <c r="Q47" s="17">
        <f>+L47-P47</f>
        <v>4685774.4933306798</v>
      </c>
      <c r="R47" s="18">
        <v>25011100009</v>
      </c>
      <c r="S47" s="18">
        <v>25010000</v>
      </c>
      <c r="V47" s="59" t="s">
        <v>148</v>
      </c>
    </row>
    <row r="48" spans="1:25" ht="15" x14ac:dyDescent="0.25">
      <c r="C48" s="53" t="s">
        <v>153</v>
      </c>
      <c r="D48" s="377"/>
      <c r="E48" s="54">
        <f t="shared" ref="E48:L48" si="8">SUM(E44:E47)</f>
        <v>60077676.470000006</v>
      </c>
      <c r="F48" s="54">
        <f t="shared" si="8"/>
        <v>22690937.759999998</v>
      </c>
      <c r="G48" s="54">
        <f t="shared" si="8"/>
        <v>24131153.127749879</v>
      </c>
      <c r="H48" s="54">
        <f t="shared" si="8"/>
        <v>23942067.02</v>
      </c>
      <c r="I48" s="54">
        <f t="shared" si="8"/>
        <v>1157188.4696135982</v>
      </c>
      <c r="J48" s="54">
        <f t="shared" si="8"/>
        <v>25099255.4896136</v>
      </c>
      <c r="K48" s="54">
        <f t="shared" si="8"/>
        <v>5515763.8948999997</v>
      </c>
      <c r="L48" s="56">
        <f t="shared" si="8"/>
        <v>30615019.384513594</v>
      </c>
      <c r="N48" s="54">
        <f>SUM(N44:N47)</f>
        <v>280697427.17142832</v>
      </c>
      <c r="O48" s="17">
        <f>+J48-N48</f>
        <v>-255598171.68181473</v>
      </c>
      <c r="P48" s="54">
        <f>SUM(P44:P47)</f>
        <v>0</v>
      </c>
      <c r="Q48" s="17">
        <f>+L48-P48</f>
        <v>30615019.384513594</v>
      </c>
    </row>
    <row r="49" spans="1:21" x14ac:dyDescent="0.2">
      <c r="C49" s="53" t="s">
        <v>154</v>
      </c>
      <c r="D49" s="377"/>
      <c r="F49" s="58"/>
      <c r="G49" s="58"/>
      <c r="N49" s="58"/>
      <c r="O49" s="58"/>
      <c r="P49" s="58"/>
      <c r="Q49" s="58"/>
    </row>
    <row r="50" spans="1:21" ht="15" x14ac:dyDescent="0.25">
      <c r="A50" s="16" t="s">
        <v>155</v>
      </c>
      <c r="B50" s="16" t="s">
        <v>142</v>
      </c>
      <c r="C50" s="45" t="s">
        <v>143</v>
      </c>
      <c r="D50" s="377"/>
      <c r="E50" s="47">
        <v>-21523579.77</v>
      </c>
      <c r="F50" s="47">
        <v>-3364177.25</v>
      </c>
      <c r="G50" s="47">
        <v>-4466383.3215660499</v>
      </c>
      <c r="H50" s="47">
        <v>-4104244.79</v>
      </c>
      <c r="I50" s="48">
        <f>-($J$3-$H$3)*(H50/$H$53)</f>
        <v>-343331.59249083017</v>
      </c>
      <c r="J50" s="17">
        <f>SUM(H50:I50)</f>
        <v>-4447576.3824908305</v>
      </c>
      <c r="K50" s="43">
        <f>-($L$3)*(J50/$J$53)</f>
        <v>-837617.20914831408</v>
      </c>
      <c r="L50" s="17">
        <f>SUM(J50:K50)</f>
        <v>-5285193.5916391443</v>
      </c>
      <c r="M50" s="16" t="s">
        <v>144</v>
      </c>
      <c r="N50" s="47">
        <v>-45475224.102857098</v>
      </c>
      <c r="O50" s="17">
        <f>+J50-N50</f>
        <v>41027647.720366269</v>
      </c>
      <c r="P50" s="47">
        <v>0</v>
      </c>
      <c r="Q50" s="17">
        <f>+L50-P50</f>
        <v>-5285193.5916391443</v>
      </c>
      <c r="R50" s="18">
        <v>12031150003</v>
      </c>
      <c r="S50" s="18">
        <v>25010000</v>
      </c>
    </row>
    <row r="51" spans="1:21" ht="15" x14ac:dyDescent="0.25">
      <c r="A51" s="16" t="s">
        <v>156</v>
      </c>
      <c r="B51" s="16" t="s">
        <v>142</v>
      </c>
      <c r="C51" s="45" t="s">
        <v>157</v>
      </c>
      <c r="D51" s="377"/>
      <c r="E51" s="47">
        <v>-21350575.800000001</v>
      </c>
      <c r="F51" s="47">
        <v>-3861374.3300000099</v>
      </c>
      <c r="G51" s="47">
        <v>-5328530.73271967</v>
      </c>
      <c r="H51" s="47">
        <v>-4507804.5599999996</v>
      </c>
      <c r="I51" s="48">
        <f>-($J$3-$H$3)*(H51/$H$53)</f>
        <v>-377090.49957086646</v>
      </c>
      <c r="J51" s="17">
        <f>SUM(H51:I51)</f>
        <v>-4884895.0595708657</v>
      </c>
      <c r="K51" s="43">
        <f>-($L$3)*(J51/$J$53)</f>
        <v>-919977.9418939685</v>
      </c>
      <c r="L51" s="17">
        <f>SUM(J51:K51)</f>
        <v>-5804873.0014648344</v>
      </c>
      <c r="M51" s="16" t="s">
        <v>144</v>
      </c>
      <c r="N51" s="47">
        <v>-50664595.542857103</v>
      </c>
      <c r="O51" s="17">
        <f>+J51-N51</f>
        <v>45779700.483286239</v>
      </c>
      <c r="P51" s="47">
        <v>0</v>
      </c>
      <c r="Q51" s="17">
        <f>+L51-P51</f>
        <v>-5804873.0014648344</v>
      </c>
      <c r="R51" s="18">
        <v>12031150005</v>
      </c>
      <c r="S51" s="18">
        <v>25010000</v>
      </c>
    </row>
    <row r="52" spans="1:21" ht="15" x14ac:dyDescent="0.25">
      <c r="A52" s="16" t="s">
        <v>158</v>
      </c>
      <c r="B52" s="16" t="s">
        <v>142</v>
      </c>
      <c r="C52" s="45" t="s">
        <v>159</v>
      </c>
      <c r="D52" s="377"/>
      <c r="E52" s="47">
        <v>-3289484.83</v>
      </c>
      <c r="F52" s="47">
        <v>-3326338.84</v>
      </c>
      <c r="G52" s="47">
        <v>-5260202.7518904097</v>
      </c>
      <c r="H52" s="47">
        <v>-3338509.58</v>
      </c>
      <c r="I52" s="48">
        <f>-($J$3-$H$3)*(H52/$H$53)</f>
        <v>-279275.69365259341</v>
      </c>
      <c r="J52" s="17">
        <f>SUM(H52:I52)</f>
        <v>-3617785.2736525936</v>
      </c>
      <c r="K52" s="43">
        <f>-($L$3)*(J52/$J$53)</f>
        <v>-681341.68895771692</v>
      </c>
      <c r="L52" s="17">
        <f>SUM(J52:K52)</f>
        <v>-4299126.9626103109</v>
      </c>
      <c r="M52" s="16" t="s">
        <v>144</v>
      </c>
      <c r="N52" s="47">
        <v>-39991903.439999998</v>
      </c>
      <c r="O52" s="17">
        <f>+J52-N52</f>
        <v>36374118.166347407</v>
      </c>
      <c r="P52" s="47">
        <v>0</v>
      </c>
      <c r="Q52" s="17">
        <f>+L52-P52</f>
        <v>-4299126.9626103109</v>
      </c>
      <c r="R52" s="18">
        <v>25011150009</v>
      </c>
      <c r="S52" s="18">
        <v>25010000</v>
      </c>
    </row>
    <row r="53" spans="1:21" ht="15" x14ac:dyDescent="0.25">
      <c r="A53" s="50"/>
      <c r="B53" s="50"/>
      <c r="C53" s="67" t="s">
        <v>160</v>
      </c>
      <c r="D53" s="376"/>
      <c r="E53" s="68">
        <f t="shared" ref="E53:L53" si="9">SUM(E50:E52)</f>
        <v>-46163640.399999999</v>
      </c>
      <c r="F53" s="68">
        <f t="shared" si="9"/>
        <v>-10551890.420000009</v>
      </c>
      <c r="G53" s="68">
        <f t="shared" si="9"/>
        <v>-15055116.80617613</v>
      </c>
      <c r="H53" s="68">
        <f t="shared" si="9"/>
        <v>-11950558.93</v>
      </c>
      <c r="I53" s="68">
        <f t="shared" si="9"/>
        <v>-999697.78571428999</v>
      </c>
      <c r="J53" s="68">
        <f t="shared" si="9"/>
        <v>-12950256.715714291</v>
      </c>
      <c r="K53" s="68">
        <f t="shared" si="9"/>
        <v>-2438936.8399999994</v>
      </c>
      <c r="L53" s="68">
        <f t="shared" si="9"/>
        <v>-15389193.555714291</v>
      </c>
      <c r="N53" s="68">
        <f>SUM(N49:N51)</f>
        <v>-96139819.645714194</v>
      </c>
      <c r="O53" s="17">
        <f>+J53-N53</f>
        <v>83189562.929999903</v>
      </c>
      <c r="P53" s="68">
        <f>SUM(P49:P51)</f>
        <v>0</v>
      </c>
      <c r="Q53" s="17">
        <f>+L53-P53</f>
        <v>-15389193.555714291</v>
      </c>
    </row>
    <row r="54" spans="1:21" ht="15" x14ac:dyDescent="0.25">
      <c r="C54" s="40" t="s">
        <v>137</v>
      </c>
      <c r="D54" s="41"/>
      <c r="E54" s="54">
        <f t="shared" ref="E54:L54" si="10">+E48+E53</f>
        <v>13914036.070000008</v>
      </c>
      <c r="F54" s="54">
        <f t="shared" si="10"/>
        <v>12139047.339999989</v>
      </c>
      <c r="G54" s="54">
        <f t="shared" si="10"/>
        <v>9076036.3215737492</v>
      </c>
      <c r="H54" s="54">
        <f t="shared" si="10"/>
        <v>11991508.09</v>
      </c>
      <c r="I54" s="54">
        <f t="shared" si="10"/>
        <v>157490.68389930821</v>
      </c>
      <c r="J54" s="54">
        <f t="shared" si="10"/>
        <v>12148998.773899309</v>
      </c>
      <c r="K54" s="54">
        <f t="shared" si="10"/>
        <v>3076827.0549000003</v>
      </c>
      <c r="L54" s="56">
        <f t="shared" si="10"/>
        <v>15225825.828799304</v>
      </c>
      <c r="N54" s="54">
        <f>+N48+N53</f>
        <v>184557607.52571413</v>
      </c>
      <c r="O54" s="17">
        <f>+J54-N54</f>
        <v>-172408608.75181481</v>
      </c>
      <c r="P54" s="54">
        <f>+P48+P53</f>
        <v>0</v>
      </c>
      <c r="Q54" s="17">
        <f>+L54-P54</f>
        <v>15225825.828799304</v>
      </c>
    </row>
    <row r="55" spans="1:21" x14ac:dyDescent="0.2">
      <c r="C55" s="41"/>
      <c r="D55" s="41"/>
      <c r="E55" s="17"/>
      <c r="F55" s="39"/>
      <c r="G55" s="39"/>
      <c r="H55" s="17"/>
      <c r="I55" s="17"/>
      <c r="J55" s="17"/>
      <c r="K55" s="17"/>
      <c r="N55" s="39"/>
      <c r="O55" s="39"/>
      <c r="P55" s="39"/>
      <c r="Q55" s="39"/>
    </row>
    <row r="56" spans="1:21" ht="15.75" customHeight="1" x14ac:dyDescent="0.2">
      <c r="A56" s="16" t="s">
        <v>161</v>
      </c>
      <c r="B56" s="16" t="s">
        <v>162</v>
      </c>
      <c r="C56" s="375" t="s">
        <v>163</v>
      </c>
      <c r="D56" s="42" t="s">
        <v>164</v>
      </c>
      <c r="E56" s="17">
        <v>0</v>
      </c>
      <c r="F56" s="39">
        <v>0</v>
      </c>
      <c r="G56" s="39">
        <v>0</v>
      </c>
      <c r="H56" s="17">
        <v>0</v>
      </c>
      <c r="I56" s="43"/>
      <c r="J56" s="17">
        <f t="shared" ref="J56:J63" si="11">SUM(H56:I56)</f>
        <v>0</v>
      </c>
      <c r="K56" s="43"/>
      <c r="L56" s="17">
        <f t="shared" ref="L56:L63" si="12">SUM(J56:K56)</f>
        <v>0</v>
      </c>
      <c r="M56" s="16" t="s">
        <v>144</v>
      </c>
      <c r="N56" s="39">
        <v>0</v>
      </c>
      <c r="O56" s="17">
        <f t="shared" ref="O56:O64" si="13">+J56-N56</f>
        <v>0</v>
      </c>
      <c r="P56" s="39">
        <v>0</v>
      </c>
      <c r="Q56" s="17">
        <f t="shared" ref="Q56:Q64" si="14">+L56-P56</f>
        <v>0</v>
      </c>
      <c r="R56" s="18">
        <v>12011030322</v>
      </c>
      <c r="S56" s="18">
        <v>25010000</v>
      </c>
    </row>
    <row r="57" spans="1:21" x14ac:dyDescent="0.2">
      <c r="A57" s="16" t="s">
        <v>161</v>
      </c>
      <c r="B57" s="16" t="s">
        <v>161</v>
      </c>
      <c r="C57" s="377"/>
      <c r="D57" s="42" t="s">
        <v>165</v>
      </c>
      <c r="E57" s="17">
        <v>0</v>
      </c>
      <c r="F57" s="39">
        <v>0</v>
      </c>
      <c r="G57" s="39">
        <v>0</v>
      </c>
      <c r="H57" s="17">
        <v>0</v>
      </c>
      <c r="I57" s="43"/>
      <c r="J57" s="17">
        <f t="shared" si="11"/>
        <v>0</v>
      </c>
      <c r="K57" s="43"/>
      <c r="L57" s="17">
        <f t="shared" si="12"/>
        <v>0</v>
      </c>
      <c r="M57" s="16" t="s">
        <v>113</v>
      </c>
      <c r="N57" s="39">
        <v>0</v>
      </c>
      <c r="O57" s="17">
        <f t="shared" si="13"/>
        <v>0</v>
      </c>
      <c r="P57" s="39">
        <v>0</v>
      </c>
      <c r="Q57" s="17">
        <f t="shared" si="14"/>
        <v>0</v>
      </c>
      <c r="R57" s="18">
        <v>17201000042</v>
      </c>
      <c r="S57" s="18">
        <v>25010000</v>
      </c>
    </row>
    <row r="58" spans="1:21" x14ac:dyDescent="0.2">
      <c r="A58" s="16" t="s">
        <v>161</v>
      </c>
      <c r="B58" s="16" t="s">
        <v>166</v>
      </c>
      <c r="C58" s="377"/>
      <c r="D58" s="42" t="s">
        <v>167</v>
      </c>
      <c r="E58" s="17">
        <v>0</v>
      </c>
      <c r="F58" s="39">
        <v>0</v>
      </c>
      <c r="G58" s="39">
        <v>0</v>
      </c>
      <c r="H58" s="17">
        <v>0</v>
      </c>
      <c r="I58" s="43"/>
      <c r="J58" s="17">
        <f t="shared" si="11"/>
        <v>0</v>
      </c>
      <c r="K58" s="43"/>
      <c r="L58" s="17">
        <f t="shared" si="12"/>
        <v>0</v>
      </c>
      <c r="M58" s="16" t="s">
        <v>113</v>
      </c>
      <c r="N58" s="39">
        <v>0</v>
      </c>
      <c r="O58" s="17">
        <f t="shared" si="13"/>
        <v>0</v>
      </c>
      <c r="P58" s="39">
        <v>0</v>
      </c>
      <c r="Q58" s="17">
        <f t="shared" si="14"/>
        <v>0</v>
      </c>
      <c r="R58" s="18">
        <v>12011200200</v>
      </c>
      <c r="S58" s="18">
        <v>25010000</v>
      </c>
    </row>
    <row r="59" spans="1:21" x14ac:dyDescent="0.2">
      <c r="A59" s="16" t="s">
        <v>161</v>
      </c>
      <c r="B59" s="16" t="s">
        <v>168</v>
      </c>
      <c r="C59" s="377"/>
      <c r="D59" s="42" t="s">
        <v>169</v>
      </c>
      <c r="E59" s="17">
        <v>0</v>
      </c>
      <c r="F59" s="39">
        <v>0</v>
      </c>
      <c r="G59" s="39">
        <v>0</v>
      </c>
      <c r="H59" s="17">
        <v>0</v>
      </c>
      <c r="I59" s="43"/>
      <c r="J59" s="17">
        <f t="shared" si="11"/>
        <v>0</v>
      </c>
      <c r="K59" s="43"/>
      <c r="L59" s="17">
        <f t="shared" si="12"/>
        <v>0</v>
      </c>
      <c r="M59" s="16" t="s">
        <v>113</v>
      </c>
      <c r="N59" s="39">
        <v>0</v>
      </c>
      <c r="O59" s="17">
        <f t="shared" si="13"/>
        <v>0</v>
      </c>
      <c r="P59" s="39">
        <v>0</v>
      </c>
      <c r="Q59" s="17">
        <f t="shared" si="14"/>
        <v>0</v>
      </c>
      <c r="R59" s="18">
        <v>19071028102</v>
      </c>
      <c r="S59" s="18">
        <v>25010000</v>
      </c>
    </row>
    <row r="60" spans="1:21" x14ac:dyDescent="0.2">
      <c r="A60" s="16" t="s">
        <v>161</v>
      </c>
      <c r="B60" s="16" t="s">
        <v>170</v>
      </c>
      <c r="C60" s="377"/>
      <c r="D60" s="42" t="s">
        <v>171</v>
      </c>
      <c r="E60" s="17">
        <v>0</v>
      </c>
      <c r="F60" s="39">
        <v>0</v>
      </c>
      <c r="G60" s="39">
        <v>0</v>
      </c>
      <c r="H60" s="17">
        <v>0</v>
      </c>
      <c r="I60" s="43"/>
      <c r="J60" s="17">
        <f t="shared" si="11"/>
        <v>0</v>
      </c>
      <c r="K60" s="43"/>
      <c r="L60" s="17">
        <f t="shared" si="12"/>
        <v>0</v>
      </c>
      <c r="M60" s="16" t="s">
        <v>113</v>
      </c>
      <c r="N60" s="39">
        <v>0</v>
      </c>
      <c r="O60" s="17">
        <f t="shared" si="13"/>
        <v>0</v>
      </c>
      <c r="P60" s="39">
        <v>0</v>
      </c>
      <c r="Q60" s="17">
        <f t="shared" si="14"/>
        <v>0</v>
      </c>
      <c r="R60" s="18">
        <v>12011029051</v>
      </c>
      <c r="S60" s="18">
        <v>25010000</v>
      </c>
    </row>
    <row r="61" spans="1:21" x14ac:dyDescent="0.2">
      <c r="A61" s="16" t="s">
        <v>161</v>
      </c>
      <c r="B61" s="16" t="s">
        <v>172</v>
      </c>
      <c r="C61" s="377"/>
      <c r="D61" s="42" t="s">
        <v>173</v>
      </c>
      <c r="E61" s="17">
        <v>1221735.07</v>
      </c>
      <c r="F61" s="39">
        <v>639530.70999999903</v>
      </c>
      <c r="G61" s="39">
        <v>1221735.07</v>
      </c>
      <c r="H61" s="17">
        <v>602294.02</v>
      </c>
      <c r="I61" s="43"/>
      <c r="J61" s="17">
        <f t="shared" si="11"/>
        <v>602294.02</v>
      </c>
      <c r="K61" s="43"/>
      <c r="L61" s="17">
        <f t="shared" si="12"/>
        <v>602294.02</v>
      </c>
      <c r="M61" s="16" t="s">
        <v>144</v>
      </c>
      <c r="N61" s="39">
        <v>7163546.2114286004</v>
      </c>
      <c r="O61" s="17">
        <f t="shared" si="13"/>
        <v>-6561252.1914285999</v>
      </c>
      <c r="P61" s="39">
        <v>0</v>
      </c>
      <c r="Q61" s="17">
        <f t="shared" si="14"/>
        <v>602294.02</v>
      </c>
      <c r="R61" s="18">
        <v>12011200100</v>
      </c>
      <c r="S61" s="18">
        <v>25010000</v>
      </c>
      <c r="U61" s="59" t="s">
        <v>174</v>
      </c>
    </row>
    <row r="62" spans="1:21" x14ac:dyDescent="0.2">
      <c r="A62" s="16" t="s">
        <v>161</v>
      </c>
      <c r="B62" s="16" t="s">
        <v>175</v>
      </c>
      <c r="C62" s="377"/>
      <c r="D62" s="42" t="s">
        <v>176</v>
      </c>
      <c r="E62" s="17">
        <v>0</v>
      </c>
      <c r="F62" s="39">
        <v>0</v>
      </c>
      <c r="G62" s="39">
        <v>100000</v>
      </c>
      <c r="H62" s="17">
        <v>0</v>
      </c>
      <c r="I62" s="43"/>
      <c r="J62" s="17">
        <f t="shared" si="11"/>
        <v>0</v>
      </c>
      <c r="K62" s="43"/>
      <c r="L62" s="17">
        <f t="shared" si="12"/>
        <v>0</v>
      </c>
      <c r="M62" s="16" t="s">
        <v>113</v>
      </c>
      <c r="N62" s="39">
        <v>0</v>
      </c>
      <c r="O62" s="17">
        <f t="shared" si="13"/>
        <v>0</v>
      </c>
      <c r="P62" s="39">
        <v>0</v>
      </c>
      <c r="Q62" s="17">
        <f t="shared" si="14"/>
        <v>0</v>
      </c>
      <c r="R62" s="18">
        <v>12011312015</v>
      </c>
      <c r="S62" s="18">
        <v>25010000</v>
      </c>
    </row>
    <row r="63" spans="1:21" ht="13.5" thickBot="1" x14ac:dyDescent="0.25">
      <c r="A63" s="69" t="s">
        <v>161</v>
      </c>
      <c r="B63" s="69" t="s">
        <v>177</v>
      </c>
      <c r="C63" s="378"/>
      <c r="D63" s="70" t="s">
        <v>178</v>
      </c>
      <c r="E63" s="71">
        <v>0</v>
      </c>
      <c r="F63" s="72">
        <v>0</v>
      </c>
      <c r="G63" s="72">
        <v>0</v>
      </c>
      <c r="H63" s="73">
        <v>0</v>
      </c>
      <c r="I63" s="74"/>
      <c r="J63" s="73">
        <f t="shared" si="11"/>
        <v>0</v>
      </c>
      <c r="K63" s="74"/>
      <c r="L63" s="73">
        <f t="shared" si="12"/>
        <v>0</v>
      </c>
      <c r="M63" s="16" t="s">
        <v>113</v>
      </c>
      <c r="N63" s="72">
        <v>0</v>
      </c>
      <c r="O63" s="17">
        <f t="shared" si="13"/>
        <v>0</v>
      </c>
      <c r="P63" s="72">
        <v>0</v>
      </c>
      <c r="Q63" s="17">
        <f t="shared" si="14"/>
        <v>0</v>
      </c>
      <c r="R63" s="18">
        <v>10001209050</v>
      </c>
      <c r="S63" s="18">
        <v>25010000</v>
      </c>
    </row>
    <row r="64" spans="1:21" ht="15" x14ac:dyDescent="0.25">
      <c r="A64" s="58"/>
      <c r="B64" s="58"/>
      <c r="C64" s="75" t="s">
        <v>179</v>
      </c>
      <c r="D64" s="75"/>
      <c r="E64" s="55">
        <f t="shared" ref="E64:L64" si="15">E32+E40+E54+SUM(E56:E63)</f>
        <v>81369860.649999991</v>
      </c>
      <c r="F64" s="55">
        <f t="shared" si="15"/>
        <v>93853224.739999995</v>
      </c>
      <c r="G64" s="55">
        <f t="shared" si="15"/>
        <v>105131217.25987504</v>
      </c>
      <c r="H64" s="55">
        <f t="shared" si="15"/>
        <v>100223945.64999999</v>
      </c>
      <c r="I64" s="55">
        <f t="shared" si="15"/>
        <v>1635202.0285715447</v>
      </c>
      <c r="J64" s="55">
        <f t="shared" si="15"/>
        <v>101859147.67857154</v>
      </c>
      <c r="K64" s="55">
        <f t="shared" si="15"/>
        <v>4143596.9578282302</v>
      </c>
      <c r="L64" s="55">
        <f t="shared" si="15"/>
        <v>106002744.63639976</v>
      </c>
      <c r="N64" s="55">
        <f>N32+N40+N54+SUM(N56:N63)</f>
        <v>1229087668.1657147</v>
      </c>
      <c r="O64" s="17">
        <f t="shared" si="13"/>
        <v>-1127228520.4871433</v>
      </c>
      <c r="P64" s="55">
        <f>P32+P40+P54+SUM(P56:P63)</f>
        <v>0</v>
      </c>
      <c r="Q64" s="17">
        <f t="shared" si="14"/>
        <v>106002744.63639976</v>
      </c>
    </row>
    <row r="65" spans="1:22" x14ac:dyDescent="0.2">
      <c r="A65" s="58"/>
      <c r="B65" s="58"/>
      <c r="C65" s="58"/>
      <c r="D65" s="58"/>
      <c r="E65" s="58"/>
      <c r="F65" s="76"/>
      <c r="G65" s="76"/>
      <c r="I65" s="77"/>
      <c r="K65" s="77"/>
      <c r="N65" s="76"/>
      <c r="O65" s="76"/>
      <c r="P65" s="76"/>
      <c r="Q65" s="76"/>
    </row>
    <row r="66" spans="1:22" x14ac:dyDescent="0.2">
      <c r="A66" s="38"/>
      <c r="B66" s="38"/>
      <c r="C66" s="36" t="s">
        <v>180</v>
      </c>
      <c r="D66" s="37"/>
      <c r="E66" s="35"/>
      <c r="F66" s="35"/>
      <c r="G66" s="35"/>
      <c r="H66" s="35"/>
      <c r="I66" s="35"/>
      <c r="J66" s="35"/>
      <c r="K66" s="35"/>
      <c r="L66" s="38"/>
      <c r="N66" s="35"/>
      <c r="O66" s="35"/>
      <c r="P66" s="35"/>
      <c r="Q66" s="35"/>
    </row>
    <row r="67" spans="1:22" x14ac:dyDescent="0.2">
      <c r="A67" s="39"/>
      <c r="B67" s="39"/>
      <c r="C67" s="78" t="s">
        <v>181</v>
      </c>
      <c r="D67" s="79"/>
      <c r="E67" s="39"/>
      <c r="F67" s="39"/>
      <c r="G67" s="39"/>
      <c r="H67" s="39"/>
      <c r="I67" s="39"/>
      <c r="J67" s="39"/>
      <c r="K67" s="39"/>
      <c r="L67" s="39"/>
      <c r="N67" s="39"/>
      <c r="O67" s="39"/>
      <c r="P67" s="39"/>
      <c r="Q67" s="39"/>
    </row>
    <row r="68" spans="1:22" x14ac:dyDescent="0.2">
      <c r="A68" s="17"/>
      <c r="B68" s="17"/>
      <c r="C68" s="78" t="s">
        <v>46</v>
      </c>
      <c r="D68" s="41"/>
      <c r="E68" s="31"/>
      <c r="F68" s="31"/>
      <c r="G68" s="31"/>
      <c r="H68" s="31"/>
      <c r="J68" s="31"/>
      <c r="N68" s="31"/>
      <c r="O68" s="31"/>
      <c r="P68" s="31"/>
      <c r="Q68" s="31"/>
    </row>
    <row r="69" spans="1:22" ht="15" x14ac:dyDescent="0.25">
      <c r="A69" s="80" t="s">
        <v>182</v>
      </c>
      <c r="B69" s="80" t="s">
        <v>182</v>
      </c>
      <c r="C69" s="42" t="s">
        <v>183</v>
      </c>
      <c r="D69" s="42" t="s">
        <v>183</v>
      </c>
      <c r="E69" s="17">
        <v>757327.3</v>
      </c>
      <c r="F69" s="39">
        <v>612684.80000000005</v>
      </c>
      <c r="G69" s="39">
        <v>252037.49549999999</v>
      </c>
      <c r="H69" s="17">
        <v>1461095.34</v>
      </c>
      <c r="I69" s="43"/>
      <c r="J69" s="17">
        <f>SUM(H69:I69)</f>
        <v>1461095.34</v>
      </c>
      <c r="K69" s="43">
        <f>(J69/((J7-J3))*(L7-L3))-J69</f>
        <v>116811.61881230632</v>
      </c>
      <c r="L69" s="17">
        <f>SUM(J69:K69)</f>
        <v>1577906.9588123064</v>
      </c>
      <c r="M69" s="61" t="s">
        <v>184</v>
      </c>
      <c r="N69" s="39">
        <v>15532643.0571429</v>
      </c>
      <c r="O69" s="17">
        <f>+J69-N69</f>
        <v>-14071547.7171429</v>
      </c>
      <c r="P69" s="39">
        <v>0</v>
      </c>
      <c r="Q69" s="17">
        <f>+L69-P69</f>
        <v>1577906.9588123064</v>
      </c>
      <c r="R69" s="18">
        <v>12012005040</v>
      </c>
      <c r="S69" s="18">
        <v>25010000</v>
      </c>
    </row>
    <row r="70" spans="1:22" ht="15" x14ac:dyDescent="0.25">
      <c r="A70" s="80" t="s">
        <v>185</v>
      </c>
      <c r="B70" s="80" t="s">
        <v>185</v>
      </c>
      <c r="C70" s="42" t="s">
        <v>186</v>
      </c>
      <c r="D70" s="42" t="s">
        <v>187</v>
      </c>
      <c r="E70" s="17">
        <v>13885.7599999998</v>
      </c>
      <c r="F70" s="39">
        <v>13885.76</v>
      </c>
      <c r="G70" s="39">
        <v>14580.048000000001</v>
      </c>
      <c r="H70" s="17">
        <v>13885.76</v>
      </c>
      <c r="I70" s="43"/>
      <c r="J70" s="17">
        <f>SUM(H70:I70)</f>
        <v>13885.76</v>
      </c>
      <c r="K70" s="43">
        <f>+J70*0.05</f>
        <v>694.28800000000001</v>
      </c>
      <c r="L70" s="17">
        <f>SUM(J70:K70)</f>
        <v>14580.048000000001</v>
      </c>
      <c r="M70" s="61" t="s">
        <v>188</v>
      </c>
      <c r="N70" s="39">
        <v>166629.12</v>
      </c>
      <c r="O70" s="17">
        <f>+J70-N70</f>
        <v>-152743.35999999999</v>
      </c>
      <c r="P70" s="39">
        <v>0</v>
      </c>
      <c r="Q70" s="17">
        <f>+L70-P70</f>
        <v>14580.048000000001</v>
      </c>
      <c r="R70" s="18">
        <v>25012040100</v>
      </c>
      <c r="S70" s="18">
        <v>25010000</v>
      </c>
    </row>
    <row r="71" spans="1:22" ht="15" x14ac:dyDescent="0.25">
      <c r="A71" s="80" t="s">
        <v>189</v>
      </c>
      <c r="B71" s="80" t="s">
        <v>189</v>
      </c>
      <c r="C71" s="375" t="s">
        <v>190</v>
      </c>
      <c r="D71" s="42" t="s">
        <v>191</v>
      </c>
      <c r="E71" s="17">
        <v>7398039.25</v>
      </c>
      <c r="F71" s="39">
        <v>6886736.2599999998</v>
      </c>
      <c r="G71" s="39">
        <v>7518409.6469999999</v>
      </c>
      <c r="H71" s="17">
        <v>7096612.0899999999</v>
      </c>
      <c r="I71" s="43"/>
      <c r="J71" s="17">
        <f>SUM(H71:I71)</f>
        <v>7096612.0899999999</v>
      </c>
      <c r="K71" s="43">
        <f>+J71*0.05</f>
        <v>354830.60450000002</v>
      </c>
      <c r="L71" s="17">
        <f>SUM(J71:K71)</f>
        <v>7451442.6945000002</v>
      </c>
      <c r="M71" s="61" t="s">
        <v>192</v>
      </c>
      <c r="N71" s="39">
        <v>86965922.005714402</v>
      </c>
      <c r="O71" s="17">
        <f>+J71-N71</f>
        <v>-79869309.915714398</v>
      </c>
      <c r="P71" s="39">
        <v>0</v>
      </c>
      <c r="Q71" s="17">
        <f>+L71-P71</f>
        <v>7451442.6945000002</v>
      </c>
      <c r="R71" s="18">
        <v>12012008200</v>
      </c>
      <c r="S71" s="18">
        <v>25010000</v>
      </c>
    </row>
    <row r="72" spans="1:22" ht="15" x14ac:dyDescent="0.25">
      <c r="A72" s="80" t="s">
        <v>189</v>
      </c>
      <c r="B72" s="81" t="s">
        <v>193</v>
      </c>
      <c r="C72" s="376"/>
      <c r="D72" s="42" t="s">
        <v>194</v>
      </c>
      <c r="E72" s="17">
        <v>281225</v>
      </c>
      <c r="F72" s="39">
        <v>238975</v>
      </c>
      <c r="G72" s="39">
        <v>419619.258156</v>
      </c>
      <c r="H72" s="17">
        <v>367023.98</v>
      </c>
      <c r="I72" s="43">
        <f>-367024+443493</f>
        <v>76469</v>
      </c>
      <c r="J72" s="17">
        <f>SUM(H72:I72)</f>
        <v>443492.98</v>
      </c>
      <c r="K72" s="43">
        <f>+J72*0.05</f>
        <v>22174.649000000001</v>
      </c>
      <c r="L72" s="17">
        <f>SUM(J72:K72)</f>
        <v>465667.62899999996</v>
      </c>
      <c r="M72" s="61" t="s">
        <v>104</v>
      </c>
      <c r="N72" s="39">
        <v>4095970.32</v>
      </c>
      <c r="O72" s="17">
        <f>+J72-N72</f>
        <v>-3652477.34</v>
      </c>
      <c r="P72" s="39">
        <v>0</v>
      </c>
      <c r="Q72" s="17">
        <f>+L72-P72</f>
        <v>465667.62899999996</v>
      </c>
      <c r="R72" s="18">
        <v>12012007225</v>
      </c>
      <c r="S72" s="18">
        <v>25010000</v>
      </c>
      <c r="U72" s="46" t="s">
        <v>195</v>
      </c>
    </row>
    <row r="73" spans="1:22" ht="15" x14ac:dyDescent="0.25">
      <c r="A73" s="80" t="s">
        <v>196</v>
      </c>
      <c r="B73" s="80" t="s">
        <v>196</v>
      </c>
      <c r="C73" s="42" t="s">
        <v>197</v>
      </c>
      <c r="D73" s="375" t="s">
        <v>198</v>
      </c>
      <c r="E73" s="47">
        <v>140297.29</v>
      </c>
      <c r="F73" s="47">
        <v>196053.29</v>
      </c>
      <c r="G73" s="47">
        <v>-113800.93</v>
      </c>
      <c r="H73" s="47">
        <v>-3946.92</v>
      </c>
      <c r="I73" s="43"/>
      <c r="J73" s="17">
        <f t="shared" ref="J73:J80" si="16">SUM(H73:I73)</f>
        <v>-3946.92</v>
      </c>
      <c r="K73" s="48"/>
      <c r="L73" s="17">
        <f t="shared" ref="L73:L80" si="17">SUM(J73:K73)</f>
        <v>-3946.92</v>
      </c>
      <c r="M73" s="61" t="s">
        <v>113</v>
      </c>
      <c r="N73" s="47">
        <v>194988.89142857099</v>
      </c>
      <c r="O73" s="17">
        <f t="shared" ref="O73:O81" si="18">+J73-N73</f>
        <v>-198935.811428571</v>
      </c>
      <c r="P73" s="47">
        <v>0</v>
      </c>
      <c r="Q73" s="17">
        <f t="shared" ref="Q73:Q81" si="19">+L73-P73</f>
        <v>-3946.92</v>
      </c>
      <c r="R73" s="18">
        <v>12012015200</v>
      </c>
      <c r="S73" s="18">
        <v>25010000</v>
      </c>
    </row>
    <row r="74" spans="1:22" ht="15" x14ac:dyDescent="0.25">
      <c r="A74" s="80" t="s">
        <v>199</v>
      </c>
      <c r="B74" s="80" t="s">
        <v>196</v>
      </c>
      <c r="C74" s="45" t="s">
        <v>200</v>
      </c>
      <c r="D74" s="376"/>
      <c r="E74" s="47">
        <v>0</v>
      </c>
      <c r="F74" s="47">
        <v>0</v>
      </c>
      <c r="G74" s="47">
        <v>0</v>
      </c>
      <c r="H74" s="47">
        <v>0</v>
      </c>
      <c r="I74" s="48"/>
      <c r="J74" s="17">
        <f t="shared" si="16"/>
        <v>0</v>
      </c>
      <c r="K74" s="48"/>
      <c r="L74" s="17">
        <f t="shared" si="17"/>
        <v>0</v>
      </c>
      <c r="M74" s="16" t="s">
        <v>188</v>
      </c>
      <c r="N74" s="47">
        <v>0</v>
      </c>
      <c r="O74" s="17">
        <f t="shared" si="18"/>
        <v>0</v>
      </c>
      <c r="P74" s="47">
        <v>0</v>
      </c>
      <c r="Q74" s="17">
        <f t="shared" si="19"/>
        <v>0</v>
      </c>
      <c r="R74" s="18">
        <v>12012015205</v>
      </c>
      <c r="S74" s="18">
        <v>25010000</v>
      </c>
    </row>
    <row r="75" spans="1:22" ht="15" x14ac:dyDescent="0.25">
      <c r="A75" s="80" t="s">
        <v>201</v>
      </c>
      <c r="B75" s="80" t="s">
        <v>201</v>
      </c>
      <c r="C75" s="375" t="s">
        <v>202</v>
      </c>
      <c r="D75" s="42" t="s">
        <v>203</v>
      </c>
      <c r="E75" s="17">
        <v>1706271.08</v>
      </c>
      <c r="F75" s="39">
        <v>1779229.01</v>
      </c>
      <c r="G75" s="39">
        <v>2334245.781</v>
      </c>
      <c r="H75" s="17">
        <v>1814926.43</v>
      </c>
      <c r="I75" s="43"/>
      <c r="J75" s="17">
        <f t="shared" si="16"/>
        <v>1814926.43</v>
      </c>
      <c r="K75" s="43">
        <f>+J75*0.05</f>
        <v>90746.321500000005</v>
      </c>
      <c r="L75" s="17">
        <f t="shared" si="17"/>
        <v>1905672.7515</v>
      </c>
      <c r="M75" s="61" t="s">
        <v>98</v>
      </c>
      <c r="N75" s="39">
        <v>22797041.605714299</v>
      </c>
      <c r="O75" s="17">
        <f t="shared" si="18"/>
        <v>-20982115.175714299</v>
      </c>
      <c r="P75" s="39">
        <v>0</v>
      </c>
      <c r="Q75" s="17">
        <f t="shared" si="19"/>
        <v>1905672.7515</v>
      </c>
      <c r="R75" s="18">
        <v>12012007110</v>
      </c>
      <c r="S75" s="18">
        <v>25010000</v>
      </c>
    </row>
    <row r="76" spans="1:22" ht="15" x14ac:dyDescent="0.25">
      <c r="A76" s="80" t="s">
        <v>201</v>
      </c>
      <c r="B76" s="80" t="s">
        <v>204</v>
      </c>
      <c r="C76" s="377"/>
      <c r="D76" s="42" t="s">
        <v>205</v>
      </c>
      <c r="E76" s="17">
        <v>5131139.17</v>
      </c>
      <c r="F76" s="39">
        <v>5722895.8200000003</v>
      </c>
      <c r="G76" s="39">
        <v>6251363.0800000001</v>
      </c>
      <c r="H76" s="17">
        <v>6690027.3399999999</v>
      </c>
      <c r="I76" s="43">
        <f>-6690027+6978112</f>
        <v>288085</v>
      </c>
      <c r="J76" s="17">
        <f t="shared" si="16"/>
        <v>6978112.3399999999</v>
      </c>
      <c r="K76" s="43">
        <f>-6978112+8011241</f>
        <v>1033129</v>
      </c>
      <c r="L76" s="17">
        <f t="shared" si="17"/>
        <v>8011241.3399999999</v>
      </c>
      <c r="M76" s="61" t="s">
        <v>104</v>
      </c>
      <c r="N76" s="39">
        <v>79358232.822857201</v>
      </c>
      <c r="O76" s="17">
        <f t="shared" si="18"/>
        <v>-72380120.482857198</v>
      </c>
      <c r="P76" s="39">
        <v>0</v>
      </c>
      <c r="Q76" s="17">
        <f t="shared" si="19"/>
        <v>8011241.3399999999</v>
      </c>
      <c r="R76" s="18">
        <v>12011027211</v>
      </c>
      <c r="S76" s="18">
        <v>25010000</v>
      </c>
      <c r="U76" s="46" t="s">
        <v>105</v>
      </c>
    </row>
    <row r="77" spans="1:22" ht="15" x14ac:dyDescent="0.25">
      <c r="A77" s="80" t="s">
        <v>201</v>
      </c>
      <c r="B77" s="80" t="s">
        <v>206</v>
      </c>
      <c r="C77" s="377"/>
      <c r="D77" s="42" t="s">
        <v>207</v>
      </c>
      <c r="E77" s="17">
        <v>0</v>
      </c>
      <c r="F77" s="39">
        <v>0</v>
      </c>
      <c r="G77" s="39">
        <v>0</v>
      </c>
      <c r="H77" s="17">
        <v>0</v>
      </c>
      <c r="I77" s="43"/>
      <c r="J77" s="17">
        <f t="shared" si="16"/>
        <v>0</v>
      </c>
      <c r="K77" s="43"/>
      <c r="L77" s="17">
        <f t="shared" si="17"/>
        <v>0</v>
      </c>
      <c r="M77" s="61" t="s">
        <v>113</v>
      </c>
      <c r="N77" s="39">
        <v>0</v>
      </c>
      <c r="O77" s="17">
        <f t="shared" si="18"/>
        <v>0</v>
      </c>
      <c r="P77" s="39">
        <v>0</v>
      </c>
      <c r="Q77" s="17">
        <f t="shared" si="19"/>
        <v>0</v>
      </c>
      <c r="R77" s="18">
        <v>12012011101</v>
      </c>
      <c r="S77" s="18">
        <v>25010000</v>
      </c>
    </row>
    <row r="78" spans="1:22" ht="15" x14ac:dyDescent="0.25">
      <c r="A78" s="80" t="s">
        <v>201</v>
      </c>
      <c r="B78" s="80" t="s">
        <v>208</v>
      </c>
      <c r="C78" s="376"/>
      <c r="D78" s="42" t="s">
        <v>209</v>
      </c>
      <c r="E78" s="17">
        <v>401346.7</v>
      </c>
      <c r="F78" s="39">
        <v>305652.21999999997</v>
      </c>
      <c r="G78" s="39">
        <v>131346.70000000001</v>
      </c>
      <c r="H78" s="17">
        <v>290408.33</v>
      </c>
      <c r="I78" s="43"/>
      <c r="J78" s="17">
        <f t="shared" si="16"/>
        <v>290408.33</v>
      </c>
      <c r="K78" s="43">
        <v>-270000</v>
      </c>
      <c r="L78" s="17">
        <f t="shared" si="17"/>
        <v>20408.330000000016</v>
      </c>
      <c r="M78" s="61" t="s">
        <v>210</v>
      </c>
      <c r="N78" s="39">
        <v>3458681.9657142898</v>
      </c>
      <c r="O78" s="17">
        <f t="shared" si="18"/>
        <v>-3168273.6357142897</v>
      </c>
      <c r="P78" s="39">
        <v>0</v>
      </c>
      <c r="Q78" s="17">
        <f t="shared" si="19"/>
        <v>20408.330000000016</v>
      </c>
      <c r="R78" s="18">
        <v>12012011100</v>
      </c>
      <c r="S78" s="18">
        <v>25010000</v>
      </c>
    </row>
    <row r="79" spans="1:22" ht="15" x14ac:dyDescent="0.25">
      <c r="A79" s="80" t="s">
        <v>211</v>
      </c>
      <c r="B79" s="80" t="s">
        <v>212</v>
      </c>
      <c r="C79" s="375" t="s">
        <v>213</v>
      </c>
      <c r="D79" s="42" t="s">
        <v>214</v>
      </c>
      <c r="E79" s="17">
        <v>0</v>
      </c>
      <c r="F79" s="39">
        <v>0</v>
      </c>
      <c r="G79" s="39">
        <v>0</v>
      </c>
      <c r="H79" s="17">
        <v>0</v>
      </c>
      <c r="I79" s="43"/>
      <c r="J79" s="17">
        <f t="shared" si="16"/>
        <v>0</v>
      </c>
      <c r="K79" s="43"/>
      <c r="L79" s="17">
        <f t="shared" si="17"/>
        <v>0</v>
      </c>
      <c r="N79" s="39">
        <v>0</v>
      </c>
      <c r="O79" s="17">
        <f t="shared" si="18"/>
        <v>0</v>
      </c>
      <c r="P79" s="39">
        <v>0</v>
      </c>
      <c r="Q79" s="17">
        <f t="shared" si="19"/>
        <v>0</v>
      </c>
      <c r="R79" s="18">
        <v>12012010066</v>
      </c>
      <c r="S79" s="18">
        <v>25010000</v>
      </c>
      <c r="V79" s="77"/>
    </row>
    <row r="80" spans="1:22" ht="15.75" thickBot="1" x14ac:dyDescent="0.3">
      <c r="A80" s="82" t="s">
        <v>211</v>
      </c>
      <c r="B80" s="82" t="s">
        <v>211</v>
      </c>
      <c r="C80" s="376"/>
      <c r="D80" s="42" t="s">
        <v>215</v>
      </c>
      <c r="E80" s="73">
        <v>582571.26</v>
      </c>
      <c r="F80" s="72">
        <v>599393.15</v>
      </c>
      <c r="G80" s="72">
        <v>616701</v>
      </c>
      <c r="H80" s="73">
        <v>599393.15</v>
      </c>
      <c r="I80" s="74">
        <f>-599393+616701</f>
        <v>17308</v>
      </c>
      <c r="J80" s="73">
        <f t="shared" si="16"/>
        <v>616701.15</v>
      </c>
      <c r="K80" s="74">
        <f>-616701+634508</f>
        <v>17807</v>
      </c>
      <c r="L80" s="73">
        <f t="shared" si="17"/>
        <v>634508.15</v>
      </c>
      <c r="M80" s="16" t="s">
        <v>216</v>
      </c>
      <c r="N80" s="72">
        <v>7192717.7999999998</v>
      </c>
      <c r="O80" s="17">
        <f t="shared" si="18"/>
        <v>-6576016.6499999994</v>
      </c>
      <c r="P80" s="72">
        <v>0</v>
      </c>
      <c r="Q80" s="17">
        <f t="shared" si="19"/>
        <v>634508.15</v>
      </c>
      <c r="R80" s="18">
        <v>12012010075</v>
      </c>
      <c r="S80" s="18">
        <v>25010000</v>
      </c>
      <c r="U80" s="46" t="s">
        <v>217</v>
      </c>
    </row>
    <row r="81" spans="1:22" ht="15" x14ac:dyDescent="0.25">
      <c r="A81" s="17"/>
      <c r="B81" s="17"/>
      <c r="C81" s="53" t="s">
        <v>218</v>
      </c>
      <c r="D81" s="41"/>
      <c r="E81" s="56">
        <f t="shared" ref="E81:L81" si="20">SUM(E68:E80)</f>
        <v>16412102.809999997</v>
      </c>
      <c r="F81" s="56">
        <f t="shared" si="20"/>
        <v>16355505.310000002</v>
      </c>
      <c r="G81" s="56">
        <f t="shared" si="20"/>
        <v>17424502.079656001</v>
      </c>
      <c r="H81" s="56">
        <f t="shared" si="20"/>
        <v>18329425.499999996</v>
      </c>
      <c r="I81" s="56">
        <f t="shared" si="20"/>
        <v>381862</v>
      </c>
      <c r="J81" s="56">
        <f t="shared" si="20"/>
        <v>18711287.499999996</v>
      </c>
      <c r="K81" s="56">
        <f t="shared" si="20"/>
        <v>1366193.4818123062</v>
      </c>
      <c r="L81" s="56">
        <f t="shared" si="20"/>
        <v>20077480.981812306</v>
      </c>
      <c r="N81" s="56">
        <f>SUM(N68:N80)</f>
        <v>219762827.58857167</v>
      </c>
      <c r="O81" s="17">
        <f t="shared" si="18"/>
        <v>-201051540.08857167</v>
      </c>
      <c r="P81" s="56">
        <f>SUM(P68:P80)</f>
        <v>0</v>
      </c>
      <c r="Q81" s="17">
        <f t="shared" si="19"/>
        <v>20077480.981812306</v>
      </c>
      <c r="V81" s="77">
        <f>+Q80+Q85</f>
        <v>7167148.8600000003</v>
      </c>
    </row>
    <row r="82" spans="1:22" ht="6.75" customHeight="1" x14ac:dyDescent="0.2">
      <c r="A82" s="17"/>
      <c r="B82" s="17"/>
      <c r="C82" s="57"/>
      <c r="D82" s="41"/>
      <c r="F82" s="58"/>
      <c r="G82" s="58"/>
      <c r="N82" s="58"/>
      <c r="O82" s="58"/>
      <c r="P82" s="58"/>
      <c r="Q82" s="58"/>
    </row>
    <row r="83" spans="1:22" ht="15" x14ac:dyDescent="0.25">
      <c r="A83" s="17"/>
      <c r="B83" s="17"/>
      <c r="C83" s="83" t="s">
        <v>219</v>
      </c>
      <c r="D83" s="41"/>
      <c r="E83" s="17"/>
      <c r="F83" s="17"/>
      <c r="G83" s="17">
        <v>0</v>
      </c>
      <c r="H83" s="17"/>
      <c r="I83" s="43"/>
      <c r="J83" s="17">
        <f>SUM(H83:I83)</f>
        <v>0</v>
      </c>
      <c r="K83" s="43"/>
      <c r="L83" s="17">
        <f>SUM(J83:K83)</f>
        <v>0</v>
      </c>
      <c r="M83" s="61" t="s">
        <v>188</v>
      </c>
      <c r="N83" s="17">
        <v>0</v>
      </c>
      <c r="O83" s="17"/>
      <c r="P83" s="17">
        <v>0</v>
      </c>
      <c r="Q83" s="17"/>
      <c r="V83" s="77"/>
    </row>
    <row r="84" spans="1:22" ht="15" x14ac:dyDescent="0.25">
      <c r="A84" s="80"/>
      <c r="B84" s="80"/>
      <c r="C84" s="53" t="s">
        <v>41</v>
      </c>
      <c r="D84" s="41"/>
      <c r="F84" s="58"/>
      <c r="G84" s="58"/>
      <c r="N84" s="58"/>
      <c r="O84" s="58"/>
      <c r="P84" s="58"/>
      <c r="Q84" s="58"/>
      <c r="V84" s="77"/>
    </row>
    <row r="85" spans="1:22" ht="15" x14ac:dyDescent="0.25">
      <c r="A85" s="80" t="s">
        <v>220</v>
      </c>
      <c r="B85" s="16" t="s">
        <v>220</v>
      </c>
      <c r="C85" s="42" t="s">
        <v>221</v>
      </c>
      <c r="D85" s="42" t="s">
        <v>222</v>
      </c>
      <c r="E85" s="17">
        <v>8383355.96</v>
      </c>
      <c r="F85" s="39">
        <v>7783849.5499999998</v>
      </c>
      <c r="G85" s="39">
        <v>7167149</v>
      </c>
      <c r="H85" s="17">
        <v>7436278.71</v>
      </c>
      <c r="I85" s="43">
        <f>-7436279+7167149</f>
        <v>-269130</v>
      </c>
      <c r="J85" s="17">
        <f>SUM(H85:I85)</f>
        <v>7167148.71</v>
      </c>
      <c r="K85" s="84">
        <f>-7167149+6532641</f>
        <v>-634508</v>
      </c>
      <c r="L85" s="17">
        <f>SUM(J85:K85)</f>
        <v>6532640.71</v>
      </c>
      <c r="M85" s="61" t="s">
        <v>216</v>
      </c>
      <c r="N85" s="39">
        <v>91028505.377142802</v>
      </c>
      <c r="O85" s="17">
        <f>+J85-N85</f>
        <v>-83861356.667142808</v>
      </c>
      <c r="P85" s="39">
        <v>0</v>
      </c>
      <c r="Q85" s="17">
        <f>+L85-P85</f>
        <v>6532640.71</v>
      </c>
      <c r="R85" s="18">
        <v>12032210042</v>
      </c>
      <c r="S85" s="18">
        <v>25010000</v>
      </c>
      <c r="U85" s="46" t="s">
        <v>217</v>
      </c>
      <c r="V85" s="85" t="s">
        <v>223</v>
      </c>
    </row>
    <row r="86" spans="1:22" ht="15" x14ac:dyDescent="0.25">
      <c r="A86" s="80" t="s">
        <v>224</v>
      </c>
      <c r="B86" s="16" t="s">
        <v>224</v>
      </c>
      <c r="C86" s="42" t="s">
        <v>225</v>
      </c>
      <c r="D86" s="42" t="s">
        <v>226</v>
      </c>
      <c r="E86" s="17">
        <v>0</v>
      </c>
      <c r="F86" s="39">
        <v>0</v>
      </c>
      <c r="G86" s="39">
        <v>0</v>
      </c>
      <c r="H86" s="17">
        <v>0</v>
      </c>
      <c r="I86" s="43"/>
      <c r="J86" s="17">
        <f>SUM(H86:I86)</f>
        <v>0</v>
      </c>
      <c r="K86" s="43"/>
      <c r="L86" s="17">
        <f>SUM(J86:K86)</f>
        <v>0</v>
      </c>
      <c r="M86" s="61" t="s">
        <v>113</v>
      </c>
      <c r="N86" s="39">
        <v>0</v>
      </c>
      <c r="O86" s="17">
        <f>+J86-N86</f>
        <v>0</v>
      </c>
      <c r="P86" s="39">
        <v>0</v>
      </c>
      <c r="Q86" s="17">
        <f>+L86-P86</f>
        <v>0</v>
      </c>
      <c r="R86" s="18">
        <v>12012009101</v>
      </c>
      <c r="S86" s="18">
        <v>25010000</v>
      </c>
    </row>
    <row r="87" spans="1:22" ht="15" x14ac:dyDescent="0.25">
      <c r="A87" s="17"/>
      <c r="B87" s="17"/>
      <c r="C87" s="42" t="s">
        <v>227</v>
      </c>
      <c r="D87" s="42" t="s">
        <v>228</v>
      </c>
      <c r="E87" s="17">
        <v>600000</v>
      </c>
      <c r="F87" s="39">
        <v>1492644</v>
      </c>
      <c r="G87" s="39">
        <v>2498347</v>
      </c>
      <c r="H87" s="17">
        <v>1833952</v>
      </c>
      <c r="I87" s="43"/>
      <c r="J87" s="17">
        <f>SUM(H87:I87)</f>
        <v>1833952</v>
      </c>
      <c r="K87" s="43">
        <v>250000</v>
      </c>
      <c r="L87" s="17">
        <f>SUM(J87:K87)</f>
        <v>2083952</v>
      </c>
      <c r="M87" s="61" t="s">
        <v>188</v>
      </c>
      <c r="N87" s="39">
        <v>21765181.714285702</v>
      </c>
      <c r="O87" s="17">
        <f>+J87-N87</f>
        <v>-19931229.714285702</v>
      </c>
      <c r="P87" s="39">
        <v>0</v>
      </c>
      <c r="Q87" s="17">
        <f>+L87-P87</f>
        <v>2083952</v>
      </c>
      <c r="R87" s="18">
        <v>25012015201</v>
      </c>
      <c r="S87" s="18">
        <v>25010000</v>
      </c>
      <c r="U87" s="16" t="s">
        <v>229</v>
      </c>
    </row>
    <row r="88" spans="1:22" x14ac:dyDescent="0.2">
      <c r="A88" s="17"/>
      <c r="B88" s="17"/>
      <c r="C88" s="86"/>
      <c r="D88" s="86"/>
      <c r="F88" s="58"/>
      <c r="G88" s="58"/>
      <c r="N88" s="58"/>
      <c r="O88" s="58"/>
      <c r="P88" s="58"/>
      <c r="Q88" s="58"/>
    </row>
    <row r="89" spans="1:22" x14ac:dyDescent="0.2">
      <c r="A89" s="17"/>
      <c r="B89" s="17"/>
      <c r="C89" s="86"/>
      <c r="D89" s="86"/>
      <c r="F89" s="58"/>
      <c r="G89" s="58"/>
      <c r="N89" s="58"/>
      <c r="O89" s="58"/>
      <c r="P89" s="58"/>
      <c r="Q89" s="58"/>
    </row>
    <row r="90" spans="1:22" ht="15" x14ac:dyDescent="0.25">
      <c r="A90" s="17"/>
      <c r="B90" s="17" t="s">
        <v>230</v>
      </c>
      <c r="C90" s="375" t="s">
        <v>231</v>
      </c>
      <c r="D90" s="42" t="s">
        <v>232</v>
      </c>
      <c r="E90" s="17">
        <v>0</v>
      </c>
      <c r="F90" s="39">
        <v>62340</v>
      </c>
      <c r="G90" s="39">
        <v>0</v>
      </c>
      <c r="H90" s="17">
        <v>0</v>
      </c>
      <c r="I90" s="43"/>
      <c r="J90" s="17">
        <f t="shared" ref="J90:J96" si="21">SUM(H90:I90)</f>
        <v>0</v>
      </c>
      <c r="K90" s="43"/>
      <c r="L90" s="17">
        <f t="shared" ref="L90:L96" si="22">SUM(J90:K90)</f>
        <v>0</v>
      </c>
      <c r="M90" s="61" t="s">
        <v>113</v>
      </c>
      <c r="N90" s="39">
        <v>0</v>
      </c>
      <c r="O90" s="17">
        <f t="shared" ref="O90:O97" si="23">+J90-N90</f>
        <v>0</v>
      </c>
      <c r="P90" s="39">
        <v>0</v>
      </c>
      <c r="Q90" s="17">
        <f t="shared" ref="Q90:Q97" si="24">+L90-P90</f>
        <v>0</v>
      </c>
      <c r="R90" s="18">
        <v>12011020030</v>
      </c>
      <c r="S90" s="18">
        <v>25010000</v>
      </c>
    </row>
    <row r="91" spans="1:22" ht="15" x14ac:dyDescent="0.25">
      <c r="A91" s="17"/>
      <c r="B91" s="17" t="s">
        <v>233</v>
      </c>
      <c r="C91" s="377"/>
      <c r="D91" s="42" t="s">
        <v>234</v>
      </c>
      <c r="E91" s="17">
        <v>0</v>
      </c>
      <c r="F91" s="39">
        <v>0</v>
      </c>
      <c r="G91" s="39">
        <v>0</v>
      </c>
      <c r="H91" s="17">
        <v>0</v>
      </c>
      <c r="I91" s="43"/>
      <c r="J91" s="17">
        <f t="shared" si="21"/>
        <v>0</v>
      </c>
      <c r="K91" s="43"/>
      <c r="L91" s="17">
        <f t="shared" si="22"/>
        <v>0</v>
      </c>
      <c r="M91" s="61" t="s">
        <v>113</v>
      </c>
      <c r="N91" s="39">
        <v>0</v>
      </c>
      <c r="O91" s="17">
        <f t="shared" si="23"/>
        <v>0</v>
      </c>
      <c r="P91" s="39">
        <v>0</v>
      </c>
      <c r="Q91" s="17">
        <f t="shared" si="24"/>
        <v>0</v>
      </c>
      <c r="R91" s="18">
        <v>12012007226</v>
      </c>
      <c r="S91" s="18">
        <v>25010000</v>
      </c>
    </row>
    <row r="92" spans="1:22" x14ac:dyDescent="0.2">
      <c r="A92" s="17"/>
      <c r="B92" s="17" t="s">
        <v>235</v>
      </c>
      <c r="C92" s="377"/>
      <c r="D92" s="42" t="s">
        <v>236</v>
      </c>
      <c r="E92" s="17">
        <v>0</v>
      </c>
      <c r="F92" s="39">
        <v>0</v>
      </c>
      <c r="G92" s="39">
        <v>0</v>
      </c>
      <c r="H92" s="17">
        <v>0</v>
      </c>
      <c r="I92" s="43"/>
      <c r="J92" s="17">
        <f t="shared" si="21"/>
        <v>0</v>
      </c>
      <c r="K92" s="43"/>
      <c r="L92" s="17">
        <f t="shared" si="22"/>
        <v>0</v>
      </c>
      <c r="N92" s="39">
        <v>0</v>
      </c>
      <c r="O92" s="17">
        <f t="shared" si="23"/>
        <v>0</v>
      </c>
      <c r="P92" s="39">
        <v>0</v>
      </c>
      <c r="Q92" s="17">
        <f t="shared" si="24"/>
        <v>0</v>
      </c>
      <c r="R92" s="18">
        <v>33002045100</v>
      </c>
      <c r="S92" s="18">
        <v>25010000</v>
      </c>
    </row>
    <row r="93" spans="1:22" ht="15" x14ac:dyDescent="0.25">
      <c r="A93" s="17"/>
      <c r="B93" s="17" t="s">
        <v>237</v>
      </c>
      <c r="C93" s="377"/>
      <c r="D93" s="42" t="s">
        <v>238</v>
      </c>
      <c r="E93" s="17">
        <v>838517.01</v>
      </c>
      <c r="F93" s="39">
        <v>343698.55</v>
      </c>
      <c r="G93" s="39">
        <v>838517.01</v>
      </c>
      <c r="H93" s="17">
        <v>321334.32</v>
      </c>
      <c r="I93" s="43"/>
      <c r="J93" s="17">
        <f t="shared" si="21"/>
        <v>321334.32</v>
      </c>
      <c r="K93" s="43"/>
      <c r="L93" s="17">
        <f t="shared" si="22"/>
        <v>321334.32</v>
      </c>
      <c r="M93" s="61" t="s">
        <v>210</v>
      </c>
      <c r="N93" s="39">
        <v>3817611.1714285701</v>
      </c>
      <c r="O93" s="17">
        <f t="shared" si="23"/>
        <v>-3496276.8514285702</v>
      </c>
      <c r="P93" s="39">
        <v>0</v>
      </c>
      <c r="Q93" s="17">
        <f t="shared" si="24"/>
        <v>321334.32</v>
      </c>
      <c r="R93" s="18">
        <v>12012009100</v>
      </c>
      <c r="S93" s="18">
        <v>25010000</v>
      </c>
    </row>
    <row r="94" spans="1:22" ht="15" x14ac:dyDescent="0.25">
      <c r="A94" s="17"/>
      <c r="B94" s="17" t="s">
        <v>239</v>
      </c>
      <c r="C94" s="377"/>
      <c r="D94" s="42" t="s">
        <v>240</v>
      </c>
      <c r="E94" s="17">
        <v>0</v>
      </c>
      <c r="F94" s="39">
        <v>0</v>
      </c>
      <c r="G94" s="39">
        <v>0</v>
      </c>
      <c r="H94" s="17">
        <v>0</v>
      </c>
      <c r="I94" s="43"/>
      <c r="J94" s="17">
        <f t="shared" si="21"/>
        <v>0</v>
      </c>
      <c r="K94" s="43"/>
      <c r="L94" s="17">
        <f t="shared" si="22"/>
        <v>0</v>
      </c>
      <c r="M94" s="61" t="s">
        <v>113</v>
      </c>
      <c r="N94" s="39">
        <v>0</v>
      </c>
      <c r="O94" s="17">
        <f t="shared" si="23"/>
        <v>0</v>
      </c>
      <c r="P94" s="39">
        <v>0</v>
      </c>
      <c r="Q94" s="17">
        <f t="shared" si="24"/>
        <v>0</v>
      </c>
      <c r="R94" s="18">
        <v>12012007121</v>
      </c>
      <c r="S94" s="18">
        <v>25010000</v>
      </c>
    </row>
    <row r="95" spans="1:22" ht="15" x14ac:dyDescent="0.25">
      <c r="A95" s="17"/>
      <c r="B95" s="17" t="s">
        <v>241</v>
      </c>
      <c r="C95" s="377"/>
      <c r="D95" s="42" t="s">
        <v>242</v>
      </c>
      <c r="E95" s="17">
        <v>0</v>
      </c>
      <c r="F95" s="39">
        <v>0</v>
      </c>
      <c r="G95" s="39">
        <v>0</v>
      </c>
      <c r="H95" s="17">
        <v>0</v>
      </c>
      <c r="I95" s="43"/>
      <c r="J95" s="17">
        <f t="shared" si="21"/>
        <v>0</v>
      </c>
      <c r="K95" s="43"/>
      <c r="L95" s="17">
        <f t="shared" si="22"/>
        <v>0</v>
      </c>
      <c r="M95" s="61" t="s">
        <v>113</v>
      </c>
      <c r="N95" s="39">
        <v>0</v>
      </c>
      <c r="O95" s="17">
        <f t="shared" si="23"/>
        <v>0</v>
      </c>
      <c r="P95" s="39">
        <v>0</v>
      </c>
      <c r="Q95" s="17">
        <f t="shared" si="24"/>
        <v>0</v>
      </c>
      <c r="R95" s="18">
        <v>18011029211</v>
      </c>
      <c r="S95" s="18">
        <v>25010000</v>
      </c>
    </row>
    <row r="96" spans="1:22" ht="15" x14ac:dyDescent="0.25">
      <c r="A96" s="82" t="s">
        <v>243</v>
      </c>
      <c r="B96" s="82" t="s">
        <v>244</v>
      </c>
      <c r="C96" s="376"/>
      <c r="D96" s="42" t="s">
        <v>245</v>
      </c>
      <c r="E96" s="17">
        <v>1446309.59</v>
      </c>
      <c r="F96" s="39">
        <v>0</v>
      </c>
      <c r="G96" s="39">
        <v>-0.410000000149012</v>
      </c>
      <c r="H96" s="17">
        <v>0</v>
      </c>
      <c r="I96" s="43"/>
      <c r="J96" s="17">
        <f t="shared" si="21"/>
        <v>0</v>
      </c>
      <c r="K96" s="43"/>
      <c r="L96" s="17">
        <f t="shared" si="22"/>
        <v>0</v>
      </c>
      <c r="M96" s="61" t="s">
        <v>188</v>
      </c>
      <c r="N96" s="39">
        <v>0</v>
      </c>
      <c r="O96" s="17">
        <f t="shared" si="23"/>
        <v>0</v>
      </c>
      <c r="P96" s="39">
        <v>0</v>
      </c>
      <c r="Q96" s="17">
        <f t="shared" si="24"/>
        <v>0</v>
      </c>
      <c r="R96" s="18">
        <v>25012007220</v>
      </c>
      <c r="S96" s="18">
        <v>25010000</v>
      </c>
    </row>
    <row r="97" spans="1:31" ht="15" x14ac:dyDescent="0.25">
      <c r="A97" s="17"/>
      <c r="B97" s="17"/>
      <c r="C97" s="53" t="s">
        <v>246</v>
      </c>
      <c r="D97" s="79"/>
      <c r="E97" s="54">
        <f t="shared" ref="E97:L97" si="25">SUM(E81:E96)</f>
        <v>27680285.369999997</v>
      </c>
      <c r="F97" s="54">
        <f t="shared" si="25"/>
        <v>26038037.410000004</v>
      </c>
      <c r="G97" s="54">
        <f t="shared" si="25"/>
        <v>27928514.679656003</v>
      </c>
      <c r="H97" s="54">
        <f t="shared" si="25"/>
        <v>27920990.529999997</v>
      </c>
      <c r="I97" s="54">
        <f t="shared" si="25"/>
        <v>112732</v>
      </c>
      <c r="J97" s="54">
        <f t="shared" si="25"/>
        <v>28033722.529999997</v>
      </c>
      <c r="K97" s="54">
        <f t="shared" si="25"/>
        <v>981685.48181230621</v>
      </c>
      <c r="L97" s="56">
        <f t="shared" si="25"/>
        <v>29015408.011812307</v>
      </c>
      <c r="N97" s="54">
        <f>SUM(N81:N96)</f>
        <v>336374125.85142875</v>
      </c>
      <c r="O97" s="17">
        <f t="shared" si="23"/>
        <v>-308340403.32142878</v>
      </c>
      <c r="P97" s="54">
        <f>SUM(P81:P96)</f>
        <v>0</v>
      </c>
      <c r="Q97" s="17">
        <f t="shared" si="24"/>
        <v>29015408.011812307</v>
      </c>
    </row>
    <row r="98" spans="1:31" ht="4.5" customHeight="1" x14ac:dyDescent="0.25">
      <c r="A98" s="17"/>
      <c r="B98" s="17"/>
      <c r="C98" s="79"/>
      <c r="D98" s="79"/>
      <c r="E98" s="54"/>
      <c r="F98" s="54"/>
      <c r="G98" s="54"/>
      <c r="H98" s="54"/>
      <c r="I98" s="54"/>
      <c r="J98" s="54"/>
      <c r="K98" s="54"/>
      <c r="L98" s="56"/>
      <c r="N98" s="54"/>
      <c r="O98" s="54"/>
      <c r="P98" s="54"/>
      <c r="Q98" s="54"/>
    </row>
    <row r="99" spans="1:31" x14ac:dyDescent="0.2">
      <c r="A99" s="39"/>
      <c r="B99" s="39"/>
      <c r="C99" s="53" t="s">
        <v>42</v>
      </c>
      <c r="D99" s="79"/>
      <c r="E99" s="39"/>
      <c r="F99" s="39"/>
      <c r="G99" s="39"/>
      <c r="H99" s="39"/>
      <c r="I99" s="39"/>
      <c r="J99" s="39"/>
      <c r="K99" s="39"/>
      <c r="L99" s="39"/>
      <c r="N99" s="39"/>
      <c r="O99" s="39"/>
      <c r="P99" s="39"/>
      <c r="Q99" s="39"/>
    </row>
    <row r="100" spans="1:31" ht="15" x14ac:dyDescent="0.25">
      <c r="A100" s="80" t="s">
        <v>247</v>
      </c>
      <c r="B100" s="80" t="s">
        <v>248</v>
      </c>
      <c r="C100" s="375" t="s">
        <v>249</v>
      </c>
      <c r="D100" s="42" t="s">
        <v>250</v>
      </c>
      <c r="E100" s="17">
        <v>4911005.07</v>
      </c>
      <c r="F100" s="39">
        <v>4834757.17</v>
      </c>
      <c r="G100" s="39">
        <v>4911005.07</v>
      </c>
      <c r="H100" s="17">
        <v>4834757.17</v>
      </c>
      <c r="I100" s="43"/>
      <c r="J100" s="17">
        <f>SUM(H100:I100)</f>
        <v>4834757.17</v>
      </c>
      <c r="K100" s="43"/>
      <c r="L100" s="17">
        <f>SUM(J100:K100)</f>
        <v>4834757.17</v>
      </c>
      <c r="M100" s="16" t="s">
        <v>104</v>
      </c>
      <c r="N100" s="39">
        <v>58017086.039999999</v>
      </c>
      <c r="O100" s="17">
        <f t="shared" ref="O100:O105" si="26">+J100-N100</f>
        <v>-53182328.869999997</v>
      </c>
      <c r="P100" s="39">
        <v>0</v>
      </c>
      <c r="Q100" s="17">
        <f t="shared" ref="Q100:Q105" si="27">+L100-P100</f>
        <v>4834757.17</v>
      </c>
      <c r="R100" s="18">
        <v>12012990100</v>
      </c>
      <c r="S100" s="18">
        <v>25010000</v>
      </c>
    </row>
    <row r="101" spans="1:31" ht="15" x14ac:dyDescent="0.25">
      <c r="A101" s="80"/>
      <c r="B101" s="80" t="s">
        <v>251</v>
      </c>
      <c r="C101" s="377"/>
      <c r="D101" s="42" t="s">
        <v>252</v>
      </c>
      <c r="E101" s="17">
        <v>845629.94</v>
      </c>
      <c r="F101" s="39">
        <v>848799.43</v>
      </c>
      <c r="G101" s="39">
        <v>880081.15</v>
      </c>
      <c r="H101" s="17">
        <v>884933.98</v>
      </c>
      <c r="I101" s="43"/>
      <c r="J101" s="17">
        <f>SUM(H101:I101)</f>
        <v>884933.98</v>
      </c>
      <c r="K101" s="43"/>
      <c r="L101" s="17">
        <f>SUM(J101:K101)</f>
        <v>884933.98</v>
      </c>
      <c r="M101" s="16" t="s">
        <v>104</v>
      </c>
      <c r="N101" s="39">
        <v>10056921.857142899</v>
      </c>
      <c r="O101" s="17">
        <f t="shared" si="26"/>
        <v>-9171987.8771428987</v>
      </c>
      <c r="P101" s="39">
        <v>0</v>
      </c>
      <c r="Q101" s="17">
        <f t="shared" si="27"/>
        <v>884933.98</v>
      </c>
      <c r="R101" s="18">
        <v>12012995900</v>
      </c>
      <c r="S101" s="18">
        <v>25010000</v>
      </c>
    </row>
    <row r="102" spans="1:31" ht="15" x14ac:dyDescent="0.25">
      <c r="A102" s="80"/>
      <c r="B102" s="80" t="s">
        <v>247</v>
      </c>
      <c r="C102" s="376"/>
      <c r="D102" s="42" t="s">
        <v>253</v>
      </c>
      <c r="E102" s="17">
        <v>49583576.659999996</v>
      </c>
      <c r="F102" s="39">
        <v>47932940.270000003</v>
      </c>
      <c r="G102" s="39">
        <v>60261724.780000001</v>
      </c>
      <c r="H102" s="17">
        <v>62131630.729999997</v>
      </c>
      <c r="I102" s="43">
        <f>+J64-J97-J100-J101-I103-H102-H103</f>
        <v>112731.9999999702</v>
      </c>
      <c r="J102" s="17">
        <f>SUM(H102:I102)</f>
        <v>62244362.729999967</v>
      </c>
      <c r="K102" s="43">
        <f>+L64-L97-L100-L101-K103-J102-J103</f>
        <v>-5048070.8773592534</v>
      </c>
      <c r="L102" s="17">
        <f>SUM(J102:K102)+J103</f>
        <v>63057663.121212274</v>
      </c>
      <c r="M102" s="16" t="s">
        <v>254</v>
      </c>
      <c r="N102" s="39">
        <v>745579568.75999999</v>
      </c>
      <c r="O102" s="17">
        <f t="shared" si="26"/>
        <v>-683335206.02999997</v>
      </c>
      <c r="P102" s="39">
        <v>0</v>
      </c>
      <c r="Q102" s="17">
        <f t="shared" si="27"/>
        <v>63057663.121212274</v>
      </c>
      <c r="R102" s="18">
        <v>12012990002</v>
      </c>
      <c r="S102" s="18">
        <v>25010000</v>
      </c>
    </row>
    <row r="103" spans="1:31" x14ac:dyDescent="0.2">
      <c r="A103" s="52"/>
      <c r="C103" s="87" t="s">
        <v>255</v>
      </c>
      <c r="D103" s="88"/>
      <c r="E103" s="89">
        <f>E6</f>
        <v>-1650636.3899999899</v>
      </c>
      <c r="F103" s="90">
        <f>F6</f>
        <v>14198690.460000001</v>
      </c>
      <c r="G103" s="90">
        <f>G6</f>
        <v>11149891.960036799</v>
      </c>
      <c r="H103" s="89">
        <f>H6</f>
        <v>4451633.2400000095</v>
      </c>
      <c r="I103" s="89">
        <f>+J6-H6</f>
        <v>1409738.0285715507</v>
      </c>
      <c r="J103" s="89">
        <f>SUM(H103:I103)</f>
        <v>5861371.2685715603</v>
      </c>
      <c r="K103" s="89">
        <f>L6</f>
        <v>8209982.3533751704</v>
      </c>
      <c r="L103" s="52">
        <f>L6</f>
        <v>8209982.3533751704</v>
      </c>
      <c r="N103" s="90">
        <f>N6</f>
        <v>5861371.2685715603</v>
      </c>
      <c r="O103" s="17">
        <f t="shared" si="26"/>
        <v>0</v>
      </c>
      <c r="P103" s="90">
        <f>P6</f>
        <v>8209982.3533751704</v>
      </c>
      <c r="Q103" s="17">
        <f t="shared" si="27"/>
        <v>0</v>
      </c>
    </row>
    <row r="104" spans="1:31" ht="15.75" thickBot="1" x14ac:dyDescent="0.3">
      <c r="A104" s="69"/>
      <c r="B104" s="69"/>
      <c r="C104" s="91" t="s">
        <v>256</v>
      </c>
      <c r="D104" s="92"/>
      <c r="E104" s="93">
        <f t="shared" ref="E104:L104" si="28">SUM(E100:E103)</f>
        <v>53689575.280000001</v>
      </c>
      <c r="F104" s="93">
        <f t="shared" si="28"/>
        <v>67815187.330000013</v>
      </c>
      <c r="G104" s="93">
        <f t="shared" si="28"/>
        <v>77202702.960036799</v>
      </c>
      <c r="H104" s="93">
        <f t="shared" si="28"/>
        <v>72302955.120000005</v>
      </c>
      <c r="I104" s="93">
        <f t="shared" si="28"/>
        <v>1522470.0285715209</v>
      </c>
      <c r="J104" s="93">
        <f t="shared" si="28"/>
        <v>73825425.148571521</v>
      </c>
      <c r="K104" s="93">
        <f t="shared" si="28"/>
        <v>3161911.476015917</v>
      </c>
      <c r="L104" s="93">
        <f t="shared" si="28"/>
        <v>76987336.624587446</v>
      </c>
      <c r="N104" s="93">
        <f>SUM(N100:N103)</f>
        <v>819514947.92571449</v>
      </c>
      <c r="O104" s="17">
        <f t="shared" si="26"/>
        <v>-745689522.777143</v>
      </c>
      <c r="P104" s="93">
        <f>SUM(P100:P103)</f>
        <v>8209982.3533751704</v>
      </c>
      <c r="Q104" s="17">
        <f t="shared" si="27"/>
        <v>68777354.27121228</v>
      </c>
    </row>
    <row r="105" spans="1:31" ht="15" x14ac:dyDescent="0.25">
      <c r="A105" s="58"/>
      <c r="B105" s="58"/>
      <c r="C105" s="75" t="s">
        <v>257</v>
      </c>
      <c r="D105" s="75"/>
      <c r="E105" s="55">
        <f t="shared" ref="E105:L105" si="29">+E104+E97</f>
        <v>81369860.650000006</v>
      </c>
      <c r="F105" s="55">
        <f t="shared" si="29"/>
        <v>93853224.74000001</v>
      </c>
      <c r="G105" s="55">
        <f t="shared" si="29"/>
        <v>105131217.6396928</v>
      </c>
      <c r="H105" s="55">
        <f t="shared" si="29"/>
        <v>100223945.65000001</v>
      </c>
      <c r="I105" s="55">
        <f t="shared" si="29"/>
        <v>1635202.0285715209</v>
      </c>
      <c r="J105" s="55">
        <f t="shared" si="29"/>
        <v>101859147.67857152</v>
      </c>
      <c r="K105" s="55">
        <f t="shared" si="29"/>
        <v>4143596.9578282232</v>
      </c>
      <c r="L105" s="94">
        <f t="shared" si="29"/>
        <v>106002744.63639975</v>
      </c>
      <c r="N105" s="55">
        <f>+N104+N97</f>
        <v>1155889073.7771432</v>
      </c>
      <c r="O105" s="17">
        <f t="shared" si="26"/>
        <v>-1054029926.0985718</v>
      </c>
      <c r="P105" s="55">
        <f>+P104+P97</f>
        <v>8209982.3533751704</v>
      </c>
      <c r="Q105" s="17">
        <f t="shared" si="27"/>
        <v>97792762.283024579</v>
      </c>
      <c r="U105" s="31"/>
    </row>
    <row r="106" spans="1:31" ht="15" x14ac:dyDescent="0.25">
      <c r="A106" s="58"/>
      <c r="B106" s="58"/>
      <c r="C106" s="75"/>
      <c r="D106" s="75"/>
      <c r="E106" s="55"/>
      <c r="F106" s="55"/>
      <c r="G106" s="55"/>
      <c r="H106" s="55"/>
      <c r="I106" s="55"/>
      <c r="J106" s="55"/>
      <c r="K106" s="55"/>
      <c r="L106" s="94"/>
      <c r="N106" s="55"/>
      <c r="O106" s="55"/>
      <c r="P106" s="55"/>
      <c r="Q106" s="55"/>
    </row>
    <row r="107" spans="1:31" ht="15" x14ac:dyDescent="0.25">
      <c r="A107" s="95" t="s">
        <v>258</v>
      </c>
      <c r="B107" s="95"/>
      <c r="C107" s="96" t="s">
        <v>258</v>
      </c>
      <c r="D107" s="97"/>
      <c r="E107" s="98">
        <f>+E105-E64</f>
        <v>0</v>
      </c>
      <c r="F107" s="98">
        <f>+F105-F64</f>
        <v>0</v>
      </c>
      <c r="G107" s="98">
        <f>+G105-G64</f>
        <v>0.37981775403022766</v>
      </c>
      <c r="H107" s="98">
        <f>+H105-H64</f>
        <v>0</v>
      </c>
      <c r="I107" s="98"/>
      <c r="J107" s="98">
        <f>+J105-J64</f>
        <v>0</v>
      </c>
      <c r="K107" s="98"/>
      <c r="L107" s="99">
        <f>+L105-L64</f>
        <v>0</v>
      </c>
      <c r="N107" s="98">
        <f>+N105-N64</f>
        <v>-73198594.388571501</v>
      </c>
      <c r="O107" s="98"/>
      <c r="P107" s="98">
        <f>+P105-P64</f>
        <v>8209982.3533751704</v>
      </c>
      <c r="Q107" s="98"/>
    </row>
    <row r="108" spans="1:31" ht="15" x14ac:dyDescent="0.25">
      <c r="A108" s="95"/>
      <c r="B108" s="95"/>
      <c r="E108" s="77"/>
      <c r="F108" s="77"/>
      <c r="G108" s="77"/>
      <c r="H108" s="77"/>
      <c r="I108" s="77"/>
      <c r="J108" s="77"/>
      <c r="K108" s="77"/>
      <c r="N108" s="77" t="e">
        <f>+N105-#REF!</f>
        <v>#REF!</v>
      </c>
      <c r="O108" s="77"/>
      <c r="P108" s="77" t="e">
        <f>+P105-#REF!</f>
        <v>#REF!</v>
      </c>
      <c r="Q108" s="77"/>
    </row>
    <row r="109" spans="1:31" ht="17.25" x14ac:dyDescent="0.2">
      <c r="C109" s="100" t="s">
        <v>259</v>
      </c>
      <c r="D109" s="100"/>
      <c r="E109" s="100"/>
      <c r="F109" s="100"/>
      <c r="G109" s="100"/>
      <c r="H109" s="100"/>
      <c r="I109" s="100"/>
      <c r="J109" s="100"/>
      <c r="K109" s="100"/>
      <c r="L109" s="100"/>
      <c r="R109" s="16"/>
      <c r="T109" s="18"/>
      <c r="AE109" s="58"/>
    </row>
    <row r="110" spans="1:31" s="58" customFormat="1" ht="14.25" x14ac:dyDescent="0.25">
      <c r="C110" s="101"/>
      <c r="D110" s="101"/>
      <c r="E110" s="102"/>
      <c r="F110" s="102"/>
      <c r="G110" s="102"/>
      <c r="H110" s="102"/>
      <c r="I110" s="16"/>
      <c r="J110" s="16"/>
      <c r="K110" s="16"/>
      <c r="L110" s="17"/>
      <c r="M110" s="16"/>
      <c r="S110" s="103"/>
      <c r="T110" s="103"/>
      <c r="AC110" s="16"/>
      <c r="AD110" s="16"/>
    </row>
    <row r="111" spans="1:31" s="58" customFormat="1" ht="14.25" x14ac:dyDescent="0.25">
      <c r="C111" s="104" t="s">
        <v>260</v>
      </c>
      <c r="D111" s="101"/>
      <c r="E111" s="102"/>
      <c r="F111" s="102"/>
      <c r="G111" s="102"/>
      <c r="H111" s="102"/>
      <c r="I111" s="16"/>
      <c r="J111" s="16"/>
      <c r="K111" s="16"/>
      <c r="L111" s="17"/>
      <c r="M111" s="16"/>
      <c r="S111" s="103"/>
      <c r="T111" s="103"/>
    </row>
    <row r="112" spans="1:31" s="58" customFormat="1" ht="14.25" x14ac:dyDescent="0.25">
      <c r="C112" s="105" t="s">
        <v>261</v>
      </c>
      <c r="D112" s="101"/>
      <c r="E112" s="102"/>
      <c r="F112" s="102"/>
      <c r="G112" s="102"/>
      <c r="H112" s="102"/>
      <c r="I112" s="16"/>
      <c r="J112" s="16"/>
      <c r="K112" s="16"/>
      <c r="L112" s="17"/>
      <c r="M112" s="16"/>
      <c r="S112" s="103"/>
      <c r="T112" s="103"/>
    </row>
    <row r="113" spans="3:20" s="58" customFormat="1" ht="14.25" x14ac:dyDescent="0.25">
      <c r="C113" s="105" t="s">
        <v>58</v>
      </c>
      <c r="D113" s="106"/>
      <c r="E113" s="102"/>
      <c r="F113" s="102"/>
      <c r="G113" s="102"/>
      <c r="H113" s="102"/>
      <c r="I113" s="16"/>
      <c r="J113" s="107">
        <f>+J6-H6</f>
        <v>1409738.0285715507</v>
      </c>
      <c r="K113" s="16"/>
      <c r="L113" s="107">
        <f>+L6-J6</f>
        <v>2348611.0848036101</v>
      </c>
      <c r="M113" s="16"/>
      <c r="S113" s="103"/>
      <c r="T113" s="103"/>
    </row>
    <row r="114" spans="3:20" s="58" customFormat="1" ht="14.25" x14ac:dyDescent="0.25">
      <c r="C114" s="105"/>
      <c r="D114" s="106"/>
      <c r="E114" s="102"/>
      <c r="F114" s="102"/>
      <c r="G114" s="102"/>
      <c r="H114" s="102"/>
      <c r="I114" s="16"/>
      <c r="J114" s="106"/>
      <c r="K114" s="16"/>
      <c r="L114" s="106"/>
      <c r="M114" s="16"/>
      <c r="S114" s="103"/>
      <c r="T114" s="103"/>
    </row>
    <row r="115" spans="3:20" s="58" customFormat="1" ht="14.25" x14ac:dyDescent="0.25">
      <c r="C115" s="105" t="s">
        <v>262</v>
      </c>
      <c r="D115" s="101"/>
      <c r="E115" s="102"/>
      <c r="F115" s="102"/>
      <c r="G115" s="102"/>
      <c r="H115" s="102"/>
      <c r="I115" s="16"/>
      <c r="J115" s="108"/>
      <c r="K115" s="16"/>
      <c r="L115" s="108"/>
      <c r="M115" s="16"/>
      <c r="S115" s="103"/>
      <c r="T115" s="103"/>
    </row>
    <row r="116" spans="3:20" s="58" customFormat="1" ht="14.25" x14ac:dyDescent="0.25">
      <c r="C116" s="105" t="s">
        <v>263</v>
      </c>
      <c r="D116" s="101"/>
      <c r="E116" s="102"/>
      <c r="F116" s="102"/>
      <c r="G116" s="102"/>
      <c r="H116" s="102"/>
      <c r="I116" s="16"/>
      <c r="J116" s="108">
        <f>+J3-H3</f>
        <v>999697.7857142901</v>
      </c>
      <c r="K116" s="16"/>
      <c r="L116" s="108">
        <f>+L3-J3</f>
        <v>39662.154285709839</v>
      </c>
      <c r="M116" s="16"/>
      <c r="S116" s="103"/>
      <c r="T116" s="103"/>
    </row>
    <row r="117" spans="3:20" s="58" customFormat="1" ht="14.25" x14ac:dyDescent="0.25">
      <c r="C117" s="105" t="s">
        <v>264</v>
      </c>
      <c r="D117" s="101"/>
      <c r="E117" s="102"/>
      <c r="F117" s="102"/>
      <c r="G117" s="102"/>
      <c r="H117" s="102"/>
      <c r="I117" s="16"/>
      <c r="J117" s="108"/>
      <c r="K117" s="16"/>
      <c r="L117" s="108"/>
      <c r="M117" s="16"/>
      <c r="S117" s="103"/>
      <c r="T117" s="103"/>
    </row>
    <row r="118" spans="3:20" s="58" customFormat="1" ht="14.25" x14ac:dyDescent="0.25">
      <c r="C118" s="105" t="s">
        <v>265</v>
      </c>
      <c r="D118" s="101"/>
      <c r="E118" s="102"/>
      <c r="F118" s="102"/>
      <c r="G118" s="102"/>
      <c r="H118" s="102"/>
      <c r="I118" s="16"/>
      <c r="J118" s="108">
        <f>SUM(H56:H63)-SUM(J56:J63)+SUM(J90:J96)-SUM(H90:H96)+J105-H105-I104+H38-J38+J80-H80</f>
        <v>130039.99999999534</v>
      </c>
      <c r="K118" s="16"/>
      <c r="L118" s="108">
        <f>SUM(J56:J63)-SUM(L56:L63)+SUM(L90:L96)-SUM(J90:J96)+L105-J105-K104+J38-L38+L80-J80</f>
        <v>999492.48181230656</v>
      </c>
      <c r="M118" s="16"/>
      <c r="S118" s="103"/>
      <c r="T118" s="103"/>
    </row>
    <row r="119" spans="3:20" s="58" customFormat="1" ht="14.25" x14ac:dyDescent="0.25">
      <c r="C119" s="105"/>
      <c r="D119" s="106"/>
      <c r="E119" s="102"/>
      <c r="F119" s="102"/>
      <c r="G119" s="102"/>
      <c r="H119" s="102"/>
      <c r="I119" s="16"/>
      <c r="J119" s="108"/>
      <c r="K119" s="16"/>
      <c r="L119" s="17"/>
      <c r="M119" s="16"/>
      <c r="S119" s="103"/>
      <c r="T119" s="103"/>
    </row>
    <row r="120" spans="3:20" s="58" customFormat="1" ht="14.25" x14ac:dyDescent="0.25">
      <c r="C120" s="105" t="s">
        <v>266</v>
      </c>
      <c r="D120" s="106"/>
      <c r="E120" s="102"/>
      <c r="F120" s="102"/>
      <c r="G120" s="102"/>
      <c r="H120" s="102"/>
      <c r="I120" s="16"/>
      <c r="J120" s="16"/>
      <c r="K120" s="16"/>
      <c r="L120" s="16"/>
      <c r="M120" s="16"/>
      <c r="S120" s="103"/>
      <c r="T120" s="103"/>
    </row>
    <row r="121" spans="3:20" s="58" customFormat="1" ht="14.25" x14ac:dyDescent="0.25">
      <c r="C121" s="105"/>
      <c r="D121" s="106"/>
      <c r="E121" s="102"/>
      <c r="F121" s="102"/>
      <c r="G121" s="102"/>
      <c r="H121" s="102"/>
      <c r="I121" s="16"/>
      <c r="J121" s="108"/>
      <c r="K121" s="16"/>
      <c r="L121" s="17"/>
      <c r="M121" s="16"/>
      <c r="S121" s="103"/>
      <c r="T121" s="103"/>
    </row>
    <row r="122" spans="3:20" s="58" customFormat="1" ht="14.25" x14ac:dyDescent="0.25">
      <c r="C122" s="101"/>
      <c r="D122" s="101"/>
      <c r="E122" s="102"/>
      <c r="F122" s="102"/>
      <c r="G122" s="102"/>
      <c r="H122" s="102"/>
      <c r="I122" s="16"/>
      <c r="J122" s="109"/>
      <c r="K122" s="16"/>
      <c r="L122" s="17"/>
      <c r="M122" s="16"/>
      <c r="S122" s="103"/>
      <c r="T122" s="103"/>
    </row>
    <row r="123" spans="3:20" s="58" customFormat="1" ht="14.25" x14ac:dyDescent="0.25">
      <c r="C123" s="110" t="s">
        <v>267</v>
      </c>
      <c r="D123" s="110"/>
      <c r="E123" s="102"/>
      <c r="F123" s="102"/>
      <c r="G123" s="102"/>
      <c r="H123" s="102"/>
      <c r="I123" s="16"/>
      <c r="J123" s="111">
        <f>SUM(J113:J122)</f>
        <v>2539475.8142858362</v>
      </c>
      <c r="K123" s="111">
        <f>SUM(K113:K122)</f>
        <v>0</v>
      </c>
      <c r="L123" s="111">
        <f>SUM(L113:L122)</f>
        <v>3387765.7209016266</v>
      </c>
      <c r="M123" s="16"/>
      <c r="S123" s="103"/>
      <c r="T123" s="103"/>
    </row>
    <row r="124" spans="3:20" s="58" customFormat="1" ht="14.25" x14ac:dyDescent="0.25">
      <c r="C124" s="101"/>
      <c r="D124" s="101"/>
      <c r="E124" s="102"/>
      <c r="F124" s="102"/>
      <c r="G124" s="102"/>
      <c r="H124" s="102"/>
      <c r="I124" s="16"/>
      <c r="J124" s="16"/>
      <c r="K124" s="16"/>
      <c r="L124" s="17"/>
      <c r="M124" s="16"/>
      <c r="S124" s="103"/>
      <c r="T124" s="103"/>
    </row>
    <row r="125" spans="3:20" s="58" customFormat="1" ht="14.25" x14ac:dyDescent="0.25">
      <c r="C125" s="104" t="s">
        <v>268</v>
      </c>
      <c r="D125" s="101"/>
      <c r="E125" s="102"/>
      <c r="F125" s="102"/>
      <c r="G125" s="102"/>
      <c r="H125" s="102"/>
      <c r="I125" s="16"/>
      <c r="J125" s="16"/>
      <c r="K125" s="16"/>
      <c r="L125" s="17"/>
      <c r="M125" s="16"/>
      <c r="S125" s="103"/>
      <c r="T125" s="103"/>
    </row>
    <row r="126" spans="3:20" s="58" customFormat="1" ht="14.25" x14ac:dyDescent="0.25">
      <c r="C126" s="105" t="s">
        <v>269</v>
      </c>
      <c r="D126" s="102"/>
      <c r="E126" s="102"/>
      <c r="F126" s="102"/>
      <c r="G126" s="102"/>
      <c r="H126" s="102"/>
      <c r="I126" s="16"/>
      <c r="J126" s="16"/>
      <c r="K126" s="16"/>
      <c r="L126" s="17"/>
      <c r="M126" s="16"/>
      <c r="S126" s="103"/>
      <c r="T126" s="103"/>
    </row>
    <row r="127" spans="3:20" s="58" customFormat="1" ht="14.25" x14ac:dyDescent="0.25">
      <c r="C127" s="105" t="s">
        <v>270</v>
      </c>
      <c r="D127" s="102"/>
      <c r="E127" s="102"/>
      <c r="F127" s="102"/>
      <c r="G127" s="102"/>
      <c r="H127" s="102"/>
      <c r="I127" s="16"/>
      <c r="J127" s="107" t="e">
        <f>SUM(J25,J26,J28,J27,J29)-SUM(H25,H26,H28,H27,H29)+SUM(H69,H70,H71,H72,#REF!,H73,H74,H75,H76,H77,H78,H79)-SUM(J69,J70,J71,J72,#REF!,J73,J74,J75,J76,J77,J78,J79)</f>
        <v>#REF!</v>
      </c>
      <c r="K127" s="16"/>
      <c r="L127" s="107" t="e">
        <f>SUM(L25,L26,L28,L27,L29)-SUM(J25,J26,J28,J27,J29)+SUM(J69,J70,J71,J72,#REF!,J73,J74,J75,J76,J77,J78,J79)-SUM(L69,L70,L71,L72,#REF!,L73,L74,L75,L76,L77,L78,L79)</f>
        <v>#REF!</v>
      </c>
      <c r="M127" s="16"/>
      <c r="S127" s="103"/>
      <c r="T127" s="103"/>
    </row>
    <row r="128" spans="3:20" s="58" customFormat="1" ht="14.25" x14ac:dyDescent="0.25">
      <c r="C128" s="105" t="s">
        <v>271</v>
      </c>
      <c r="D128" s="102"/>
      <c r="E128" s="102"/>
      <c r="F128" s="102"/>
      <c r="G128" s="102"/>
      <c r="H128" s="102"/>
      <c r="I128" s="16"/>
      <c r="J128" s="107"/>
      <c r="K128" s="16"/>
      <c r="L128" s="107"/>
      <c r="M128" s="16"/>
      <c r="S128" s="103"/>
      <c r="T128" s="103"/>
    </row>
    <row r="129" spans="3:31" s="58" customFormat="1" ht="14.25" x14ac:dyDescent="0.25">
      <c r="C129" s="105" t="s">
        <v>272</v>
      </c>
      <c r="D129" s="102"/>
      <c r="E129" s="102"/>
      <c r="F129" s="102"/>
      <c r="G129" s="102"/>
      <c r="H129" s="102"/>
      <c r="I129" s="16"/>
      <c r="J129" s="107">
        <f>J54-H54+J116</f>
        <v>1157188.4696135996</v>
      </c>
      <c r="K129" s="16"/>
      <c r="L129" s="107">
        <f>L54-J54+L116</f>
        <v>3116489.2091857041</v>
      </c>
      <c r="M129" s="16"/>
      <c r="S129" s="103"/>
      <c r="T129" s="103"/>
    </row>
    <row r="130" spans="3:31" s="58" customFormat="1" ht="14.25" x14ac:dyDescent="0.25">
      <c r="C130" s="105" t="s">
        <v>273</v>
      </c>
      <c r="D130" s="102"/>
      <c r="E130" s="102"/>
      <c r="F130" s="102"/>
      <c r="G130" s="102"/>
      <c r="H130" s="102"/>
      <c r="I130" s="16"/>
      <c r="J130" s="107"/>
      <c r="K130" s="16"/>
      <c r="L130" s="107"/>
      <c r="M130" s="16"/>
      <c r="S130" s="103"/>
      <c r="T130" s="103"/>
    </row>
    <row r="131" spans="3:31" s="58" customFormat="1" ht="14.25" x14ac:dyDescent="0.25">
      <c r="C131" s="105" t="s">
        <v>274</v>
      </c>
      <c r="D131" s="102"/>
      <c r="E131" s="102"/>
      <c r="F131" s="102"/>
      <c r="G131" s="102"/>
      <c r="H131" s="102"/>
      <c r="I131" s="16"/>
      <c r="J131" s="107">
        <f>H85-J85+J120</f>
        <v>269130</v>
      </c>
      <c r="K131" s="16"/>
      <c r="L131" s="107">
        <f>J85-L85+L120</f>
        <v>634508</v>
      </c>
      <c r="M131" s="16"/>
      <c r="S131" s="103"/>
      <c r="T131" s="103"/>
    </row>
    <row r="132" spans="3:31" s="58" customFormat="1" ht="14.25" x14ac:dyDescent="0.25">
      <c r="C132" s="101"/>
      <c r="D132" s="102"/>
      <c r="E132" s="102"/>
      <c r="F132" s="102"/>
      <c r="G132" s="102"/>
      <c r="H132" s="102"/>
      <c r="I132" s="16"/>
      <c r="J132" s="16"/>
      <c r="K132" s="16"/>
      <c r="L132" s="16"/>
      <c r="M132" s="16"/>
      <c r="S132" s="103"/>
      <c r="T132" s="103"/>
    </row>
    <row r="133" spans="3:31" s="58" customFormat="1" ht="14.25" x14ac:dyDescent="0.25">
      <c r="C133" s="110" t="s">
        <v>275</v>
      </c>
      <c r="D133" s="110"/>
      <c r="E133" s="102"/>
      <c r="F133" s="102"/>
      <c r="G133" s="102"/>
      <c r="H133" s="102"/>
      <c r="I133" s="77"/>
      <c r="J133" s="111" t="e">
        <f>SUM(J127:J132)</f>
        <v>#REF!</v>
      </c>
      <c r="K133" s="111">
        <f>SUM(K127:K132)</f>
        <v>0</v>
      </c>
      <c r="L133" s="111" t="e">
        <f>SUM(L127:L132)</f>
        <v>#REF!</v>
      </c>
      <c r="M133" s="16"/>
      <c r="S133" s="103"/>
      <c r="T133" s="103"/>
    </row>
    <row r="134" spans="3:31" s="58" customFormat="1" ht="14.25" x14ac:dyDescent="0.25">
      <c r="C134" s="101"/>
      <c r="D134" s="102"/>
      <c r="E134" s="102"/>
      <c r="F134" s="102"/>
      <c r="G134" s="102"/>
      <c r="H134" s="102"/>
      <c r="I134" s="16"/>
      <c r="J134" s="16"/>
      <c r="K134" s="16"/>
      <c r="L134" s="17"/>
      <c r="M134" s="16"/>
      <c r="S134" s="103"/>
      <c r="T134" s="103"/>
    </row>
    <row r="135" spans="3:31" s="58" customFormat="1" ht="14.25" x14ac:dyDescent="0.25">
      <c r="C135" s="112" t="s">
        <v>276</v>
      </c>
      <c r="D135" s="113"/>
      <c r="E135" s="102"/>
      <c r="F135" s="102"/>
      <c r="G135" s="102"/>
      <c r="H135" s="102"/>
      <c r="I135" s="16"/>
      <c r="J135" s="107" t="e">
        <f>+J123-J133</f>
        <v>#REF!</v>
      </c>
      <c r="K135" s="16"/>
      <c r="L135" s="107" t="e">
        <f>+L123-L133</f>
        <v>#REF!</v>
      </c>
      <c r="M135" s="16"/>
      <c r="S135" s="103"/>
      <c r="T135" s="103"/>
    </row>
    <row r="136" spans="3:31" s="58" customFormat="1" ht="14.25" x14ac:dyDescent="0.25">
      <c r="C136" s="101"/>
      <c r="D136" s="102"/>
      <c r="E136" s="102"/>
      <c r="F136" s="102"/>
      <c r="G136" s="102"/>
      <c r="H136" s="102"/>
      <c r="I136" s="16"/>
      <c r="J136" s="107"/>
      <c r="K136" s="16"/>
      <c r="L136" s="107"/>
      <c r="M136" s="16"/>
      <c r="S136" s="103"/>
      <c r="T136" s="103"/>
    </row>
    <row r="137" spans="3:31" s="58" customFormat="1" ht="14.25" x14ac:dyDescent="0.25">
      <c r="C137" s="105" t="s">
        <v>277</v>
      </c>
      <c r="D137" s="114"/>
      <c r="E137" s="102"/>
      <c r="F137" s="102"/>
      <c r="G137" s="102"/>
      <c r="H137" s="102"/>
      <c r="I137" s="16"/>
      <c r="J137" s="107">
        <f>+H145</f>
        <v>34915368.350000001</v>
      </c>
      <c r="K137" s="16"/>
      <c r="L137" s="107">
        <f>+J145</f>
        <v>35797497.694672234</v>
      </c>
      <c r="M137" s="16"/>
      <c r="S137" s="103"/>
      <c r="T137" s="103"/>
    </row>
    <row r="138" spans="3:31" s="58" customFormat="1" ht="14.25" x14ac:dyDescent="0.25">
      <c r="C138" s="101"/>
      <c r="D138" s="101"/>
      <c r="E138" s="102"/>
      <c r="F138" s="102"/>
      <c r="G138" s="102"/>
      <c r="H138" s="102"/>
      <c r="I138" s="16"/>
      <c r="J138" s="107"/>
      <c r="K138" s="16"/>
      <c r="L138" s="107"/>
      <c r="M138" s="16"/>
      <c r="S138" s="103"/>
      <c r="T138" s="103"/>
    </row>
    <row r="139" spans="3:31" s="58" customFormat="1" ht="14.25" x14ac:dyDescent="0.25">
      <c r="C139" s="110" t="s">
        <v>278</v>
      </c>
      <c r="D139" s="110"/>
      <c r="E139" s="102"/>
      <c r="F139" s="102"/>
      <c r="G139" s="102"/>
      <c r="H139" s="102"/>
      <c r="I139" s="16"/>
      <c r="J139" s="107" t="e">
        <f>+J135+J137</f>
        <v>#REF!</v>
      </c>
      <c r="K139" s="16"/>
      <c r="L139" s="107" t="e">
        <f>+L135+L137</f>
        <v>#REF!</v>
      </c>
      <c r="M139" s="16"/>
      <c r="S139" s="103"/>
      <c r="T139" s="103"/>
    </row>
    <row r="140" spans="3:31" s="58" customFormat="1" ht="14.25" x14ac:dyDescent="0.25">
      <c r="C140" s="101"/>
      <c r="D140" s="101"/>
      <c r="E140" s="102"/>
      <c r="F140" s="102"/>
      <c r="G140" s="102"/>
      <c r="H140" s="102"/>
      <c r="I140" s="16"/>
      <c r="J140" s="16"/>
      <c r="K140" s="16"/>
      <c r="L140" s="17"/>
      <c r="M140" s="16"/>
      <c r="S140" s="103"/>
      <c r="T140" s="103"/>
    </row>
    <row r="141" spans="3:31" s="58" customFormat="1" ht="14.25" x14ac:dyDescent="0.25">
      <c r="C141" s="101"/>
      <c r="D141" s="101"/>
      <c r="E141" s="102"/>
      <c r="F141" s="102"/>
      <c r="G141" s="102"/>
      <c r="H141" s="102"/>
      <c r="I141" s="16"/>
      <c r="J141" s="16"/>
      <c r="K141" s="16"/>
      <c r="L141" s="17"/>
      <c r="M141" s="16"/>
      <c r="S141" s="103"/>
      <c r="T141" s="103"/>
    </row>
    <row r="142" spans="3:31" s="58" customFormat="1" ht="14.25" x14ac:dyDescent="0.25">
      <c r="C142" s="104" t="s">
        <v>279</v>
      </c>
      <c r="D142" s="101"/>
      <c r="E142" s="101"/>
      <c r="F142" s="101"/>
      <c r="G142" s="109"/>
      <c r="H142" s="101"/>
      <c r="I142" s="16"/>
      <c r="J142" s="16"/>
      <c r="K142" s="16"/>
      <c r="L142" s="17"/>
      <c r="M142" s="16"/>
      <c r="S142" s="103"/>
      <c r="T142" s="103"/>
    </row>
    <row r="143" spans="3:31" s="58" customFormat="1" ht="14.25" x14ac:dyDescent="0.25">
      <c r="C143" s="105" t="s">
        <v>280</v>
      </c>
      <c r="D143" s="101"/>
      <c r="E143" s="101"/>
      <c r="F143" s="101"/>
      <c r="G143" s="101"/>
      <c r="H143" s="115">
        <f>+H22+H23</f>
        <v>10927463.67</v>
      </c>
      <c r="I143" s="16"/>
      <c r="J143" s="115">
        <f>+J22+J23</f>
        <v>10927463.67</v>
      </c>
      <c r="K143" s="16"/>
      <c r="L143" s="115">
        <f>+L22+L23</f>
        <v>7383300.66352823</v>
      </c>
      <c r="M143" s="16"/>
      <c r="S143" s="103"/>
      <c r="T143" s="103"/>
    </row>
    <row r="144" spans="3:31" s="58" customFormat="1" ht="14.25" x14ac:dyDescent="0.25">
      <c r="C144" s="105" t="s">
        <v>281</v>
      </c>
      <c r="D144" s="101"/>
      <c r="E144" s="101"/>
      <c r="F144" s="101"/>
      <c r="G144" s="101"/>
      <c r="H144" s="115">
        <f>+H35</f>
        <v>23987904.68</v>
      </c>
      <c r="I144" s="16"/>
      <c r="J144" s="115">
        <f>+J35</f>
        <v>24870034.024672236</v>
      </c>
      <c r="K144" s="16"/>
      <c r="L144" s="115">
        <f>+L35</f>
        <v>24870034.024672236</v>
      </c>
      <c r="M144" s="16"/>
      <c r="S144" s="103"/>
      <c r="T144" s="103"/>
      <c r="AE144" s="16"/>
    </row>
    <row r="145" spans="3:30" ht="14.25" x14ac:dyDescent="0.2">
      <c r="C145" s="116" t="s">
        <v>282</v>
      </c>
      <c r="D145" s="116"/>
      <c r="E145" s="117"/>
      <c r="F145" s="117"/>
      <c r="G145" s="117"/>
      <c r="H145" s="117">
        <f>SUM(H143:H144)</f>
        <v>34915368.350000001</v>
      </c>
      <c r="I145" s="117"/>
      <c r="J145" s="117">
        <f>SUM(J143:J144)</f>
        <v>35797497.694672234</v>
      </c>
      <c r="K145" s="117"/>
      <c r="L145" s="117">
        <f>SUM(L143:L144)</f>
        <v>32253334.688200466</v>
      </c>
      <c r="N145" s="58"/>
      <c r="O145" s="58"/>
      <c r="P145" s="58"/>
      <c r="Q145" s="58"/>
      <c r="R145" s="58"/>
      <c r="S145" s="103"/>
      <c r="T145" s="103"/>
      <c r="AC145" s="58"/>
      <c r="AD145" s="58"/>
    </row>
    <row r="146" spans="3:30" x14ac:dyDescent="0.2">
      <c r="J146" s="118" t="e">
        <f>+J139-J145</f>
        <v>#REF!</v>
      </c>
      <c r="L146" s="118" t="e">
        <f>+L139-L145</f>
        <v>#REF!</v>
      </c>
      <c r="N146" s="58"/>
      <c r="O146" s="58"/>
      <c r="P146" s="58"/>
      <c r="Q146" s="58"/>
      <c r="R146" s="58"/>
      <c r="S146" s="103"/>
      <c r="T146" s="103"/>
    </row>
    <row r="147" spans="3:30" x14ac:dyDescent="0.2">
      <c r="N147" s="58"/>
      <c r="O147" s="58"/>
      <c r="P147" s="58"/>
      <c r="Q147" s="58"/>
      <c r="R147" s="58"/>
      <c r="S147" s="103"/>
      <c r="T147" s="103"/>
    </row>
    <row r="148" spans="3:30" x14ac:dyDescent="0.2">
      <c r="N148" s="58"/>
      <c r="O148" s="58"/>
      <c r="P148" s="58"/>
      <c r="Q148" s="58"/>
      <c r="R148" s="58"/>
      <c r="S148" s="103"/>
      <c r="T148" s="103"/>
    </row>
    <row r="149" spans="3:30" x14ac:dyDescent="0.2">
      <c r="N149" s="58"/>
      <c r="O149" s="58"/>
      <c r="P149" s="58"/>
      <c r="Q149" s="58"/>
      <c r="R149" s="58"/>
      <c r="S149" s="103"/>
      <c r="T149" s="103"/>
    </row>
    <row r="150" spans="3:30" x14ac:dyDescent="0.2">
      <c r="N150" s="58"/>
      <c r="O150" s="58"/>
      <c r="P150" s="58"/>
      <c r="Q150" s="58"/>
      <c r="R150" s="58"/>
      <c r="S150" s="103"/>
      <c r="T150" s="103"/>
    </row>
    <row r="151" spans="3:30" x14ac:dyDescent="0.2">
      <c r="N151" s="58"/>
      <c r="O151" s="58"/>
      <c r="P151" s="58"/>
      <c r="Q151" s="58"/>
      <c r="R151" s="58"/>
      <c r="S151" s="103"/>
      <c r="T151" s="103"/>
    </row>
  </sheetData>
  <mergeCells count="16">
    <mergeCell ref="D27:D28"/>
    <mergeCell ref="C28:C31"/>
    <mergeCell ref="I10:I11"/>
    <mergeCell ref="K10:K11"/>
    <mergeCell ref="C22:C23"/>
    <mergeCell ref="D24:D25"/>
    <mergeCell ref="U24:U25"/>
    <mergeCell ref="C79:C80"/>
    <mergeCell ref="C90:C96"/>
    <mergeCell ref="C100:C102"/>
    <mergeCell ref="C36:C39"/>
    <mergeCell ref="D42:D53"/>
    <mergeCell ref="C56:C63"/>
    <mergeCell ref="C71:C72"/>
    <mergeCell ref="D73:D74"/>
    <mergeCell ref="C75:C78"/>
  </mergeCells>
  <hyperlinks>
    <hyperlink ref="U76" r:id="rId1" xr:uid="{B99D8AA6-9287-4BC2-B5A2-9C39FF5C6A8A}"/>
    <hyperlink ref="U26" r:id="rId2" xr:uid="{62F2D339-71A2-40A7-B13C-60204BA46081}"/>
    <hyperlink ref="U80" r:id="rId3" xr:uid="{C1ADD312-3305-4C5C-B21F-C0625B6EE9B0}"/>
    <hyperlink ref="U85" r:id="rId4" xr:uid="{5BC3FB24-DB92-4B6F-9A9A-C67A31865A05}"/>
    <hyperlink ref="U72" r:id="rId5" xr:uid="{5E408F03-29AB-4754-990C-24A502208BE0}"/>
  </hyperlinks>
  <pageMargins left="0.7" right="0.7" top="0.75" bottom="0.75" header="0.3" footer="0.3"/>
  <pageSetup orientation="portrait"/>
  <drawing r:id="rId6"/>
  <legacy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F5AB9-62E0-4BDB-9A07-BCA119D93BBA}">
  <sheetPr>
    <pageSetUpPr fitToPage="1"/>
  </sheetPr>
  <dimension ref="A1:EG2105"/>
  <sheetViews>
    <sheetView showGridLines="0" topLeftCell="AC45" zoomScale="90" workbookViewId="0">
      <pane xSplit="2" ySplit="8" topLeftCell="AE123" activePane="bottomRight" state="frozen"/>
      <selection pane="topRight"/>
      <selection pane="bottomLeft"/>
      <selection pane="bottomRight"/>
    </sheetView>
  </sheetViews>
  <sheetFormatPr defaultColWidth="8.7109375" defaultRowHeight="15" x14ac:dyDescent="0.25"/>
  <cols>
    <col min="1" max="10" width="8.85546875" style="120" customWidth="1"/>
    <col min="11" max="11" width="12.140625" style="61" bestFit="1" customWidth="1"/>
    <col min="12" max="12" width="19.28515625" style="61" bestFit="1" customWidth="1"/>
    <col min="13" max="13" width="42.140625" style="61" customWidth="1"/>
    <col min="14" max="21" width="3.7109375" style="61" customWidth="1"/>
    <col min="22" max="27" width="19.7109375" style="61" customWidth="1"/>
    <col min="28" max="28" width="7" style="61" customWidth="1"/>
    <col min="29" max="29" width="18.42578125" style="61" customWidth="1"/>
    <col min="30" max="30" width="53.5703125" style="61" customWidth="1"/>
    <col min="31" max="31" width="20" style="61" hidden="1" customWidth="1"/>
    <col min="32" max="34" width="20" style="61" customWidth="1"/>
    <col min="35" max="35" width="20" style="121" hidden="1" customWidth="1"/>
    <col min="36" max="36" width="20" style="61" customWidth="1"/>
    <col min="37" max="37" width="20" style="121" hidden="1" customWidth="1"/>
    <col min="38" max="38" width="20" style="61" customWidth="1"/>
    <col min="39" max="40" width="20" style="121" hidden="1" customWidth="1"/>
    <col min="41" max="41" width="19.28515625" style="61" customWidth="1"/>
    <col min="42" max="43" width="20" style="61" customWidth="1"/>
    <col min="44" max="44" width="18.140625" style="61" hidden="1" customWidth="1"/>
    <col min="45" max="45" width="9" style="33" hidden="1" customWidth="1"/>
    <col min="46" max="46" width="18.140625" style="61" hidden="1" customWidth="1"/>
    <col min="47" max="47" width="9" style="33" hidden="1" customWidth="1"/>
    <col min="48" max="48" width="18.140625" style="61" hidden="1" customWidth="1"/>
    <col min="49" max="49" width="9" style="33" hidden="1" customWidth="1"/>
    <col min="50" max="50" width="18.140625" style="61" customWidth="1"/>
    <col min="51" max="51" width="11" style="33" customWidth="1"/>
    <col min="52" max="52" width="18.140625" style="61" customWidth="1"/>
    <col min="53" max="53" width="12.28515625" style="33" customWidth="1"/>
    <col min="54" max="54" width="18.140625" style="33" customWidth="1"/>
    <col min="55" max="55" width="9" style="33" customWidth="1"/>
    <col min="56" max="56" width="0.85546875" style="123" customWidth="1"/>
    <col min="57" max="68" width="18.42578125" style="61" customWidth="1"/>
    <col min="69" max="69" width="19.85546875" style="61" customWidth="1"/>
    <col min="70" max="70" width="0.85546875" style="123" customWidth="1"/>
    <col min="71" max="83" width="13.42578125" style="61" hidden="1" customWidth="1"/>
    <col min="84" max="84" width="1.7109375" style="61" hidden="1" customWidth="1"/>
    <col min="85" max="98" width="13.42578125" style="61" hidden="1" customWidth="1"/>
    <col min="99" max="111" width="8.85546875" style="61" hidden="1" customWidth="1"/>
    <col min="112" max="16384" width="8.7109375" style="61"/>
  </cols>
  <sheetData>
    <row r="1" spans="1:111" s="120" customFormat="1" x14ac:dyDescent="0.25">
      <c r="A1" s="119" t="s">
        <v>283</v>
      </c>
      <c r="AI1" s="121"/>
      <c r="AK1" s="121"/>
      <c r="AM1" s="121"/>
      <c r="AN1" s="121"/>
      <c r="AS1" s="122"/>
      <c r="AU1" s="122"/>
      <c r="AW1" s="122"/>
      <c r="AY1" s="122"/>
      <c r="BA1" s="122"/>
      <c r="BB1" s="122"/>
      <c r="BC1" s="122"/>
      <c r="BD1" s="123"/>
      <c r="BR1" s="123"/>
    </row>
    <row r="2" spans="1:111" s="120" customFormat="1" x14ac:dyDescent="0.25">
      <c r="B2" s="119" t="s">
        <v>284</v>
      </c>
      <c r="AE2" s="120" t="s">
        <v>285</v>
      </c>
      <c r="AI2" s="121" t="s">
        <v>285</v>
      </c>
      <c r="AK2" s="121" t="s">
        <v>285</v>
      </c>
      <c r="AM2" s="121" t="s">
        <v>285</v>
      </c>
      <c r="AN2" s="121" t="s">
        <v>285</v>
      </c>
      <c r="AS2" s="122"/>
      <c r="AU2" s="122"/>
      <c r="AW2" s="122"/>
      <c r="AX2" s="120" t="s">
        <v>285</v>
      </c>
      <c r="AY2" s="120" t="s">
        <v>285</v>
      </c>
      <c r="AZ2" s="120" t="s">
        <v>285</v>
      </c>
      <c r="BA2" s="120" t="s">
        <v>285</v>
      </c>
      <c r="BB2" s="120" t="s">
        <v>285</v>
      </c>
      <c r="BC2" s="120" t="s">
        <v>285</v>
      </c>
      <c r="BD2" s="123"/>
      <c r="BR2" s="123"/>
      <c r="BS2" s="120" t="s">
        <v>285</v>
      </c>
      <c r="BT2" s="120" t="s">
        <v>285</v>
      </c>
      <c r="BU2" s="120" t="s">
        <v>285</v>
      </c>
      <c r="BV2" s="120" t="s">
        <v>285</v>
      </c>
      <c r="BW2" s="120" t="s">
        <v>285</v>
      </c>
      <c r="BX2" s="120" t="s">
        <v>285</v>
      </c>
      <c r="BY2" s="120" t="s">
        <v>285</v>
      </c>
      <c r="BZ2" s="120" t="s">
        <v>285</v>
      </c>
      <c r="CA2" s="120" t="s">
        <v>285</v>
      </c>
      <c r="CB2" s="120" t="s">
        <v>285</v>
      </c>
      <c r="CC2" s="120" t="s">
        <v>285</v>
      </c>
      <c r="CD2" s="120" t="s">
        <v>285</v>
      </c>
      <c r="CE2" s="120" t="s">
        <v>285</v>
      </c>
      <c r="CF2" s="120" t="s">
        <v>285</v>
      </c>
      <c r="CG2" s="120" t="s">
        <v>285</v>
      </c>
      <c r="CH2" s="120" t="s">
        <v>285</v>
      </c>
      <c r="CI2" s="120" t="s">
        <v>285</v>
      </c>
      <c r="CJ2" s="120" t="s">
        <v>285</v>
      </c>
      <c r="CK2" s="120" t="s">
        <v>285</v>
      </c>
      <c r="CL2" s="120" t="s">
        <v>285</v>
      </c>
      <c r="CM2" s="120" t="s">
        <v>285</v>
      </c>
      <c r="CN2" s="120" t="s">
        <v>285</v>
      </c>
      <c r="CO2" s="120" t="s">
        <v>285</v>
      </c>
      <c r="CP2" s="120" t="s">
        <v>285</v>
      </c>
      <c r="CQ2" s="120" t="s">
        <v>285</v>
      </c>
      <c r="CR2" s="120" t="s">
        <v>285</v>
      </c>
      <c r="CS2" s="120" t="s">
        <v>285</v>
      </c>
      <c r="CT2" s="120" t="s">
        <v>285</v>
      </c>
      <c r="CU2" s="120" t="s">
        <v>285</v>
      </c>
      <c r="CV2" s="120" t="s">
        <v>285</v>
      </c>
      <c r="CW2" s="120" t="s">
        <v>285</v>
      </c>
      <c r="CX2" s="120" t="s">
        <v>285</v>
      </c>
      <c r="CY2" s="120" t="s">
        <v>285</v>
      </c>
      <c r="CZ2" s="120" t="s">
        <v>285</v>
      </c>
      <c r="DA2" s="120" t="s">
        <v>285</v>
      </c>
      <c r="DB2" s="120" t="s">
        <v>285</v>
      </c>
      <c r="DC2" s="120" t="s">
        <v>285</v>
      </c>
      <c r="DD2" s="120" t="s">
        <v>285</v>
      </c>
      <c r="DE2" s="120" t="s">
        <v>285</v>
      </c>
      <c r="DF2" s="120" t="s">
        <v>285</v>
      </c>
      <c r="DG2" s="120" t="s">
        <v>285</v>
      </c>
    </row>
    <row r="3" spans="1:111" s="120" customFormat="1" x14ac:dyDescent="0.25">
      <c r="C3" s="119" t="s">
        <v>286</v>
      </c>
      <c r="AE3" s="120" t="s">
        <v>285</v>
      </c>
      <c r="AI3" s="121" t="s">
        <v>285</v>
      </c>
      <c r="AK3" s="121" t="s">
        <v>285</v>
      </c>
      <c r="AM3" s="121" t="s">
        <v>285</v>
      </c>
      <c r="AN3" s="121" t="s">
        <v>285</v>
      </c>
      <c r="AR3" s="120" t="s">
        <v>285</v>
      </c>
      <c r="AS3" s="120" t="s">
        <v>285</v>
      </c>
      <c r="AT3" s="120" t="s">
        <v>285</v>
      </c>
      <c r="AU3" s="120" t="s">
        <v>285</v>
      </c>
      <c r="AV3" s="120" t="s">
        <v>285</v>
      </c>
      <c r="AW3" s="120" t="s">
        <v>285</v>
      </c>
      <c r="AY3" s="122"/>
      <c r="BA3" s="122"/>
      <c r="BB3" s="122"/>
      <c r="BC3" s="122"/>
      <c r="BD3" s="123"/>
      <c r="BR3" s="123"/>
      <c r="BS3" s="120" t="s">
        <v>285</v>
      </c>
      <c r="BT3" s="120" t="s">
        <v>285</v>
      </c>
      <c r="BU3" s="120" t="s">
        <v>285</v>
      </c>
      <c r="BV3" s="120" t="s">
        <v>285</v>
      </c>
      <c r="BW3" s="120" t="s">
        <v>285</v>
      </c>
      <c r="BX3" s="120" t="s">
        <v>285</v>
      </c>
      <c r="BY3" s="120" t="s">
        <v>285</v>
      </c>
      <c r="BZ3" s="120" t="s">
        <v>285</v>
      </c>
      <c r="CA3" s="120" t="s">
        <v>285</v>
      </c>
      <c r="CB3" s="120" t="s">
        <v>285</v>
      </c>
      <c r="CC3" s="120" t="s">
        <v>285</v>
      </c>
      <c r="CD3" s="120" t="s">
        <v>285</v>
      </c>
      <c r="CE3" s="120" t="s">
        <v>285</v>
      </c>
      <c r="CF3" s="120" t="s">
        <v>285</v>
      </c>
      <c r="CG3" s="120" t="s">
        <v>285</v>
      </c>
      <c r="CH3" s="120" t="s">
        <v>285</v>
      </c>
      <c r="CI3" s="120" t="s">
        <v>285</v>
      </c>
      <c r="CJ3" s="120" t="s">
        <v>285</v>
      </c>
      <c r="CK3" s="120" t="s">
        <v>285</v>
      </c>
      <c r="CL3" s="120" t="s">
        <v>285</v>
      </c>
      <c r="CM3" s="120" t="s">
        <v>285</v>
      </c>
      <c r="CN3" s="120" t="s">
        <v>285</v>
      </c>
      <c r="CO3" s="120" t="s">
        <v>285</v>
      </c>
      <c r="CP3" s="120" t="s">
        <v>285</v>
      </c>
      <c r="CQ3" s="120" t="s">
        <v>285</v>
      </c>
      <c r="CR3" s="120" t="s">
        <v>285</v>
      </c>
      <c r="CS3" s="120" t="s">
        <v>285</v>
      </c>
      <c r="CT3" s="120" t="s">
        <v>285</v>
      </c>
      <c r="CU3" s="120" t="s">
        <v>285</v>
      </c>
      <c r="CV3" s="120" t="s">
        <v>285</v>
      </c>
      <c r="CW3" s="120" t="s">
        <v>285</v>
      </c>
      <c r="CX3" s="120" t="s">
        <v>285</v>
      </c>
      <c r="CY3" s="120" t="s">
        <v>285</v>
      </c>
      <c r="CZ3" s="120" t="s">
        <v>285</v>
      </c>
      <c r="DA3" s="120" t="s">
        <v>285</v>
      </c>
      <c r="DB3" s="120" t="s">
        <v>285</v>
      </c>
      <c r="DC3" s="120" t="s">
        <v>285</v>
      </c>
      <c r="DD3" s="120" t="s">
        <v>285</v>
      </c>
      <c r="DE3" s="120" t="s">
        <v>285</v>
      </c>
      <c r="DF3" s="120" t="s">
        <v>285</v>
      </c>
      <c r="DG3" s="120" t="s">
        <v>285</v>
      </c>
    </row>
    <row r="4" spans="1:111" s="120" customFormat="1" x14ac:dyDescent="0.25">
      <c r="D4" s="119" t="s">
        <v>287</v>
      </c>
      <c r="AE4" s="120" t="s">
        <v>285</v>
      </c>
      <c r="AI4" s="121" t="s">
        <v>285</v>
      </c>
      <c r="AK4" s="121" t="s">
        <v>285</v>
      </c>
      <c r="AM4" s="121" t="s">
        <v>285</v>
      </c>
      <c r="AN4" s="121" t="s">
        <v>285</v>
      </c>
      <c r="AS4" s="122"/>
      <c r="AU4" s="122"/>
      <c r="AW4" s="122"/>
      <c r="AY4" s="122"/>
      <c r="BA4" s="122"/>
      <c r="BB4" s="122"/>
      <c r="BC4" s="122"/>
      <c r="BD4" s="123"/>
      <c r="BR4" s="123"/>
      <c r="BS4" s="120" t="s">
        <v>285</v>
      </c>
      <c r="BT4" s="120" t="s">
        <v>285</v>
      </c>
      <c r="BU4" s="120" t="s">
        <v>285</v>
      </c>
      <c r="BV4" s="120" t="s">
        <v>285</v>
      </c>
      <c r="BW4" s="120" t="s">
        <v>285</v>
      </c>
      <c r="BX4" s="120" t="s">
        <v>285</v>
      </c>
      <c r="BY4" s="120" t="s">
        <v>285</v>
      </c>
      <c r="BZ4" s="120" t="s">
        <v>285</v>
      </c>
      <c r="CA4" s="120" t="s">
        <v>285</v>
      </c>
      <c r="CB4" s="120" t="s">
        <v>285</v>
      </c>
      <c r="CC4" s="120" t="s">
        <v>285</v>
      </c>
      <c r="CD4" s="120" t="s">
        <v>285</v>
      </c>
      <c r="CE4" s="120" t="s">
        <v>285</v>
      </c>
      <c r="CF4" s="120" t="s">
        <v>285</v>
      </c>
      <c r="CG4" s="120" t="s">
        <v>285</v>
      </c>
      <c r="CH4" s="120" t="s">
        <v>285</v>
      </c>
      <c r="CI4" s="120" t="s">
        <v>285</v>
      </c>
      <c r="CJ4" s="120" t="s">
        <v>285</v>
      </c>
      <c r="CK4" s="120" t="s">
        <v>285</v>
      </c>
      <c r="CL4" s="120" t="s">
        <v>285</v>
      </c>
      <c r="CM4" s="120" t="s">
        <v>285</v>
      </c>
      <c r="CN4" s="120" t="s">
        <v>285</v>
      </c>
      <c r="CO4" s="120" t="s">
        <v>285</v>
      </c>
      <c r="CP4" s="120" t="s">
        <v>285</v>
      </c>
      <c r="CQ4" s="120" t="s">
        <v>285</v>
      </c>
      <c r="CR4" s="120" t="s">
        <v>285</v>
      </c>
      <c r="CS4" s="120" t="s">
        <v>285</v>
      </c>
      <c r="CT4" s="120" t="s">
        <v>285</v>
      </c>
      <c r="CU4" s="120" t="s">
        <v>285</v>
      </c>
      <c r="CV4" s="120" t="s">
        <v>285</v>
      </c>
      <c r="CW4" s="120" t="s">
        <v>285</v>
      </c>
      <c r="CX4" s="120" t="s">
        <v>285</v>
      </c>
      <c r="CY4" s="120" t="s">
        <v>285</v>
      </c>
      <c r="CZ4" s="120" t="s">
        <v>285</v>
      </c>
      <c r="DA4" s="120" t="s">
        <v>285</v>
      </c>
      <c r="DB4" s="120" t="s">
        <v>285</v>
      </c>
      <c r="DC4" s="120" t="s">
        <v>285</v>
      </c>
      <c r="DD4" s="120" t="s">
        <v>285</v>
      </c>
      <c r="DE4" s="120" t="s">
        <v>285</v>
      </c>
      <c r="DF4" s="120" t="s">
        <v>285</v>
      </c>
      <c r="DG4" s="120" t="s">
        <v>285</v>
      </c>
    </row>
    <row r="5" spans="1:111" s="120" customFormat="1" x14ac:dyDescent="0.25">
      <c r="E5" s="119" t="s">
        <v>288</v>
      </c>
      <c r="AE5" s="120" t="s">
        <v>285</v>
      </c>
      <c r="AI5" s="121" t="s">
        <v>285</v>
      </c>
      <c r="AK5" s="121" t="s">
        <v>285</v>
      </c>
      <c r="AM5" s="121" t="s">
        <v>285</v>
      </c>
      <c r="AN5" s="121" t="s">
        <v>285</v>
      </c>
      <c r="AS5" s="122"/>
      <c r="AU5" s="122"/>
      <c r="AW5" s="122"/>
      <c r="AY5" s="122"/>
      <c r="BA5" s="122"/>
      <c r="BB5" s="122"/>
      <c r="BC5" s="122"/>
      <c r="BD5" s="123"/>
      <c r="BE5" s="120" t="s">
        <v>285</v>
      </c>
      <c r="BF5" s="120" t="s">
        <v>285</v>
      </c>
      <c r="BG5" s="120" t="s">
        <v>285</v>
      </c>
      <c r="BH5" s="120" t="s">
        <v>285</v>
      </c>
      <c r="BI5" s="120" t="s">
        <v>285</v>
      </c>
      <c r="BJ5" s="120" t="s">
        <v>285</v>
      </c>
      <c r="BK5" s="120" t="s">
        <v>285</v>
      </c>
      <c r="BL5" s="120" t="s">
        <v>285</v>
      </c>
      <c r="BM5" s="120" t="s">
        <v>285</v>
      </c>
      <c r="BN5" s="120" t="s">
        <v>285</v>
      </c>
      <c r="BO5" s="120" t="s">
        <v>285</v>
      </c>
      <c r="BP5" s="120" t="s">
        <v>285</v>
      </c>
      <c r="BQ5" s="120" t="s">
        <v>285</v>
      </c>
      <c r="BR5" s="120" t="s">
        <v>285</v>
      </c>
      <c r="BS5" s="120" t="s">
        <v>285</v>
      </c>
      <c r="BT5" s="120" t="s">
        <v>285</v>
      </c>
      <c r="BU5" s="120" t="s">
        <v>285</v>
      </c>
      <c r="BV5" s="120" t="s">
        <v>285</v>
      </c>
      <c r="BW5" s="120" t="s">
        <v>285</v>
      </c>
      <c r="BX5" s="120" t="s">
        <v>285</v>
      </c>
      <c r="BY5" s="120" t="s">
        <v>285</v>
      </c>
      <c r="BZ5" s="120" t="s">
        <v>285</v>
      </c>
      <c r="CA5" s="120" t="s">
        <v>285</v>
      </c>
      <c r="CB5" s="120" t="s">
        <v>285</v>
      </c>
      <c r="CC5" s="120" t="s">
        <v>285</v>
      </c>
      <c r="CD5" s="120" t="s">
        <v>285</v>
      </c>
      <c r="CE5" s="120" t="s">
        <v>285</v>
      </c>
      <c r="CF5" s="120" t="s">
        <v>285</v>
      </c>
      <c r="CG5" s="120" t="s">
        <v>285</v>
      </c>
      <c r="CH5" s="120" t="s">
        <v>285</v>
      </c>
      <c r="CI5" s="120" t="s">
        <v>285</v>
      </c>
      <c r="CJ5" s="120" t="s">
        <v>285</v>
      </c>
      <c r="CK5" s="120" t="s">
        <v>285</v>
      </c>
      <c r="CL5" s="120" t="s">
        <v>285</v>
      </c>
      <c r="CM5" s="120" t="s">
        <v>285</v>
      </c>
      <c r="CN5" s="120" t="s">
        <v>285</v>
      </c>
      <c r="CO5" s="120" t="s">
        <v>285</v>
      </c>
      <c r="CP5" s="120" t="s">
        <v>285</v>
      </c>
      <c r="CQ5" s="120" t="s">
        <v>285</v>
      </c>
      <c r="CR5" s="120" t="s">
        <v>285</v>
      </c>
      <c r="CS5" s="120" t="s">
        <v>285</v>
      </c>
      <c r="CT5" s="120" t="s">
        <v>285</v>
      </c>
      <c r="CU5" s="120" t="s">
        <v>285</v>
      </c>
      <c r="CV5" s="120" t="s">
        <v>285</v>
      </c>
      <c r="CW5" s="120" t="s">
        <v>285</v>
      </c>
      <c r="CX5" s="120" t="s">
        <v>285</v>
      </c>
      <c r="CY5" s="120" t="s">
        <v>285</v>
      </c>
      <c r="CZ5" s="120" t="s">
        <v>285</v>
      </c>
      <c r="DA5" s="120" t="s">
        <v>285</v>
      </c>
      <c r="DB5" s="120" t="s">
        <v>285</v>
      </c>
      <c r="DC5" s="120" t="s">
        <v>285</v>
      </c>
      <c r="DD5" s="120" t="s">
        <v>285</v>
      </c>
      <c r="DE5" s="120" t="s">
        <v>285</v>
      </c>
      <c r="DF5" s="120" t="s">
        <v>285</v>
      </c>
      <c r="DG5" s="120" t="s">
        <v>285</v>
      </c>
    </row>
    <row r="6" spans="1:111" s="120" customFormat="1" x14ac:dyDescent="0.25">
      <c r="F6" s="119" t="s">
        <v>289</v>
      </c>
      <c r="AE6" s="120" t="s">
        <v>285</v>
      </c>
      <c r="AI6" s="121" t="s">
        <v>285</v>
      </c>
      <c r="AK6" s="121" t="s">
        <v>285</v>
      </c>
      <c r="AM6" s="121" t="s">
        <v>285</v>
      </c>
      <c r="AN6" s="121" t="s">
        <v>285</v>
      </c>
      <c r="AS6" s="122"/>
      <c r="AU6" s="122"/>
      <c r="AW6" s="122"/>
      <c r="AY6" s="122"/>
      <c r="BA6" s="122"/>
      <c r="BB6" s="122"/>
      <c r="BC6" s="122"/>
      <c r="BD6" s="123"/>
      <c r="BE6" s="120" t="s">
        <v>285</v>
      </c>
      <c r="BF6" s="120" t="s">
        <v>285</v>
      </c>
      <c r="BG6" s="120" t="s">
        <v>285</v>
      </c>
      <c r="BH6" s="120" t="s">
        <v>285</v>
      </c>
      <c r="BI6" s="120" t="s">
        <v>285</v>
      </c>
      <c r="BJ6" s="120" t="s">
        <v>285</v>
      </c>
      <c r="BK6" s="120" t="s">
        <v>285</v>
      </c>
      <c r="BL6" s="120" t="s">
        <v>285</v>
      </c>
      <c r="BM6" s="120" t="s">
        <v>285</v>
      </c>
      <c r="BN6" s="120" t="s">
        <v>285</v>
      </c>
      <c r="BO6" s="120" t="s">
        <v>285</v>
      </c>
      <c r="BP6" s="120" t="s">
        <v>285</v>
      </c>
      <c r="BQ6" s="120" t="s">
        <v>285</v>
      </c>
      <c r="BR6" s="120" t="s">
        <v>285</v>
      </c>
      <c r="BS6" s="120" t="s">
        <v>285</v>
      </c>
      <c r="BT6" s="120" t="s">
        <v>285</v>
      </c>
      <c r="BU6" s="120" t="s">
        <v>285</v>
      </c>
      <c r="BV6" s="120" t="s">
        <v>285</v>
      </c>
      <c r="BW6" s="120" t="s">
        <v>285</v>
      </c>
      <c r="BX6" s="120" t="s">
        <v>285</v>
      </c>
      <c r="BY6" s="120" t="s">
        <v>285</v>
      </c>
      <c r="BZ6" s="120" t="s">
        <v>285</v>
      </c>
      <c r="CA6" s="120" t="s">
        <v>285</v>
      </c>
      <c r="CB6" s="120" t="s">
        <v>285</v>
      </c>
      <c r="CC6" s="120" t="s">
        <v>285</v>
      </c>
      <c r="CD6" s="120" t="s">
        <v>285</v>
      </c>
      <c r="CE6" s="120" t="s">
        <v>285</v>
      </c>
      <c r="CF6" s="120" t="s">
        <v>285</v>
      </c>
      <c r="CG6" s="120" t="s">
        <v>285</v>
      </c>
      <c r="CH6" s="120" t="s">
        <v>285</v>
      </c>
      <c r="CI6" s="120" t="s">
        <v>285</v>
      </c>
      <c r="CJ6" s="120" t="s">
        <v>285</v>
      </c>
      <c r="CK6" s="120" t="s">
        <v>285</v>
      </c>
      <c r="CL6" s="120" t="s">
        <v>285</v>
      </c>
      <c r="CM6" s="120" t="s">
        <v>285</v>
      </c>
      <c r="CN6" s="120" t="s">
        <v>285</v>
      </c>
      <c r="CO6" s="120" t="s">
        <v>285</v>
      </c>
      <c r="CP6" s="120" t="s">
        <v>285</v>
      </c>
      <c r="CQ6" s="120" t="s">
        <v>285</v>
      </c>
      <c r="CR6" s="120" t="s">
        <v>285</v>
      </c>
      <c r="CS6" s="120" t="s">
        <v>285</v>
      </c>
      <c r="CT6" s="120" t="s">
        <v>285</v>
      </c>
      <c r="CU6" s="120" t="s">
        <v>285</v>
      </c>
      <c r="CV6" s="120" t="s">
        <v>285</v>
      </c>
      <c r="CW6" s="120" t="s">
        <v>285</v>
      </c>
      <c r="CX6" s="120" t="s">
        <v>285</v>
      </c>
      <c r="CY6" s="120" t="s">
        <v>285</v>
      </c>
      <c r="CZ6" s="120" t="s">
        <v>285</v>
      </c>
      <c r="DA6" s="120" t="s">
        <v>285</v>
      </c>
      <c r="DB6" s="120" t="s">
        <v>285</v>
      </c>
      <c r="DC6" s="120" t="s">
        <v>285</v>
      </c>
      <c r="DD6" s="120" t="s">
        <v>285</v>
      </c>
      <c r="DE6" s="120" t="s">
        <v>285</v>
      </c>
      <c r="DF6" s="120" t="s">
        <v>285</v>
      </c>
      <c r="DG6" s="120" t="s">
        <v>285</v>
      </c>
    </row>
    <row r="7" spans="1:111" s="120" customFormat="1" x14ac:dyDescent="0.25">
      <c r="G7" s="119" t="s">
        <v>290</v>
      </c>
      <c r="AE7" s="120" t="s">
        <v>285</v>
      </c>
      <c r="AF7" s="120" t="s">
        <v>285</v>
      </c>
      <c r="AG7" s="120" t="s">
        <v>285</v>
      </c>
      <c r="AH7" s="120" t="s">
        <v>285</v>
      </c>
      <c r="AI7" s="121" t="s">
        <v>285</v>
      </c>
      <c r="AJ7" s="120" t="s">
        <v>285</v>
      </c>
      <c r="AK7" s="121" t="s">
        <v>285</v>
      </c>
      <c r="AL7" s="120" t="s">
        <v>285</v>
      </c>
      <c r="AM7" s="121" t="s">
        <v>285</v>
      </c>
      <c r="AN7" s="121" t="s">
        <v>285</v>
      </c>
      <c r="AO7" s="120" t="s">
        <v>285</v>
      </c>
      <c r="AP7" s="120" t="s">
        <v>285</v>
      </c>
      <c r="AQ7" s="120" t="s">
        <v>285</v>
      </c>
      <c r="BR7" s="120" t="s">
        <v>285</v>
      </c>
      <c r="BS7" s="120" t="s">
        <v>285</v>
      </c>
      <c r="BT7" s="120" t="s">
        <v>285</v>
      </c>
      <c r="BU7" s="120" t="s">
        <v>285</v>
      </c>
      <c r="BV7" s="120" t="s">
        <v>285</v>
      </c>
      <c r="BW7" s="120" t="s">
        <v>285</v>
      </c>
      <c r="BX7" s="120" t="s">
        <v>285</v>
      </c>
      <c r="BY7" s="120" t="s">
        <v>285</v>
      </c>
      <c r="BZ7" s="120" t="s">
        <v>285</v>
      </c>
      <c r="CA7" s="120" t="s">
        <v>285</v>
      </c>
      <c r="CB7" s="120" t="s">
        <v>285</v>
      </c>
      <c r="CC7" s="120" t="s">
        <v>285</v>
      </c>
      <c r="CD7" s="120" t="s">
        <v>285</v>
      </c>
      <c r="CE7" s="120" t="s">
        <v>285</v>
      </c>
      <c r="CF7" s="120" t="s">
        <v>285</v>
      </c>
      <c r="CG7" s="120" t="s">
        <v>285</v>
      </c>
      <c r="CH7" s="120" t="s">
        <v>285</v>
      </c>
      <c r="CI7" s="120" t="s">
        <v>285</v>
      </c>
      <c r="CJ7" s="120" t="s">
        <v>285</v>
      </c>
      <c r="CK7" s="120" t="s">
        <v>285</v>
      </c>
      <c r="CL7" s="120" t="s">
        <v>285</v>
      </c>
      <c r="CM7" s="120" t="s">
        <v>285</v>
      </c>
      <c r="CN7" s="120" t="s">
        <v>285</v>
      </c>
      <c r="CO7" s="120" t="s">
        <v>285</v>
      </c>
      <c r="CP7" s="120" t="s">
        <v>285</v>
      </c>
      <c r="CQ7" s="120" t="s">
        <v>285</v>
      </c>
      <c r="CR7" s="120" t="s">
        <v>285</v>
      </c>
      <c r="CS7" s="120" t="s">
        <v>285</v>
      </c>
      <c r="CT7" s="120" t="s">
        <v>285</v>
      </c>
      <c r="CU7" s="120" t="s">
        <v>285</v>
      </c>
      <c r="CV7" s="120" t="s">
        <v>285</v>
      </c>
      <c r="CW7" s="120" t="s">
        <v>285</v>
      </c>
      <c r="CX7" s="120" t="s">
        <v>285</v>
      </c>
      <c r="CY7" s="120" t="s">
        <v>285</v>
      </c>
      <c r="CZ7" s="120" t="s">
        <v>285</v>
      </c>
      <c r="DA7" s="120" t="s">
        <v>285</v>
      </c>
      <c r="DB7" s="120" t="s">
        <v>285</v>
      </c>
      <c r="DC7" s="120" t="s">
        <v>285</v>
      </c>
      <c r="DD7" s="120" t="s">
        <v>285</v>
      </c>
      <c r="DE7" s="120" t="s">
        <v>285</v>
      </c>
      <c r="DF7" s="120" t="s">
        <v>285</v>
      </c>
      <c r="DG7" s="120" t="s">
        <v>285</v>
      </c>
    </row>
    <row r="8" spans="1:111" s="120" customFormat="1" x14ac:dyDescent="0.25">
      <c r="H8" s="119" t="s">
        <v>291</v>
      </c>
      <c r="AE8" s="120" t="s">
        <v>285</v>
      </c>
      <c r="AF8" s="120" t="s">
        <v>285</v>
      </c>
      <c r="AG8" s="120" t="s">
        <v>285</v>
      </c>
      <c r="AH8" s="120" t="s">
        <v>285</v>
      </c>
      <c r="AI8" s="121" t="s">
        <v>285</v>
      </c>
      <c r="AJ8" s="120" t="s">
        <v>285</v>
      </c>
      <c r="AK8" s="121" t="s">
        <v>285</v>
      </c>
      <c r="AL8" s="120" t="s">
        <v>285</v>
      </c>
      <c r="AM8" s="121" t="s">
        <v>285</v>
      </c>
      <c r="AN8" s="121" t="s">
        <v>285</v>
      </c>
      <c r="AO8" s="120" t="s">
        <v>285</v>
      </c>
      <c r="AP8" s="120" t="s">
        <v>285</v>
      </c>
      <c r="AQ8" s="120" t="s">
        <v>285</v>
      </c>
      <c r="BR8" s="120" t="s">
        <v>285</v>
      </c>
      <c r="BS8" s="120" t="s">
        <v>285</v>
      </c>
      <c r="BT8" s="120" t="s">
        <v>285</v>
      </c>
      <c r="BU8" s="120" t="s">
        <v>285</v>
      </c>
      <c r="BV8" s="120" t="s">
        <v>285</v>
      </c>
      <c r="BW8" s="120" t="s">
        <v>285</v>
      </c>
      <c r="BX8" s="120" t="s">
        <v>285</v>
      </c>
      <c r="BY8" s="120" t="s">
        <v>285</v>
      </c>
      <c r="BZ8" s="120" t="s">
        <v>285</v>
      </c>
      <c r="CA8" s="120" t="s">
        <v>285</v>
      </c>
      <c r="CB8" s="120" t="s">
        <v>285</v>
      </c>
      <c r="CC8" s="120" t="s">
        <v>285</v>
      </c>
      <c r="CD8" s="120" t="s">
        <v>285</v>
      </c>
      <c r="CE8" s="120" t="s">
        <v>285</v>
      </c>
      <c r="CF8" s="120" t="s">
        <v>285</v>
      </c>
      <c r="CG8" s="120" t="s">
        <v>285</v>
      </c>
      <c r="CH8" s="120" t="s">
        <v>285</v>
      </c>
      <c r="CI8" s="120" t="s">
        <v>285</v>
      </c>
      <c r="CJ8" s="120" t="s">
        <v>285</v>
      </c>
      <c r="CK8" s="120" t="s">
        <v>285</v>
      </c>
      <c r="CL8" s="120" t="s">
        <v>285</v>
      </c>
      <c r="CM8" s="120" t="s">
        <v>285</v>
      </c>
      <c r="CN8" s="120" t="s">
        <v>285</v>
      </c>
      <c r="CO8" s="120" t="s">
        <v>285</v>
      </c>
      <c r="CP8" s="120" t="s">
        <v>285</v>
      </c>
      <c r="CQ8" s="120" t="s">
        <v>285</v>
      </c>
      <c r="CR8" s="120" t="s">
        <v>285</v>
      </c>
      <c r="CS8" s="120" t="s">
        <v>285</v>
      </c>
      <c r="CT8" s="120" t="s">
        <v>285</v>
      </c>
      <c r="CU8" s="120" t="s">
        <v>285</v>
      </c>
      <c r="CV8" s="120" t="s">
        <v>285</v>
      </c>
      <c r="CW8" s="120" t="s">
        <v>285</v>
      </c>
      <c r="CX8" s="120" t="s">
        <v>285</v>
      </c>
      <c r="CY8" s="120" t="s">
        <v>285</v>
      </c>
      <c r="CZ8" s="120" t="s">
        <v>285</v>
      </c>
      <c r="DA8" s="120" t="s">
        <v>285</v>
      </c>
      <c r="DB8" s="120" t="s">
        <v>285</v>
      </c>
      <c r="DC8" s="120" t="s">
        <v>285</v>
      </c>
      <c r="DD8" s="120" t="s">
        <v>285</v>
      </c>
      <c r="DE8" s="120" t="s">
        <v>285</v>
      </c>
      <c r="DF8" s="120" t="s">
        <v>285</v>
      </c>
      <c r="DG8" s="120" t="s">
        <v>285</v>
      </c>
    </row>
    <row r="9" spans="1:111" s="120" customFormat="1" x14ac:dyDescent="0.25">
      <c r="I9" s="119" t="s">
        <v>292</v>
      </c>
      <c r="AE9" s="120" t="s">
        <v>285</v>
      </c>
      <c r="AF9" s="120" t="s">
        <v>285</v>
      </c>
      <c r="AG9" s="120" t="s">
        <v>285</v>
      </c>
      <c r="AH9" s="120" t="s">
        <v>285</v>
      </c>
      <c r="AI9" s="121" t="s">
        <v>285</v>
      </c>
      <c r="AJ9" s="120" t="s">
        <v>285</v>
      </c>
      <c r="AK9" s="121" t="s">
        <v>285</v>
      </c>
      <c r="AL9" s="120" t="s">
        <v>285</v>
      </c>
      <c r="AM9" s="121" t="s">
        <v>285</v>
      </c>
      <c r="AN9" s="121" t="s">
        <v>285</v>
      </c>
      <c r="AO9" s="120" t="s">
        <v>285</v>
      </c>
      <c r="AP9" s="120" t="s">
        <v>285</v>
      </c>
      <c r="AQ9" s="120" t="s">
        <v>285</v>
      </c>
      <c r="BE9" s="120" t="s">
        <v>285</v>
      </c>
      <c r="BF9" s="120" t="s">
        <v>285</v>
      </c>
      <c r="BG9" s="120" t="s">
        <v>285</v>
      </c>
      <c r="BH9" s="120" t="s">
        <v>285</v>
      </c>
      <c r="BI9" s="120" t="s">
        <v>285</v>
      </c>
      <c r="BJ9" s="120" t="s">
        <v>285</v>
      </c>
      <c r="BK9" s="120" t="s">
        <v>285</v>
      </c>
      <c r="BL9" s="120" t="s">
        <v>285</v>
      </c>
      <c r="BM9" s="120" t="s">
        <v>285</v>
      </c>
      <c r="BN9" s="120" t="s">
        <v>285</v>
      </c>
      <c r="BO9" s="120" t="s">
        <v>285</v>
      </c>
      <c r="BP9" s="120" t="s">
        <v>285</v>
      </c>
      <c r="BQ9" s="120" t="s">
        <v>285</v>
      </c>
      <c r="BR9" s="120" t="s">
        <v>285</v>
      </c>
      <c r="BS9" s="120" t="s">
        <v>285</v>
      </c>
      <c r="BT9" s="120" t="s">
        <v>285</v>
      </c>
      <c r="BU9" s="120" t="s">
        <v>285</v>
      </c>
      <c r="BV9" s="120" t="s">
        <v>285</v>
      </c>
      <c r="BW9" s="120" t="s">
        <v>285</v>
      </c>
      <c r="BX9" s="120" t="s">
        <v>285</v>
      </c>
      <c r="BY9" s="120" t="s">
        <v>285</v>
      </c>
      <c r="BZ9" s="120" t="s">
        <v>285</v>
      </c>
      <c r="CA9" s="120" t="s">
        <v>285</v>
      </c>
      <c r="CB9" s="120" t="s">
        <v>285</v>
      </c>
      <c r="CC9" s="120" t="s">
        <v>285</v>
      </c>
      <c r="CD9" s="120" t="s">
        <v>285</v>
      </c>
      <c r="CE9" s="120" t="s">
        <v>285</v>
      </c>
      <c r="CF9" s="120" t="s">
        <v>285</v>
      </c>
      <c r="CG9" s="120" t="s">
        <v>285</v>
      </c>
      <c r="CH9" s="120" t="s">
        <v>285</v>
      </c>
      <c r="CI9" s="120" t="s">
        <v>285</v>
      </c>
      <c r="CJ9" s="120" t="s">
        <v>285</v>
      </c>
      <c r="CK9" s="120" t="s">
        <v>285</v>
      </c>
      <c r="CL9" s="120" t="s">
        <v>285</v>
      </c>
      <c r="CM9" s="120" t="s">
        <v>285</v>
      </c>
      <c r="CN9" s="120" t="s">
        <v>285</v>
      </c>
      <c r="CO9" s="120" t="s">
        <v>285</v>
      </c>
      <c r="CP9" s="120" t="s">
        <v>285</v>
      </c>
      <c r="CQ9" s="120" t="s">
        <v>285</v>
      </c>
      <c r="CR9" s="120" t="s">
        <v>285</v>
      </c>
      <c r="CS9" s="120" t="s">
        <v>285</v>
      </c>
      <c r="CT9" s="120" t="s">
        <v>285</v>
      </c>
      <c r="CU9" s="120" t="s">
        <v>285</v>
      </c>
      <c r="CV9" s="120" t="s">
        <v>285</v>
      </c>
      <c r="CW9" s="120" t="s">
        <v>285</v>
      </c>
      <c r="CX9" s="120" t="s">
        <v>285</v>
      </c>
      <c r="CY9" s="120" t="s">
        <v>285</v>
      </c>
      <c r="CZ9" s="120" t="s">
        <v>285</v>
      </c>
      <c r="DA9" s="120" t="s">
        <v>285</v>
      </c>
      <c r="DB9" s="120" t="s">
        <v>285</v>
      </c>
      <c r="DC9" s="120" t="s">
        <v>285</v>
      </c>
      <c r="DD9" s="120" t="s">
        <v>285</v>
      </c>
      <c r="DE9" s="120" t="s">
        <v>285</v>
      </c>
      <c r="DF9" s="120" t="s">
        <v>285</v>
      </c>
      <c r="DG9" s="120" t="s">
        <v>285</v>
      </c>
    </row>
    <row r="10" spans="1:111" s="120" customFormat="1" x14ac:dyDescent="0.25">
      <c r="J10" s="119" t="s">
        <v>293</v>
      </c>
      <c r="AI10" s="121" t="s">
        <v>285</v>
      </c>
      <c r="AK10" s="121" t="s">
        <v>285</v>
      </c>
      <c r="AM10" s="121" t="s">
        <v>285</v>
      </c>
      <c r="AN10" s="121" t="s">
        <v>285</v>
      </c>
      <c r="AR10" s="120" t="s">
        <v>285</v>
      </c>
      <c r="AS10" s="120" t="s">
        <v>285</v>
      </c>
      <c r="AT10" s="120" t="s">
        <v>285</v>
      </c>
      <c r="AU10" s="120" t="s">
        <v>285</v>
      </c>
      <c r="AV10" s="120" t="s">
        <v>285</v>
      </c>
      <c r="AW10" s="120" t="s">
        <v>285</v>
      </c>
      <c r="AY10" s="122"/>
      <c r="BA10" s="122"/>
      <c r="BB10" s="122"/>
      <c r="BC10" s="122"/>
      <c r="BD10" s="123"/>
      <c r="BR10" s="123"/>
      <c r="BS10" s="120" t="s">
        <v>285</v>
      </c>
      <c r="BT10" s="120" t="s">
        <v>285</v>
      </c>
      <c r="BU10" s="120" t="s">
        <v>285</v>
      </c>
      <c r="BV10" s="120" t="s">
        <v>285</v>
      </c>
      <c r="BW10" s="120" t="s">
        <v>285</v>
      </c>
      <c r="BX10" s="120" t="s">
        <v>285</v>
      </c>
      <c r="BY10" s="120" t="s">
        <v>285</v>
      </c>
      <c r="BZ10" s="120" t="s">
        <v>285</v>
      </c>
      <c r="CA10" s="120" t="s">
        <v>285</v>
      </c>
      <c r="CB10" s="120" t="s">
        <v>285</v>
      </c>
      <c r="CC10" s="120" t="s">
        <v>285</v>
      </c>
      <c r="CD10" s="120" t="s">
        <v>285</v>
      </c>
      <c r="CE10" s="120" t="s">
        <v>285</v>
      </c>
      <c r="CF10" s="120" t="s">
        <v>285</v>
      </c>
      <c r="CG10" s="120" t="s">
        <v>285</v>
      </c>
      <c r="CH10" s="120" t="s">
        <v>285</v>
      </c>
      <c r="CI10" s="120" t="s">
        <v>285</v>
      </c>
      <c r="CJ10" s="120" t="s">
        <v>285</v>
      </c>
      <c r="CK10" s="120" t="s">
        <v>285</v>
      </c>
      <c r="CL10" s="120" t="s">
        <v>285</v>
      </c>
      <c r="CM10" s="120" t="s">
        <v>285</v>
      </c>
      <c r="CN10" s="120" t="s">
        <v>285</v>
      </c>
      <c r="CO10" s="120" t="s">
        <v>285</v>
      </c>
      <c r="CP10" s="120" t="s">
        <v>285</v>
      </c>
      <c r="CQ10" s="120" t="s">
        <v>285</v>
      </c>
      <c r="CR10" s="120" t="s">
        <v>285</v>
      </c>
      <c r="CS10" s="120" t="s">
        <v>285</v>
      </c>
      <c r="CT10" s="120" t="s">
        <v>285</v>
      </c>
      <c r="CU10" s="120" t="s">
        <v>285</v>
      </c>
      <c r="CV10" s="120" t="s">
        <v>285</v>
      </c>
      <c r="CW10" s="120" t="s">
        <v>285</v>
      </c>
      <c r="CX10" s="120" t="s">
        <v>285</v>
      </c>
      <c r="CY10" s="120" t="s">
        <v>285</v>
      </c>
      <c r="CZ10" s="120" t="s">
        <v>285</v>
      </c>
      <c r="DA10" s="120" t="s">
        <v>285</v>
      </c>
      <c r="DB10" s="120" t="s">
        <v>285</v>
      </c>
      <c r="DC10" s="120" t="s">
        <v>285</v>
      </c>
      <c r="DD10" s="120" t="s">
        <v>285</v>
      </c>
      <c r="DE10" s="120" t="s">
        <v>285</v>
      </c>
      <c r="DF10" s="120" t="s">
        <v>285</v>
      </c>
      <c r="DG10" s="120" t="s">
        <v>285</v>
      </c>
    </row>
    <row r="11" spans="1:111" x14ac:dyDescent="0.25">
      <c r="K11" s="124" t="s">
        <v>294</v>
      </c>
      <c r="AE11" s="125">
        <v>2085.71</v>
      </c>
      <c r="AF11" s="126">
        <v>2085.7142857142899</v>
      </c>
      <c r="AG11" s="126">
        <v>2085.71</v>
      </c>
      <c r="AH11" s="126">
        <v>2091.4299999999998</v>
      </c>
      <c r="AI11" s="127">
        <v>702.86</v>
      </c>
      <c r="AJ11" s="126">
        <v>2108.58</v>
      </c>
      <c r="AK11" s="127">
        <v>1742.86</v>
      </c>
      <c r="AL11" s="126">
        <v>2091.4319999999998</v>
      </c>
      <c r="AM11" s="127">
        <v>1742.86</v>
      </c>
      <c r="AN11" s="127">
        <v>2091.4299999999998</v>
      </c>
      <c r="AO11" s="126">
        <v>2091.4299999999998</v>
      </c>
      <c r="AP11" s="126">
        <v>2085.71</v>
      </c>
      <c r="AQ11" s="126">
        <v>2085.71</v>
      </c>
      <c r="AR11" s="126"/>
      <c r="AS11" s="128"/>
      <c r="AT11" s="126"/>
      <c r="AU11" s="128"/>
      <c r="AV11" s="126"/>
      <c r="AW11" s="128"/>
      <c r="AX11" s="126"/>
      <c r="AY11" s="128"/>
      <c r="AZ11" s="126"/>
      <c r="BA11" s="128"/>
      <c r="BB11" s="128"/>
      <c r="BC11" s="128"/>
      <c r="BE11" s="129">
        <v>177.14</v>
      </c>
      <c r="BF11" s="129">
        <v>171.43</v>
      </c>
      <c r="BG11" s="129">
        <v>177.14</v>
      </c>
      <c r="BH11" s="129">
        <v>177.14</v>
      </c>
      <c r="BI11" s="129">
        <v>160</v>
      </c>
      <c r="BJ11" s="129">
        <v>177.14</v>
      </c>
      <c r="BK11" s="129">
        <v>171.43</v>
      </c>
      <c r="BL11" s="129">
        <v>177.14</v>
      </c>
      <c r="BM11" s="129">
        <v>171.43</v>
      </c>
      <c r="BN11" s="129">
        <v>177.14</v>
      </c>
      <c r="BO11" s="129">
        <v>177.14</v>
      </c>
      <c r="BP11" s="129">
        <v>171.43</v>
      </c>
      <c r="BQ11" s="130">
        <v>2085.71</v>
      </c>
    </row>
    <row r="12" spans="1:111" x14ac:dyDescent="0.25">
      <c r="K12" s="124" t="s">
        <v>295</v>
      </c>
      <c r="AE12" s="17">
        <v>365</v>
      </c>
      <c r="AF12" s="17">
        <v>366</v>
      </c>
      <c r="AG12" s="17">
        <v>365</v>
      </c>
      <c r="AH12" s="126">
        <v>366</v>
      </c>
      <c r="AI12" s="127">
        <v>123</v>
      </c>
      <c r="AJ12" s="126">
        <v>366</v>
      </c>
      <c r="AK12" s="127">
        <v>305</v>
      </c>
      <c r="AL12" s="126">
        <v>366</v>
      </c>
      <c r="AM12" s="127">
        <v>305</v>
      </c>
      <c r="AN12" s="127">
        <v>366</v>
      </c>
      <c r="AO12" s="126">
        <v>366</v>
      </c>
      <c r="AP12" s="126">
        <v>365</v>
      </c>
      <c r="AQ12" s="126">
        <v>365</v>
      </c>
      <c r="AR12" s="126"/>
      <c r="AT12" s="126"/>
      <c r="AV12" s="126"/>
      <c r="AX12" s="126"/>
      <c r="AZ12" s="126"/>
      <c r="BE12" s="131">
        <v>31</v>
      </c>
      <c r="BF12" s="131">
        <v>30</v>
      </c>
      <c r="BG12" s="131">
        <v>31</v>
      </c>
      <c r="BH12" s="131">
        <v>31</v>
      </c>
      <c r="BI12" s="131">
        <v>28</v>
      </c>
      <c r="BJ12" s="131">
        <v>31</v>
      </c>
      <c r="BK12" s="131">
        <v>30</v>
      </c>
      <c r="BL12" s="131">
        <v>31</v>
      </c>
      <c r="BM12" s="131">
        <v>30</v>
      </c>
      <c r="BN12" s="131">
        <v>31</v>
      </c>
      <c r="BO12" s="131">
        <v>31</v>
      </c>
      <c r="BP12" s="131">
        <v>30</v>
      </c>
      <c r="BQ12" s="131">
        <v>365</v>
      </c>
    </row>
    <row r="13" spans="1:111" x14ac:dyDescent="0.25">
      <c r="K13" s="124" t="s">
        <v>296</v>
      </c>
      <c r="AL13" s="61">
        <v>10</v>
      </c>
      <c r="AS13" s="128"/>
      <c r="AU13" s="128"/>
      <c r="AW13" s="128"/>
      <c r="AY13" s="128"/>
      <c r="BA13" s="128"/>
      <c r="BB13" s="128"/>
      <c r="BC13" s="128"/>
    </row>
    <row r="14" spans="1:111" x14ac:dyDescent="0.25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124" t="s">
        <v>297</v>
      </c>
      <c r="AS14" s="128"/>
      <c r="AU14" s="128"/>
      <c r="AW14" s="128"/>
      <c r="AY14" s="128"/>
      <c r="BA14" s="128"/>
      <c r="BB14" s="128"/>
      <c r="BC14" s="128"/>
    </row>
    <row r="15" spans="1:111" x14ac:dyDescent="0.25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124"/>
      <c r="AS15" s="128"/>
      <c r="AU15" s="128"/>
      <c r="AW15" s="128"/>
      <c r="AY15" s="128"/>
      <c r="BA15" s="128"/>
      <c r="BB15" s="128"/>
      <c r="BC15" s="128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</row>
    <row r="16" spans="1:111" s="123" customFormat="1" x14ac:dyDescent="0.25">
      <c r="V16" s="133" t="s">
        <v>298</v>
      </c>
      <c r="W16" s="133" t="s">
        <v>299</v>
      </c>
      <c r="X16" s="133" t="s">
        <v>300</v>
      </c>
      <c r="Y16" s="133"/>
      <c r="Z16" s="133"/>
      <c r="AA16" s="133"/>
      <c r="AB16" s="133"/>
      <c r="AC16" s="133"/>
      <c r="AE16" s="123" t="s">
        <v>301</v>
      </c>
      <c r="AF16" s="123" t="s">
        <v>60</v>
      </c>
      <c r="AG16" s="123" t="s">
        <v>61</v>
      </c>
      <c r="AH16" s="123" t="s">
        <v>62</v>
      </c>
      <c r="AI16" s="121" t="s">
        <v>302</v>
      </c>
      <c r="AK16" s="121" t="s">
        <v>303</v>
      </c>
      <c r="AM16" s="121" t="s">
        <v>304</v>
      </c>
      <c r="AN16" s="121"/>
      <c r="AO16" s="123" t="s">
        <v>64</v>
      </c>
      <c r="AP16" s="123" t="s">
        <v>305</v>
      </c>
      <c r="AQ16" s="123" t="s">
        <v>65</v>
      </c>
      <c r="AS16" s="134"/>
      <c r="AU16" s="134"/>
      <c r="AW16" s="134"/>
      <c r="AY16" s="134"/>
      <c r="BA16" s="134"/>
      <c r="BB16" s="134"/>
      <c r="BC16" s="134"/>
      <c r="BE16" s="123" t="s">
        <v>306</v>
      </c>
      <c r="BF16" s="123" t="s">
        <v>307</v>
      </c>
      <c r="BG16" s="123" t="s">
        <v>308</v>
      </c>
      <c r="BH16" s="123" t="s">
        <v>309</v>
      </c>
      <c r="BI16" s="123" t="s">
        <v>310</v>
      </c>
      <c r="BJ16" s="123" t="s">
        <v>311</v>
      </c>
      <c r="BK16" s="123" t="s">
        <v>312</v>
      </c>
      <c r="BL16" s="123" t="s">
        <v>313</v>
      </c>
      <c r="BM16" s="123" t="s">
        <v>314</v>
      </c>
      <c r="BN16" s="123" t="s">
        <v>315</v>
      </c>
      <c r="BO16" s="123" t="s">
        <v>316</v>
      </c>
      <c r="BP16" s="123" t="s">
        <v>317</v>
      </c>
    </row>
    <row r="17" spans="2:98" hidden="1" x14ac:dyDescent="0.25">
      <c r="B17" s="120" t="s">
        <v>318</v>
      </c>
      <c r="C17" s="120" t="s">
        <v>318</v>
      </c>
      <c r="D17" s="120" t="s">
        <v>318</v>
      </c>
      <c r="F17" s="120" t="s">
        <v>318</v>
      </c>
      <c r="H17" s="120" t="s">
        <v>318</v>
      </c>
      <c r="J17" s="120" t="s">
        <v>318</v>
      </c>
      <c r="K17" s="135" t="s">
        <v>319</v>
      </c>
      <c r="AB17" s="136" t="s">
        <v>320</v>
      </c>
      <c r="AC17" s="137" t="s">
        <v>320</v>
      </c>
      <c r="AD17" s="138"/>
      <c r="AE17" s="139"/>
      <c r="AF17" s="17"/>
      <c r="AG17" s="17"/>
      <c r="AH17" s="140"/>
      <c r="AI17" s="141"/>
      <c r="AJ17" s="142">
        <v>0</v>
      </c>
      <c r="AK17" s="141"/>
      <c r="AL17" s="142">
        <v>0</v>
      </c>
      <c r="AM17" s="141"/>
      <c r="AN17" s="141">
        <v>0</v>
      </c>
      <c r="AO17" s="140"/>
      <c r="AP17" s="140"/>
      <c r="AQ17" s="140"/>
      <c r="AR17" s="142">
        <v>0</v>
      </c>
      <c r="AS17" s="143">
        <v>0</v>
      </c>
      <c r="AT17" s="142">
        <v>0</v>
      </c>
      <c r="AU17" s="143">
        <v>0</v>
      </c>
      <c r="AV17" s="142">
        <v>0</v>
      </c>
      <c r="AW17" s="143">
        <v>0</v>
      </c>
      <c r="AX17" s="142">
        <v>0</v>
      </c>
      <c r="AY17" s="143">
        <v>0</v>
      </c>
      <c r="AZ17" s="142">
        <v>0</v>
      </c>
      <c r="BA17" s="143">
        <v>0</v>
      </c>
      <c r="BB17" s="142">
        <v>0</v>
      </c>
      <c r="BC17" s="143">
        <v>0</v>
      </c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44">
        <v>0</v>
      </c>
    </row>
    <row r="18" spans="2:98" x14ac:dyDescent="0.25">
      <c r="K18" s="135" t="s">
        <v>319</v>
      </c>
      <c r="AC18" s="145"/>
      <c r="AD18" s="138"/>
      <c r="AF18" s="28"/>
      <c r="AG18" s="28"/>
      <c r="AS18" s="61"/>
      <c r="AU18" s="61"/>
      <c r="AW18" s="61"/>
      <c r="AY18" s="61"/>
      <c r="BA18" s="61"/>
      <c r="BB18" s="61"/>
      <c r="BC18" s="61"/>
      <c r="BQ18" s="138"/>
    </row>
    <row r="19" spans="2:98" s="123" customFormat="1" x14ac:dyDescent="0.25">
      <c r="V19" s="123" t="s">
        <v>298</v>
      </c>
      <c r="AI19" s="121"/>
      <c r="AK19" s="121"/>
      <c r="AM19" s="121"/>
      <c r="AN19" s="121"/>
      <c r="BS19" s="123" t="s">
        <v>301</v>
      </c>
      <c r="BT19" s="123" t="s">
        <v>60</v>
      </c>
      <c r="BU19" s="123" t="s">
        <v>61</v>
      </c>
      <c r="BV19" s="123" t="s">
        <v>62</v>
      </c>
      <c r="BW19" s="123" t="s">
        <v>302</v>
      </c>
      <c r="BY19" s="123" t="s">
        <v>303</v>
      </c>
      <c r="CA19" s="123" t="s">
        <v>304</v>
      </c>
      <c r="CC19" s="123" t="s">
        <v>64</v>
      </c>
      <c r="CD19" s="123" t="s">
        <v>305</v>
      </c>
      <c r="CE19" s="123" t="s">
        <v>65</v>
      </c>
      <c r="CG19" s="123" t="s">
        <v>306</v>
      </c>
      <c r="CH19" s="123" t="s">
        <v>307</v>
      </c>
      <c r="CI19" s="123" t="s">
        <v>308</v>
      </c>
      <c r="CJ19" s="123" t="s">
        <v>309</v>
      </c>
      <c r="CK19" s="123" t="s">
        <v>310</v>
      </c>
      <c r="CL19" s="123" t="s">
        <v>311</v>
      </c>
      <c r="CM19" s="123" t="s">
        <v>312</v>
      </c>
      <c r="CN19" s="123" t="s">
        <v>313</v>
      </c>
      <c r="CO19" s="123" t="s">
        <v>314</v>
      </c>
      <c r="CP19" s="123" t="s">
        <v>315</v>
      </c>
      <c r="CQ19" s="123" t="s">
        <v>316</v>
      </c>
      <c r="CR19" s="123" t="s">
        <v>317</v>
      </c>
    </row>
    <row r="20" spans="2:98" ht="21" x14ac:dyDescent="0.35">
      <c r="K20" s="135" t="s">
        <v>321</v>
      </c>
      <c r="M20" s="61" t="s">
        <v>322</v>
      </c>
      <c r="AC20" s="146" t="s">
        <v>320</v>
      </c>
      <c r="AD20" s="147"/>
      <c r="AE20" s="148"/>
      <c r="AF20" s="147"/>
      <c r="AG20" s="147"/>
      <c r="AH20" s="147"/>
      <c r="AI20" s="149"/>
      <c r="AJ20" s="147"/>
      <c r="AK20" s="150"/>
      <c r="AL20" s="147"/>
      <c r="AM20" s="150"/>
      <c r="AN20" s="150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51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51"/>
    </row>
    <row r="21" spans="2:98" hidden="1" x14ac:dyDescent="0.25">
      <c r="B21" s="120" t="s">
        <v>318</v>
      </c>
      <c r="C21" s="120" t="s">
        <v>318</v>
      </c>
      <c r="J21" s="120" t="s">
        <v>318</v>
      </c>
      <c r="K21" s="135" t="s">
        <v>319</v>
      </c>
      <c r="M21" s="61" t="s">
        <v>323</v>
      </c>
      <c r="AE21" s="17"/>
      <c r="AI21" s="152"/>
      <c r="AS21" s="61"/>
      <c r="AU21" s="61"/>
      <c r="AW21" s="61"/>
      <c r="AY21" s="61"/>
      <c r="BA21" s="61"/>
      <c r="BB21" s="61"/>
      <c r="BC21" s="61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53"/>
    </row>
    <row r="22" spans="2:98" ht="18.75" x14ac:dyDescent="0.3">
      <c r="K22" s="135" t="s">
        <v>321</v>
      </c>
      <c r="V22" s="61">
        <v>0</v>
      </c>
      <c r="AB22" s="136" t="s">
        <v>320</v>
      </c>
      <c r="AC22" s="154" t="s">
        <v>324</v>
      </c>
      <c r="AD22" s="155"/>
      <c r="AE22" s="156">
        <v>0</v>
      </c>
      <c r="AF22" s="156">
        <v>0</v>
      </c>
      <c r="AG22" s="156">
        <v>0</v>
      </c>
      <c r="AH22" s="156">
        <v>0</v>
      </c>
      <c r="AI22" s="157">
        <v>0</v>
      </c>
      <c r="AJ22" s="156">
        <v>0</v>
      </c>
      <c r="AK22" s="157">
        <v>0</v>
      </c>
      <c r="AL22" s="156">
        <v>0</v>
      </c>
      <c r="AM22" s="157">
        <v>0</v>
      </c>
      <c r="AN22" s="157">
        <v>0</v>
      </c>
      <c r="AO22" s="156">
        <v>0</v>
      </c>
      <c r="AP22" s="156">
        <v>0</v>
      </c>
      <c r="AQ22" s="156">
        <v>0</v>
      </c>
      <c r="AR22" s="156">
        <v>0</v>
      </c>
      <c r="AS22" s="158">
        <v>0</v>
      </c>
      <c r="AT22" s="156">
        <v>0</v>
      </c>
      <c r="AU22" s="158">
        <v>0</v>
      </c>
      <c r="AV22" s="156">
        <v>0</v>
      </c>
      <c r="AW22" s="158">
        <v>0</v>
      </c>
      <c r="AX22" s="156">
        <v>0</v>
      </c>
      <c r="AY22" s="158">
        <v>0</v>
      </c>
      <c r="AZ22" s="156">
        <v>0</v>
      </c>
      <c r="BA22" s="158">
        <v>0</v>
      </c>
      <c r="BB22" s="156">
        <v>0</v>
      </c>
      <c r="BC22" s="158">
        <v>0</v>
      </c>
      <c r="BE22" s="156">
        <v>0</v>
      </c>
      <c r="BF22" s="156">
        <v>0</v>
      </c>
      <c r="BG22" s="156">
        <v>0</v>
      </c>
      <c r="BH22" s="156">
        <v>0</v>
      </c>
      <c r="BI22" s="156">
        <v>0</v>
      </c>
      <c r="BJ22" s="156">
        <v>0</v>
      </c>
      <c r="BK22" s="156">
        <v>0</v>
      </c>
      <c r="BL22" s="156">
        <v>0</v>
      </c>
      <c r="BM22" s="156">
        <v>0</v>
      </c>
      <c r="BN22" s="156">
        <v>0</v>
      </c>
      <c r="BO22" s="156">
        <v>0</v>
      </c>
      <c r="BP22" s="156">
        <v>0</v>
      </c>
      <c r="BQ22" s="159">
        <v>0</v>
      </c>
    </row>
    <row r="23" spans="2:98" s="123" customFormat="1" x14ac:dyDescent="0.25">
      <c r="V23" s="160" t="s">
        <v>298</v>
      </c>
      <c r="W23" s="160" t="s">
        <v>299</v>
      </c>
      <c r="X23" s="160" t="s">
        <v>300</v>
      </c>
      <c r="AE23" s="160"/>
      <c r="AF23" s="160"/>
      <c r="AG23" s="160"/>
      <c r="AH23" s="160"/>
      <c r="AI23" s="161"/>
      <c r="AK23" s="121"/>
      <c r="AM23" s="121"/>
      <c r="AN23" s="121"/>
      <c r="AO23" s="160"/>
      <c r="AP23" s="160"/>
      <c r="AQ23" s="160"/>
      <c r="BE23" s="160"/>
      <c r="BF23" s="160"/>
      <c r="BG23" s="160"/>
      <c r="BH23" s="160"/>
      <c r="BI23" s="160"/>
      <c r="BJ23" s="160"/>
      <c r="BK23" s="160"/>
      <c r="BL23" s="160"/>
      <c r="BM23" s="160"/>
      <c r="BN23" s="160"/>
      <c r="BO23" s="160"/>
      <c r="BP23" s="160"/>
      <c r="BQ23" s="160"/>
      <c r="BS23" s="160" t="s">
        <v>301</v>
      </c>
      <c r="BT23" s="160" t="s">
        <v>60</v>
      </c>
      <c r="BU23" s="123" t="s">
        <v>61</v>
      </c>
      <c r="BV23" s="123" t="s">
        <v>62</v>
      </c>
      <c r="BW23" s="123" t="s">
        <v>302</v>
      </c>
      <c r="BY23" s="123" t="s">
        <v>303</v>
      </c>
      <c r="CA23" s="123" t="s">
        <v>304</v>
      </c>
      <c r="CC23" s="123" t="s">
        <v>64</v>
      </c>
      <c r="CD23" s="123" t="s">
        <v>305</v>
      </c>
      <c r="CE23" s="123" t="s">
        <v>65</v>
      </c>
      <c r="CG23" s="123" t="s">
        <v>306</v>
      </c>
      <c r="CH23" s="123" t="s">
        <v>307</v>
      </c>
      <c r="CI23" s="123" t="s">
        <v>308</v>
      </c>
      <c r="CJ23" s="123" t="s">
        <v>309</v>
      </c>
      <c r="CK23" s="123" t="s">
        <v>310</v>
      </c>
      <c r="CL23" s="123" t="s">
        <v>311</v>
      </c>
      <c r="CM23" s="123" t="s">
        <v>312</v>
      </c>
      <c r="CN23" s="123" t="s">
        <v>313</v>
      </c>
      <c r="CO23" s="123" t="s">
        <v>314</v>
      </c>
      <c r="CP23" s="123" t="s">
        <v>315</v>
      </c>
      <c r="CQ23" s="123" t="s">
        <v>316</v>
      </c>
      <c r="CR23" s="123" t="s">
        <v>317</v>
      </c>
      <c r="CS23" s="123">
        <v>0</v>
      </c>
      <c r="CT23" s="123">
        <v>0</v>
      </c>
    </row>
    <row r="24" spans="2:98" ht="18.75" x14ac:dyDescent="0.3">
      <c r="K24" s="135" t="s">
        <v>325</v>
      </c>
      <c r="N24" s="61" t="s">
        <v>326</v>
      </c>
      <c r="AB24" s="136" t="s">
        <v>320</v>
      </c>
      <c r="AC24" s="162" t="s">
        <v>320</v>
      </c>
      <c r="AD24" s="138"/>
      <c r="AE24" s="39"/>
      <c r="AI24" s="163"/>
      <c r="AS24" s="61"/>
      <c r="AU24" s="61"/>
      <c r="AW24" s="61"/>
      <c r="AY24" s="61"/>
      <c r="BA24" s="61"/>
      <c r="BB24" s="61"/>
      <c r="BC24" s="61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164"/>
      <c r="BX24" s="61">
        <v>0</v>
      </c>
      <c r="BZ24" s="61">
        <v>0</v>
      </c>
      <c r="CB24" s="61">
        <v>0</v>
      </c>
    </row>
    <row r="25" spans="2:98" ht="18.75" hidden="1" x14ac:dyDescent="0.3">
      <c r="B25" s="120" t="s">
        <v>318</v>
      </c>
      <c r="C25" s="120" t="s">
        <v>318</v>
      </c>
      <c r="J25" s="120" t="s">
        <v>318</v>
      </c>
      <c r="K25" s="135" t="s">
        <v>321</v>
      </c>
      <c r="N25" s="61" t="s">
        <v>323</v>
      </c>
      <c r="AC25" s="145"/>
      <c r="AD25" s="165"/>
      <c r="AE25" s="17"/>
      <c r="AI25" s="163"/>
      <c r="AS25" s="61"/>
      <c r="AU25" s="61"/>
      <c r="AW25" s="61"/>
      <c r="AY25" s="61"/>
      <c r="BA25" s="61"/>
      <c r="BB25" s="61"/>
      <c r="BC25" s="61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66"/>
    </row>
    <row r="26" spans="2:98" ht="17.25" x14ac:dyDescent="0.3">
      <c r="K26" s="135" t="s">
        <v>325</v>
      </c>
      <c r="V26" s="61">
        <v>0</v>
      </c>
      <c r="W26" s="61">
        <v>0</v>
      </c>
      <c r="AB26" s="136" t="s">
        <v>320</v>
      </c>
      <c r="AC26" s="167" t="s">
        <v>324</v>
      </c>
      <c r="AD26" s="138"/>
      <c r="AE26" s="168">
        <v>0</v>
      </c>
      <c r="AF26" s="168">
        <v>0</v>
      </c>
      <c r="AG26" s="168">
        <v>0</v>
      </c>
      <c r="AH26" s="169">
        <v>0</v>
      </c>
      <c r="AI26" s="170">
        <v>0</v>
      </c>
      <c r="AJ26" s="169">
        <v>0</v>
      </c>
      <c r="AK26" s="170">
        <v>0</v>
      </c>
      <c r="AL26" s="169">
        <v>0</v>
      </c>
      <c r="AM26" s="170">
        <v>0</v>
      </c>
      <c r="AN26" s="170">
        <v>0</v>
      </c>
      <c r="AO26" s="169">
        <v>0</v>
      </c>
      <c r="AP26" s="169">
        <v>0</v>
      </c>
      <c r="AQ26" s="169">
        <v>0</v>
      </c>
      <c r="AR26" s="169">
        <v>0</v>
      </c>
      <c r="AS26" s="171">
        <v>0</v>
      </c>
      <c r="AT26" s="169">
        <v>0</v>
      </c>
      <c r="AU26" s="171">
        <v>0</v>
      </c>
      <c r="AV26" s="169">
        <v>0</v>
      </c>
      <c r="AW26" s="171">
        <v>0</v>
      </c>
      <c r="AX26" s="169">
        <v>0</v>
      </c>
      <c r="AY26" s="171">
        <v>0</v>
      </c>
      <c r="AZ26" s="169">
        <v>0</v>
      </c>
      <c r="BA26" s="171">
        <v>0</v>
      </c>
      <c r="BB26" s="169">
        <v>0</v>
      </c>
      <c r="BC26" s="171">
        <v>0</v>
      </c>
      <c r="BE26" s="168">
        <v>0</v>
      </c>
      <c r="BF26" s="168">
        <v>0</v>
      </c>
      <c r="BG26" s="168">
        <v>0</v>
      </c>
      <c r="BH26" s="168">
        <v>0</v>
      </c>
      <c r="BI26" s="168">
        <v>0</v>
      </c>
      <c r="BJ26" s="168">
        <v>0</v>
      </c>
      <c r="BK26" s="168">
        <v>0</v>
      </c>
      <c r="BL26" s="168">
        <v>0</v>
      </c>
      <c r="BM26" s="168">
        <v>0</v>
      </c>
      <c r="BN26" s="168">
        <v>0</v>
      </c>
      <c r="BO26" s="168">
        <v>0</v>
      </c>
      <c r="BP26" s="168">
        <v>0</v>
      </c>
      <c r="BQ26" s="172">
        <v>0</v>
      </c>
    </row>
    <row r="27" spans="2:98" ht="18.75" x14ac:dyDescent="0.3">
      <c r="K27" s="135" t="s">
        <v>325</v>
      </c>
      <c r="AC27" s="145"/>
      <c r="AD27" s="173"/>
      <c r="AE27" s="174"/>
      <c r="AI27" s="175"/>
      <c r="AS27" s="61"/>
      <c r="AU27" s="61"/>
      <c r="AW27" s="61"/>
      <c r="AY27" s="61"/>
      <c r="BA27" s="61"/>
      <c r="BB27" s="61"/>
      <c r="BC27" s="61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6"/>
    </row>
    <row r="28" spans="2:98" s="123" customFormat="1" x14ac:dyDescent="0.25">
      <c r="V28" s="160" t="s">
        <v>298</v>
      </c>
      <c r="W28" s="160" t="s">
        <v>299</v>
      </c>
      <c r="X28" s="160" t="s">
        <v>300</v>
      </c>
      <c r="Z28" s="177"/>
      <c r="AC28" s="178" t="s">
        <v>327</v>
      </c>
      <c r="AE28" s="160" t="s">
        <v>301</v>
      </c>
      <c r="AF28" s="160" t="s">
        <v>60</v>
      </c>
      <c r="AG28" s="160" t="s">
        <v>61</v>
      </c>
      <c r="AH28" s="160" t="s">
        <v>62</v>
      </c>
      <c r="AI28" s="161" t="s">
        <v>302</v>
      </c>
      <c r="AJ28" s="160"/>
      <c r="AK28" s="161" t="s">
        <v>303</v>
      </c>
      <c r="AL28" s="160"/>
      <c r="AM28" s="161" t="s">
        <v>304</v>
      </c>
      <c r="AN28" s="161"/>
      <c r="AO28" s="160" t="s">
        <v>64</v>
      </c>
      <c r="AP28" s="160" t="s">
        <v>305</v>
      </c>
      <c r="AQ28" s="160" t="s">
        <v>65</v>
      </c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 t="s">
        <v>306</v>
      </c>
      <c r="BF28" s="160" t="s">
        <v>307</v>
      </c>
      <c r="BG28" s="160" t="s">
        <v>308</v>
      </c>
      <c r="BH28" s="160" t="s">
        <v>309</v>
      </c>
      <c r="BI28" s="160" t="s">
        <v>310</v>
      </c>
      <c r="BJ28" s="160" t="s">
        <v>311</v>
      </c>
      <c r="BK28" s="160" t="s">
        <v>312</v>
      </c>
      <c r="BL28" s="160" t="s">
        <v>313</v>
      </c>
      <c r="BM28" s="160" t="s">
        <v>314</v>
      </c>
      <c r="BN28" s="160" t="s">
        <v>315</v>
      </c>
      <c r="BO28" s="160" t="s">
        <v>316</v>
      </c>
      <c r="BP28" s="160" t="s">
        <v>317</v>
      </c>
      <c r="BQ28" s="160"/>
      <c r="BR28" s="160"/>
    </row>
    <row r="29" spans="2:98" x14ac:dyDescent="0.25">
      <c r="K29" s="135" t="s">
        <v>328</v>
      </c>
      <c r="AB29" s="136" t="s">
        <v>320</v>
      </c>
      <c r="AC29" s="179"/>
      <c r="AD29" s="180" t="s">
        <v>77</v>
      </c>
      <c r="AE29" s="139"/>
      <c r="AF29" s="17"/>
      <c r="AG29" s="17"/>
      <c r="AH29" s="140"/>
      <c r="AI29" s="141"/>
      <c r="AJ29" s="142">
        <v>0</v>
      </c>
      <c r="AL29" s="142">
        <v>0</v>
      </c>
      <c r="AM29" s="181"/>
      <c r="AN29" s="141">
        <v>0</v>
      </c>
      <c r="AO29" s="140"/>
      <c r="AP29" s="140"/>
      <c r="AQ29" s="140"/>
      <c r="AR29" s="142">
        <v>0</v>
      </c>
      <c r="AS29" s="143">
        <v>0</v>
      </c>
      <c r="AT29" s="142">
        <v>0</v>
      </c>
      <c r="AU29" s="143">
        <v>0</v>
      </c>
      <c r="AV29" s="142">
        <v>0</v>
      </c>
      <c r="AW29" s="143">
        <v>0</v>
      </c>
      <c r="AX29" s="142">
        <v>0</v>
      </c>
      <c r="AY29" s="143">
        <v>0</v>
      </c>
      <c r="AZ29" s="142">
        <v>0</v>
      </c>
      <c r="BA29" s="143">
        <v>0</v>
      </c>
      <c r="BB29" s="142">
        <v>0</v>
      </c>
      <c r="BC29" s="143">
        <v>0</v>
      </c>
      <c r="BE29" s="139"/>
      <c r="BF29" s="139"/>
      <c r="BG29" s="139"/>
      <c r="BH29" s="139"/>
      <c r="BI29" s="139"/>
      <c r="BJ29" s="139"/>
      <c r="BK29" s="139"/>
      <c r="BL29" s="139"/>
      <c r="BM29" s="139"/>
      <c r="BN29" s="139"/>
      <c r="BO29" s="139"/>
      <c r="BP29" s="139"/>
      <c r="BQ29" s="144">
        <v>0</v>
      </c>
    </row>
    <row r="30" spans="2:98" x14ac:dyDescent="0.25">
      <c r="K30" s="135" t="s">
        <v>328</v>
      </c>
      <c r="AC30" s="145"/>
      <c r="AD30" s="138"/>
      <c r="AS30" s="61"/>
      <c r="AU30" s="61"/>
      <c r="AW30" s="61"/>
      <c r="AY30" s="61"/>
      <c r="BA30" s="61"/>
      <c r="BB30" s="61"/>
      <c r="BC30" s="61"/>
      <c r="BQ30" s="138"/>
    </row>
    <row r="31" spans="2:98" s="123" customFormat="1" x14ac:dyDescent="0.25">
      <c r="V31" s="160" t="s">
        <v>298</v>
      </c>
      <c r="W31" s="160" t="s">
        <v>299</v>
      </c>
      <c r="X31" s="160" t="s">
        <v>300</v>
      </c>
      <c r="Y31" s="160"/>
      <c r="Z31" s="177" t="s">
        <v>329</v>
      </c>
      <c r="AA31" s="160"/>
      <c r="AB31" s="160"/>
      <c r="AC31" s="160" t="s">
        <v>327</v>
      </c>
      <c r="AD31" s="160"/>
      <c r="AE31" s="160"/>
      <c r="AF31" s="160"/>
      <c r="AG31" s="160"/>
      <c r="AH31" s="160"/>
      <c r="AI31" s="161"/>
      <c r="AJ31" s="160"/>
      <c r="AK31" s="161"/>
      <c r="AL31" s="160"/>
      <c r="AM31" s="161"/>
      <c r="AN31" s="161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0"/>
      <c r="BD31" s="160"/>
      <c r="BE31" s="160"/>
      <c r="BF31" s="160"/>
      <c r="BG31" s="160"/>
      <c r="BH31" s="160"/>
      <c r="BI31" s="160"/>
      <c r="BJ31" s="160"/>
      <c r="BK31" s="160"/>
      <c r="BL31" s="160"/>
      <c r="BM31" s="160"/>
      <c r="BN31" s="160"/>
      <c r="BO31" s="160"/>
      <c r="BP31" s="160"/>
      <c r="BQ31" s="160"/>
      <c r="BR31" s="160"/>
      <c r="BS31" s="182" t="s">
        <v>301</v>
      </c>
      <c r="BT31" s="182" t="s">
        <v>60</v>
      </c>
      <c r="BU31" s="160" t="s">
        <v>61</v>
      </c>
      <c r="BV31" s="160" t="s">
        <v>62</v>
      </c>
      <c r="BW31" s="160" t="s">
        <v>302</v>
      </c>
      <c r="BX31" s="160"/>
      <c r="BY31" s="160" t="s">
        <v>303</v>
      </c>
      <c r="BZ31" s="160"/>
      <c r="CA31" s="160" t="s">
        <v>304</v>
      </c>
      <c r="CB31" s="160"/>
      <c r="CC31" s="160" t="s">
        <v>64</v>
      </c>
      <c r="CD31" s="160" t="s">
        <v>305</v>
      </c>
      <c r="CE31" s="160" t="s">
        <v>65</v>
      </c>
      <c r="CF31" s="160"/>
      <c r="CG31" s="160" t="s">
        <v>306</v>
      </c>
      <c r="CH31" s="160" t="s">
        <v>307</v>
      </c>
      <c r="CI31" s="160" t="s">
        <v>308</v>
      </c>
      <c r="CJ31" s="160" t="s">
        <v>309</v>
      </c>
      <c r="CK31" s="160" t="s">
        <v>310</v>
      </c>
      <c r="CL31" s="160" t="s">
        <v>311</v>
      </c>
      <c r="CM31" s="160" t="s">
        <v>312</v>
      </c>
      <c r="CN31" s="160" t="s">
        <v>313</v>
      </c>
      <c r="CO31" s="160" t="s">
        <v>314</v>
      </c>
      <c r="CP31" s="160" t="s">
        <v>315</v>
      </c>
      <c r="CQ31" s="160" t="s">
        <v>316</v>
      </c>
      <c r="CR31" s="160" t="s">
        <v>317</v>
      </c>
      <c r="CT31" s="160"/>
    </row>
    <row r="32" spans="2:98" x14ac:dyDescent="0.25">
      <c r="D32" s="120" t="s">
        <v>318</v>
      </c>
      <c r="F32" s="120" t="s">
        <v>318</v>
      </c>
      <c r="H32" s="120" t="s">
        <v>318</v>
      </c>
      <c r="K32" s="135" t="s">
        <v>330</v>
      </c>
      <c r="AC32" s="179"/>
      <c r="AD32" s="180" t="s">
        <v>77</v>
      </c>
      <c r="AE32" s="183">
        <v>0</v>
      </c>
      <c r="AF32" s="183">
        <v>0</v>
      </c>
      <c r="AG32" s="183">
        <v>0</v>
      </c>
      <c r="AH32" s="184">
        <v>0</v>
      </c>
      <c r="AI32" s="185">
        <v>0</v>
      </c>
      <c r="AJ32" s="184">
        <v>0</v>
      </c>
      <c r="AK32" s="185">
        <v>0</v>
      </c>
      <c r="AL32" s="184">
        <v>0</v>
      </c>
      <c r="AM32" s="185">
        <v>0</v>
      </c>
      <c r="AN32" s="185">
        <v>0</v>
      </c>
      <c r="AO32" s="184">
        <v>0</v>
      </c>
      <c r="AP32" s="184">
        <v>0</v>
      </c>
      <c r="AQ32" s="184">
        <v>0</v>
      </c>
      <c r="AR32" s="184">
        <v>0</v>
      </c>
      <c r="AS32" s="186">
        <v>0</v>
      </c>
      <c r="AT32" s="184">
        <v>0</v>
      </c>
      <c r="AU32" s="186">
        <v>0</v>
      </c>
      <c r="AV32" s="184">
        <v>0</v>
      </c>
      <c r="AW32" s="186">
        <v>0</v>
      </c>
      <c r="AX32" s="184">
        <v>0</v>
      </c>
      <c r="AY32" s="186">
        <v>0</v>
      </c>
      <c r="AZ32" s="184">
        <v>0</v>
      </c>
      <c r="BA32" s="186">
        <v>0</v>
      </c>
      <c r="BB32" s="184">
        <v>0</v>
      </c>
      <c r="BC32" s="186">
        <v>0</v>
      </c>
      <c r="BE32" s="183">
        <v>0</v>
      </c>
      <c r="BF32" s="183">
        <v>0</v>
      </c>
      <c r="BG32" s="183">
        <v>0</v>
      </c>
      <c r="BH32" s="183">
        <v>0</v>
      </c>
      <c r="BI32" s="183">
        <v>0</v>
      </c>
      <c r="BJ32" s="183">
        <v>0</v>
      </c>
      <c r="BK32" s="183">
        <v>0</v>
      </c>
      <c r="BL32" s="183">
        <v>0</v>
      </c>
      <c r="BM32" s="183">
        <v>0</v>
      </c>
      <c r="BN32" s="183">
        <v>0</v>
      </c>
      <c r="BO32" s="183">
        <v>0</v>
      </c>
      <c r="BP32" s="183">
        <v>0</v>
      </c>
      <c r="BQ32" s="187">
        <v>0</v>
      </c>
      <c r="BX32" s="61">
        <v>0</v>
      </c>
      <c r="BZ32" s="61">
        <v>0</v>
      </c>
      <c r="CB32" s="61">
        <v>0</v>
      </c>
      <c r="CS32" s="61">
        <v>0</v>
      </c>
    </row>
    <row r="33" spans="1:137" x14ac:dyDescent="0.25">
      <c r="K33" s="135" t="s">
        <v>330</v>
      </c>
      <c r="AC33" s="145"/>
      <c r="AD33" s="138"/>
      <c r="AS33" s="61"/>
      <c r="AU33" s="61"/>
      <c r="AW33" s="61"/>
      <c r="AY33" s="61"/>
      <c r="BA33" s="61"/>
      <c r="BB33" s="61"/>
      <c r="BC33" s="61"/>
      <c r="BQ33" s="138"/>
    </row>
    <row r="34" spans="1:137" s="123" customFormat="1" x14ac:dyDescent="0.25">
      <c r="V34" s="160"/>
      <c r="W34" s="160" t="s">
        <v>331</v>
      </c>
      <c r="X34" s="160"/>
      <c r="Y34" s="160"/>
      <c r="Z34" s="160"/>
      <c r="AA34" s="160"/>
      <c r="AB34" s="160"/>
      <c r="AC34" s="160"/>
      <c r="AD34" s="160"/>
      <c r="AE34" s="160" t="s">
        <v>301</v>
      </c>
      <c r="AF34" s="160" t="s">
        <v>60</v>
      </c>
      <c r="AG34" s="160" t="s">
        <v>61</v>
      </c>
      <c r="AH34" s="160" t="s">
        <v>62</v>
      </c>
      <c r="AI34" s="161" t="s">
        <v>302</v>
      </c>
      <c r="AJ34" s="160"/>
      <c r="AK34" s="161" t="s">
        <v>303</v>
      </c>
      <c r="AL34" s="160"/>
      <c r="AM34" s="161" t="s">
        <v>304</v>
      </c>
      <c r="AN34" s="161"/>
      <c r="AO34" s="160" t="s">
        <v>64</v>
      </c>
      <c r="AP34" s="160" t="s">
        <v>305</v>
      </c>
      <c r="AQ34" s="160" t="s">
        <v>65</v>
      </c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 t="s">
        <v>306</v>
      </c>
      <c r="BF34" s="160" t="s">
        <v>307</v>
      </c>
      <c r="BG34" s="160" t="s">
        <v>308</v>
      </c>
      <c r="BH34" s="160" t="s">
        <v>309</v>
      </c>
      <c r="BI34" s="160" t="s">
        <v>310</v>
      </c>
      <c r="BJ34" s="160" t="s">
        <v>311</v>
      </c>
      <c r="BK34" s="160" t="s">
        <v>312</v>
      </c>
      <c r="BL34" s="160" t="s">
        <v>313</v>
      </c>
      <c r="BM34" s="160" t="s">
        <v>314</v>
      </c>
      <c r="BN34" s="160" t="s">
        <v>315</v>
      </c>
      <c r="BO34" s="160" t="s">
        <v>316</v>
      </c>
      <c r="BP34" s="160" t="s">
        <v>317</v>
      </c>
      <c r="BQ34" s="160"/>
      <c r="BR34" s="160"/>
      <c r="BS34" s="182"/>
      <c r="BT34" s="182"/>
      <c r="BU34" s="160"/>
      <c r="BV34" s="160"/>
      <c r="BW34" s="160"/>
      <c r="BX34" s="160"/>
      <c r="BY34" s="160"/>
      <c r="BZ34" s="160"/>
      <c r="CA34" s="160"/>
      <c r="CB34" s="160"/>
      <c r="CC34" s="160"/>
      <c r="CD34" s="160"/>
      <c r="CE34" s="160"/>
      <c r="CF34" s="160"/>
      <c r="CG34" s="160"/>
      <c r="CH34" s="160"/>
      <c r="CI34" s="160"/>
      <c r="CJ34" s="160"/>
      <c r="CK34" s="160"/>
      <c r="CL34" s="160"/>
      <c r="CM34" s="160"/>
      <c r="CN34" s="160"/>
      <c r="CO34" s="160"/>
      <c r="CP34" s="160"/>
      <c r="CQ34" s="160"/>
      <c r="CR34" s="160"/>
      <c r="CS34" s="160"/>
      <c r="CT34" s="160"/>
    </row>
    <row r="35" spans="1:137" ht="15.75" x14ac:dyDescent="0.25">
      <c r="D35" s="120" t="s">
        <v>318</v>
      </c>
      <c r="F35" s="120" t="s">
        <v>318</v>
      </c>
      <c r="H35" s="120" t="s">
        <v>318</v>
      </c>
      <c r="K35" s="135" t="s">
        <v>332</v>
      </c>
      <c r="X35" s="61">
        <v>0</v>
      </c>
      <c r="AC35" s="188" t="s">
        <v>320</v>
      </c>
      <c r="AD35" s="138"/>
      <c r="AE35" s="17"/>
      <c r="AF35" s="17"/>
      <c r="AG35" s="17"/>
      <c r="AH35" s="184"/>
      <c r="AI35" s="163"/>
      <c r="AJ35" s="189">
        <v>0</v>
      </c>
      <c r="AK35" s="185"/>
      <c r="AL35" s="189">
        <v>0</v>
      </c>
      <c r="AM35" s="163"/>
      <c r="AN35" s="163">
        <v>0</v>
      </c>
      <c r="AO35" s="184"/>
      <c r="AP35" s="184"/>
      <c r="AQ35" s="184"/>
      <c r="AR35" s="189">
        <v>0</v>
      </c>
      <c r="AS35" s="190">
        <v>0</v>
      </c>
      <c r="AT35" s="189">
        <v>0</v>
      </c>
      <c r="AU35" s="190">
        <v>0</v>
      </c>
      <c r="AV35" s="189">
        <v>0</v>
      </c>
      <c r="AW35" s="190">
        <v>0</v>
      </c>
      <c r="AX35" s="189">
        <v>0</v>
      </c>
      <c r="AY35" s="190">
        <v>0</v>
      </c>
      <c r="AZ35" s="189">
        <v>0</v>
      </c>
      <c r="BA35" s="190">
        <v>0</v>
      </c>
      <c r="BB35" s="189">
        <v>0</v>
      </c>
      <c r="BC35" s="190">
        <v>0</v>
      </c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91">
        <v>0</v>
      </c>
    </row>
    <row r="36" spans="1:137" x14ac:dyDescent="0.25">
      <c r="K36" s="135" t="s">
        <v>332</v>
      </c>
      <c r="AC36" s="145"/>
      <c r="AD36" s="138"/>
      <c r="AS36" s="61"/>
      <c r="AU36" s="61"/>
      <c r="AW36" s="61"/>
      <c r="AY36" s="61"/>
      <c r="BA36" s="61"/>
      <c r="BB36" s="61"/>
      <c r="BC36" s="61"/>
      <c r="BQ36" s="138"/>
    </row>
    <row r="37" spans="1:137" x14ac:dyDescent="0.25">
      <c r="A37" s="123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60" t="s">
        <v>333</v>
      </c>
      <c r="W37" s="160" t="s">
        <v>334</v>
      </c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1"/>
      <c r="AJ37" s="160"/>
      <c r="AK37" s="161"/>
      <c r="AL37" s="160"/>
      <c r="AM37" s="161"/>
      <c r="AN37" s="161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/>
      <c r="BQ37" s="160"/>
      <c r="BR37" s="160"/>
      <c r="BS37" s="182" t="s">
        <v>301</v>
      </c>
      <c r="BT37" s="182" t="s">
        <v>60</v>
      </c>
      <c r="BU37" s="160" t="s">
        <v>61</v>
      </c>
      <c r="BV37" s="160" t="s">
        <v>62</v>
      </c>
      <c r="BW37" s="160" t="s">
        <v>302</v>
      </c>
      <c r="BX37" s="160"/>
      <c r="BY37" s="160" t="s">
        <v>303</v>
      </c>
      <c r="BZ37" s="160"/>
      <c r="CA37" s="160" t="s">
        <v>304</v>
      </c>
      <c r="CB37" s="160"/>
      <c r="CC37" s="160" t="s">
        <v>64</v>
      </c>
      <c r="CD37" s="160" t="s">
        <v>305</v>
      </c>
      <c r="CE37" s="160" t="s">
        <v>65</v>
      </c>
      <c r="CF37" s="160"/>
      <c r="CG37" s="160" t="s">
        <v>306</v>
      </c>
      <c r="CH37" s="160" t="s">
        <v>307</v>
      </c>
      <c r="CI37" s="160" t="s">
        <v>308</v>
      </c>
      <c r="CJ37" s="160" t="s">
        <v>309</v>
      </c>
      <c r="CK37" s="160" t="s">
        <v>310</v>
      </c>
      <c r="CL37" s="160" t="s">
        <v>311</v>
      </c>
      <c r="CM37" s="160" t="s">
        <v>312</v>
      </c>
      <c r="CN37" s="160" t="s">
        <v>313</v>
      </c>
      <c r="CO37" s="160" t="s">
        <v>314</v>
      </c>
      <c r="CP37" s="160" t="s">
        <v>315</v>
      </c>
      <c r="CQ37" s="160" t="s">
        <v>316</v>
      </c>
      <c r="CR37" s="160" t="s">
        <v>317</v>
      </c>
      <c r="CS37" s="160"/>
      <c r="CT37" s="160"/>
      <c r="CU37" s="123"/>
      <c r="CV37" s="123"/>
      <c r="CW37" s="123"/>
      <c r="CX37" s="123"/>
      <c r="CY37" s="123"/>
      <c r="CZ37" s="123"/>
      <c r="DA37" s="123"/>
      <c r="DB37" s="123"/>
      <c r="DC37" s="123"/>
      <c r="DD37" s="123"/>
      <c r="DE37" s="123"/>
      <c r="DF37" s="123"/>
      <c r="DG37" s="123"/>
      <c r="DH37" s="123"/>
      <c r="DI37" s="123"/>
      <c r="DJ37" s="123"/>
      <c r="DK37" s="123"/>
      <c r="DL37" s="123"/>
      <c r="DM37" s="123"/>
      <c r="DN37" s="123"/>
      <c r="DO37" s="123"/>
      <c r="DP37" s="123"/>
      <c r="DQ37" s="123"/>
      <c r="DR37" s="123"/>
      <c r="DS37" s="123"/>
      <c r="DT37" s="123"/>
      <c r="DU37" s="123"/>
      <c r="DV37" s="123"/>
      <c r="DW37" s="123"/>
      <c r="DX37" s="123"/>
      <c r="DY37" s="123"/>
      <c r="DZ37" s="123"/>
      <c r="EA37" s="123"/>
      <c r="EB37" s="123"/>
      <c r="EC37" s="123"/>
      <c r="ED37" s="123"/>
      <c r="EE37" s="123"/>
      <c r="EF37" s="123"/>
      <c r="EG37" s="123"/>
    </row>
    <row r="38" spans="1:137" ht="15.75" x14ac:dyDescent="0.25">
      <c r="D38" s="120" t="s">
        <v>318</v>
      </c>
      <c r="F38" s="120" t="s">
        <v>318</v>
      </c>
      <c r="H38" s="120" t="s">
        <v>318</v>
      </c>
      <c r="K38" s="135" t="s">
        <v>335</v>
      </c>
      <c r="X38" s="61">
        <v>0</v>
      </c>
      <c r="AC38" s="188" t="s">
        <v>320</v>
      </c>
      <c r="AD38" s="138"/>
      <c r="AE38" s="17">
        <v>0</v>
      </c>
      <c r="AF38" s="17">
        <v>0</v>
      </c>
      <c r="AG38" s="17">
        <v>0</v>
      </c>
      <c r="AH38" s="184">
        <v>0</v>
      </c>
      <c r="AI38" s="163">
        <v>0</v>
      </c>
      <c r="AJ38" s="184">
        <v>0</v>
      </c>
      <c r="AK38" s="163">
        <v>0</v>
      </c>
      <c r="AL38" s="184">
        <v>0</v>
      </c>
      <c r="AM38" s="163">
        <v>0</v>
      </c>
      <c r="AN38" s="185">
        <v>0</v>
      </c>
      <c r="AO38" s="184">
        <v>0</v>
      </c>
      <c r="AP38" s="184">
        <v>0</v>
      </c>
      <c r="AQ38" s="184">
        <v>0</v>
      </c>
      <c r="AR38" s="184">
        <v>0</v>
      </c>
      <c r="AS38" s="186">
        <v>0</v>
      </c>
      <c r="AT38" s="184">
        <v>0</v>
      </c>
      <c r="AU38" s="186">
        <v>0</v>
      </c>
      <c r="AV38" s="184">
        <v>0</v>
      </c>
      <c r="AW38" s="186">
        <v>0</v>
      </c>
      <c r="AX38" s="184">
        <v>0</v>
      </c>
      <c r="AY38" s="186">
        <v>0</v>
      </c>
      <c r="AZ38" s="184">
        <v>0</v>
      </c>
      <c r="BA38" s="186">
        <v>0</v>
      </c>
      <c r="BB38" s="184">
        <v>0</v>
      </c>
      <c r="BC38" s="186">
        <v>0</v>
      </c>
      <c r="BE38" s="17">
        <v>0</v>
      </c>
      <c r="BF38" s="17">
        <v>0</v>
      </c>
      <c r="BG38" s="17">
        <v>0</v>
      </c>
      <c r="BH38" s="17">
        <v>0</v>
      </c>
      <c r="BI38" s="17">
        <v>0</v>
      </c>
      <c r="BJ38" s="17">
        <v>0</v>
      </c>
      <c r="BK38" s="17">
        <v>0</v>
      </c>
      <c r="BL38" s="17">
        <v>0</v>
      </c>
      <c r="BM38" s="17">
        <v>0</v>
      </c>
      <c r="BN38" s="17">
        <v>0</v>
      </c>
      <c r="BO38" s="17">
        <v>0</v>
      </c>
      <c r="BP38" s="17">
        <v>0</v>
      </c>
      <c r="BQ38" s="191">
        <v>0</v>
      </c>
      <c r="BX38" s="61">
        <v>0</v>
      </c>
      <c r="BZ38" s="61">
        <v>0</v>
      </c>
      <c r="CB38" s="61">
        <v>0</v>
      </c>
      <c r="CS38" s="61">
        <v>0</v>
      </c>
    </row>
    <row r="39" spans="1:137" x14ac:dyDescent="0.25">
      <c r="K39" s="135" t="s">
        <v>335</v>
      </c>
      <c r="AC39" s="145"/>
      <c r="AD39" s="138"/>
      <c r="AS39" s="61"/>
      <c r="AU39" s="61"/>
      <c r="AW39" s="61"/>
      <c r="AY39" s="61"/>
      <c r="BA39" s="61"/>
      <c r="BB39" s="61"/>
      <c r="BC39" s="61"/>
      <c r="BQ39" s="138"/>
    </row>
    <row r="40" spans="1:137" x14ac:dyDescent="0.25">
      <c r="A40" s="123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60" t="s">
        <v>336</v>
      </c>
      <c r="W40" s="160" t="s">
        <v>337</v>
      </c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1"/>
      <c r="AJ40" s="160"/>
      <c r="AK40" s="161"/>
      <c r="AL40" s="160"/>
      <c r="AM40" s="161"/>
      <c r="AN40" s="161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  <c r="BI40" s="160"/>
      <c r="BJ40" s="160"/>
      <c r="BK40" s="160"/>
      <c r="BL40" s="160"/>
      <c r="BM40" s="160"/>
      <c r="BN40" s="160"/>
      <c r="BO40" s="160"/>
      <c r="BP40" s="160"/>
      <c r="BQ40" s="192"/>
      <c r="BR40" s="160"/>
      <c r="BS40" s="182" t="s">
        <v>301</v>
      </c>
      <c r="BT40" s="182" t="s">
        <v>60</v>
      </c>
      <c r="BU40" s="160" t="s">
        <v>61</v>
      </c>
      <c r="BV40" s="160" t="s">
        <v>62</v>
      </c>
      <c r="BW40" s="160" t="s">
        <v>302</v>
      </c>
      <c r="BX40" s="160"/>
      <c r="BY40" s="160" t="s">
        <v>303</v>
      </c>
      <c r="BZ40" s="160"/>
      <c r="CA40" s="160" t="s">
        <v>304</v>
      </c>
      <c r="CB40" s="160"/>
      <c r="CC40" s="160" t="s">
        <v>64</v>
      </c>
      <c r="CD40" s="160" t="s">
        <v>305</v>
      </c>
      <c r="CE40" s="160" t="s">
        <v>65</v>
      </c>
      <c r="CF40" s="160"/>
      <c r="CG40" s="160" t="s">
        <v>306</v>
      </c>
      <c r="CH40" s="160" t="s">
        <v>307</v>
      </c>
      <c r="CI40" s="160" t="s">
        <v>308</v>
      </c>
      <c r="CJ40" s="160" t="s">
        <v>309</v>
      </c>
      <c r="CK40" s="160" t="s">
        <v>310</v>
      </c>
      <c r="CL40" s="160" t="s">
        <v>311</v>
      </c>
      <c r="CM40" s="160" t="s">
        <v>312</v>
      </c>
      <c r="CN40" s="160" t="s">
        <v>313</v>
      </c>
      <c r="CO40" s="160" t="s">
        <v>314</v>
      </c>
      <c r="CP40" s="160" t="s">
        <v>315</v>
      </c>
      <c r="CQ40" s="160" t="s">
        <v>316</v>
      </c>
      <c r="CR40" s="160" t="s">
        <v>317</v>
      </c>
      <c r="CS40" s="160"/>
      <c r="CT40" s="160"/>
      <c r="CU40" s="123"/>
      <c r="CV40" s="123"/>
      <c r="CW40" s="123"/>
      <c r="CX40" s="123"/>
      <c r="CY40" s="123"/>
      <c r="CZ40" s="123"/>
      <c r="DA40" s="123"/>
      <c r="DB40" s="123"/>
      <c r="DC40" s="123"/>
      <c r="DD40" s="123"/>
      <c r="DE40" s="123"/>
      <c r="DF40" s="123"/>
      <c r="DG40" s="123"/>
      <c r="DH40" s="123"/>
      <c r="DI40" s="123"/>
      <c r="DJ40" s="123"/>
      <c r="DK40" s="123"/>
      <c r="DL40" s="123"/>
      <c r="DM40" s="123"/>
      <c r="DN40" s="123"/>
      <c r="DO40" s="123"/>
      <c r="DP40" s="123"/>
      <c r="DQ40" s="123"/>
      <c r="DR40" s="123"/>
      <c r="DS40" s="123"/>
      <c r="DT40" s="123"/>
      <c r="DU40" s="123"/>
      <c r="DV40" s="123"/>
      <c r="DW40" s="123"/>
      <c r="DX40" s="123"/>
      <c r="DY40" s="123"/>
      <c r="DZ40" s="123"/>
      <c r="EA40" s="123"/>
      <c r="EB40" s="123"/>
      <c r="EC40" s="123"/>
      <c r="ED40" s="123"/>
      <c r="EE40" s="123"/>
      <c r="EF40" s="123"/>
      <c r="EG40" s="123"/>
    </row>
    <row r="41" spans="1:137" ht="15.75" x14ac:dyDescent="0.25">
      <c r="D41" s="120" t="s">
        <v>318</v>
      </c>
      <c r="F41" s="120" t="s">
        <v>318</v>
      </c>
      <c r="H41" s="120" t="s">
        <v>318</v>
      </c>
      <c r="K41" s="135" t="s">
        <v>338</v>
      </c>
      <c r="X41" s="61">
        <v>0</v>
      </c>
      <c r="AC41" s="188" t="s">
        <v>320</v>
      </c>
      <c r="AD41" s="138"/>
      <c r="AE41" s="183">
        <v>0</v>
      </c>
      <c r="AF41" s="183">
        <v>0</v>
      </c>
      <c r="AG41" s="183">
        <v>0</v>
      </c>
      <c r="AH41" s="184">
        <v>0</v>
      </c>
      <c r="AI41" s="185">
        <v>0</v>
      </c>
      <c r="AJ41" s="184">
        <v>0</v>
      </c>
      <c r="AK41" s="185">
        <v>0</v>
      </c>
      <c r="AL41" s="184">
        <v>0</v>
      </c>
      <c r="AM41" s="185">
        <v>0</v>
      </c>
      <c r="AN41" s="185">
        <v>0</v>
      </c>
      <c r="AO41" s="184">
        <v>0</v>
      </c>
      <c r="AP41" s="184">
        <v>0</v>
      </c>
      <c r="AQ41" s="184">
        <v>0</v>
      </c>
      <c r="AR41" s="184">
        <v>0</v>
      </c>
      <c r="AS41" s="186">
        <v>0</v>
      </c>
      <c r="AT41" s="184">
        <v>0</v>
      </c>
      <c r="AU41" s="186">
        <v>0</v>
      </c>
      <c r="AV41" s="184">
        <v>0</v>
      </c>
      <c r="AW41" s="186">
        <v>0</v>
      </c>
      <c r="AX41" s="184">
        <v>0</v>
      </c>
      <c r="AY41" s="186">
        <v>0</v>
      </c>
      <c r="AZ41" s="184">
        <v>0</v>
      </c>
      <c r="BA41" s="186">
        <v>0</v>
      </c>
      <c r="BB41" s="184">
        <v>0</v>
      </c>
      <c r="BC41" s="186">
        <v>0</v>
      </c>
      <c r="BE41" s="183">
        <v>0</v>
      </c>
      <c r="BF41" s="183">
        <v>0</v>
      </c>
      <c r="BG41" s="183">
        <v>0</v>
      </c>
      <c r="BH41" s="183">
        <v>0</v>
      </c>
      <c r="BI41" s="183">
        <v>0</v>
      </c>
      <c r="BJ41" s="183">
        <v>0</v>
      </c>
      <c r="BK41" s="183">
        <v>0</v>
      </c>
      <c r="BL41" s="183">
        <v>0</v>
      </c>
      <c r="BM41" s="183">
        <v>0</v>
      </c>
      <c r="BN41" s="183">
        <v>0</v>
      </c>
      <c r="BO41" s="183">
        <v>0</v>
      </c>
      <c r="BP41" s="183">
        <v>0</v>
      </c>
      <c r="BQ41" s="187">
        <v>0</v>
      </c>
      <c r="BX41" s="61">
        <v>0</v>
      </c>
      <c r="BZ41" s="61">
        <v>0</v>
      </c>
      <c r="CB41" s="61">
        <v>0</v>
      </c>
      <c r="CS41" s="61">
        <v>0</v>
      </c>
    </row>
    <row r="42" spans="1:137" x14ac:dyDescent="0.25">
      <c r="AD42" s="193"/>
      <c r="BD42" s="61"/>
      <c r="BF42" s="183"/>
      <c r="BG42" s="183"/>
      <c r="BH42" s="183"/>
      <c r="BI42" s="183"/>
      <c r="BJ42" s="183"/>
      <c r="BK42" s="183"/>
      <c r="BL42" s="183"/>
      <c r="BM42" s="183"/>
      <c r="BN42" s="183"/>
      <c r="BO42" s="183"/>
      <c r="BP42" s="183"/>
      <c r="BQ42" s="183"/>
      <c r="BR42" s="61"/>
    </row>
    <row r="43" spans="1:137" x14ac:dyDescent="0.25">
      <c r="AC43" s="61" t="s">
        <v>339</v>
      </c>
      <c r="AD43" s="193" t="s">
        <v>2231</v>
      </c>
      <c r="AE43" s="183">
        <v>11022283.726399988</v>
      </c>
      <c r="AF43" s="183">
        <v>-1650636.3899999857</v>
      </c>
      <c r="AG43" s="183">
        <v>14198690.460000008</v>
      </c>
      <c r="AH43" s="183">
        <v>11149891.960036755</v>
      </c>
      <c r="AI43" s="194">
        <v>3884573.6499999911</v>
      </c>
      <c r="AJ43" s="183"/>
      <c r="AK43" s="194">
        <v>8486792.6899999976</v>
      </c>
      <c r="AL43" s="183"/>
      <c r="AM43" s="194">
        <v>9232162.3022778928</v>
      </c>
      <c r="AN43" s="194"/>
      <c r="AO43" s="183">
        <v>5861371.2685715556</v>
      </c>
      <c r="AP43" s="183">
        <v>8209982.1929089129</v>
      </c>
      <c r="AQ43" s="183">
        <v>8209982.3533751667</v>
      </c>
      <c r="AR43" s="183"/>
      <c r="AT43" s="183"/>
      <c r="AV43" s="183"/>
      <c r="AX43" s="183"/>
      <c r="AZ43" s="183"/>
      <c r="BD43" s="61"/>
      <c r="BE43" s="183">
        <v>768788.44076631591</v>
      </c>
      <c r="BF43" s="183">
        <v>593935.1737556532</v>
      </c>
      <c r="BG43" s="183">
        <v>589581.98404127359</v>
      </c>
      <c r="BH43" s="183">
        <v>797529.87150706351</v>
      </c>
      <c r="BI43" s="183">
        <v>541410.85425236821</v>
      </c>
      <c r="BJ43" s="183">
        <v>615653.36717922986</v>
      </c>
      <c r="BK43" s="183">
        <v>771686.08980934694</v>
      </c>
      <c r="BL43" s="183">
        <v>643131.58371860534</v>
      </c>
      <c r="BM43" s="183">
        <v>774877.31529989466</v>
      </c>
      <c r="BN43" s="183">
        <v>747935.18518481776</v>
      </c>
      <c r="BO43" s="183">
        <v>715195.9037232548</v>
      </c>
      <c r="BP43" s="183">
        <v>650256.58413733914</v>
      </c>
      <c r="BQ43" s="183"/>
      <c r="BR43" s="61"/>
    </row>
    <row r="44" spans="1:137" x14ac:dyDescent="0.25">
      <c r="AE44" s="126" t="s">
        <v>320</v>
      </c>
      <c r="AF44" s="126" t="s">
        <v>320</v>
      </c>
      <c r="AG44" s="126" t="s">
        <v>320</v>
      </c>
      <c r="AH44" s="126" t="s">
        <v>320</v>
      </c>
      <c r="AI44" s="127" t="s">
        <v>320</v>
      </c>
      <c r="AJ44" s="126"/>
      <c r="AK44" s="127" t="s">
        <v>320</v>
      </c>
      <c r="AL44" s="126"/>
      <c r="AM44" s="127" t="s">
        <v>320</v>
      </c>
      <c r="AN44" s="127"/>
      <c r="AO44" s="126" t="s">
        <v>320</v>
      </c>
      <c r="AP44" s="126" t="s">
        <v>320</v>
      </c>
      <c r="AQ44" s="126" t="s">
        <v>320</v>
      </c>
      <c r="AR44" s="126"/>
      <c r="AT44" s="126"/>
      <c r="AV44" s="126"/>
      <c r="AX44" s="126"/>
      <c r="AZ44" s="126"/>
      <c r="BD44" s="61"/>
      <c r="BE44" s="126" t="s">
        <v>320</v>
      </c>
      <c r="BF44" s="126" t="s">
        <v>320</v>
      </c>
      <c r="BG44" s="126" t="s">
        <v>320</v>
      </c>
      <c r="BH44" s="126" t="s">
        <v>320</v>
      </c>
      <c r="BI44" s="126" t="s">
        <v>320</v>
      </c>
      <c r="BJ44" s="126" t="s">
        <v>320</v>
      </c>
      <c r="BK44" s="126" t="s">
        <v>320</v>
      </c>
      <c r="BL44" s="126" t="s">
        <v>320</v>
      </c>
      <c r="BM44" s="126" t="s">
        <v>320</v>
      </c>
      <c r="BN44" s="126" t="s">
        <v>320</v>
      </c>
      <c r="BO44" s="126" t="s">
        <v>320</v>
      </c>
      <c r="BP44" s="126" t="s">
        <v>320</v>
      </c>
      <c r="BQ44" s="126" t="s">
        <v>320</v>
      </c>
      <c r="BR44" s="61"/>
    </row>
    <row r="45" spans="1:137" ht="24.75" x14ac:dyDescent="0.3">
      <c r="V45" s="195"/>
      <c r="W45" s="195"/>
      <c r="X45" s="195"/>
      <c r="Y45" s="195"/>
      <c r="Z45" s="195"/>
      <c r="AA45" s="195"/>
      <c r="AB45" s="195"/>
      <c r="AC45" s="195" t="s">
        <v>340</v>
      </c>
      <c r="AH45" s="61" t="s">
        <v>2232</v>
      </c>
      <c r="BD45" s="61"/>
      <c r="BR45" s="61"/>
    </row>
    <row r="46" spans="1:137" ht="18" x14ac:dyDescent="0.25">
      <c r="AC46" s="196" t="s">
        <v>7</v>
      </c>
      <c r="AQ46" s="183"/>
      <c r="BD46" s="61"/>
      <c r="BR46" s="61"/>
    </row>
    <row r="47" spans="1:137" x14ac:dyDescent="0.25">
      <c r="AC47" s="197" t="s">
        <v>341</v>
      </c>
      <c r="AQ47" s="126"/>
      <c r="BD47" s="61"/>
      <c r="BR47" s="61"/>
    </row>
    <row r="48" spans="1:137" x14ac:dyDescent="0.25">
      <c r="AC48" s="197" t="s">
        <v>2233</v>
      </c>
      <c r="BD48" s="61"/>
      <c r="BR48" s="61"/>
    </row>
    <row r="49" spans="1:76" ht="16.5" customHeight="1" x14ac:dyDescent="0.3">
      <c r="AR49" s="198" t="s">
        <v>342</v>
      </c>
      <c r="AS49" s="198"/>
      <c r="AT49" s="198"/>
      <c r="AU49" s="198"/>
      <c r="AV49" s="199"/>
      <c r="AW49" s="200"/>
      <c r="AX49" s="381" t="s">
        <v>343</v>
      </c>
      <c r="AY49" s="382"/>
      <c r="AZ49" s="382"/>
      <c r="BA49" s="383"/>
      <c r="BB49" s="201" t="s">
        <v>344</v>
      </c>
      <c r="BC49" s="201"/>
      <c r="BD49" s="61"/>
      <c r="BR49" s="61"/>
    </row>
    <row r="50" spans="1:76" ht="23.25" x14ac:dyDescent="0.35">
      <c r="AC50" s="202" t="s">
        <v>345</v>
      </c>
      <c r="AD50" s="203" t="s">
        <v>346</v>
      </c>
      <c r="AE50" s="204" t="s">
        <v>347</v>
      </c>
      <c r="AF50" s="204" t="s">
        <v>348</v>
      </c>
      <c r="AG50" s="204" t="s">
        <v>349</v>
      </c>
      <c r="AH50" s="204" t="s">
        <v>350</v>
      </c>
      <c r="AI50" s="205" t="s">
        <v>351</v>
      </c>
      <c r="AJ50" s="206" t="s">
        <v>352</v>
      </c>
      <c r="AK50" s="205" t="s">
        <v>351</v>
      </c>
      <c r="AL50" s="206" t="s">
        <v>352</v>
      </c>
      <c r="AM50" s="205" t="s">
        <v>353</v>
      </c>
      <c r="AN50" s="205" t="s">
        <v>354</v>
      </c>
      <c r="AO50" s="207" t="s">
        <v>350</v>
      </c>
      <c r="AP50" s="206" t="s">
        <v>67</v>
      </c>
      <c r="AQ50" s="208" t="s">
        <v>355</v>
      </c>
      <c r="AR50" s="209" t="s">
        <v>356</v>
      </c>
      <c r="AS50" s="210"/>
      <c r="AT50" s="211" t="s">
        <v>357</v>
      </c>
      <c r="AU50" s="210"/>
      <c r="AV50" s="211" t="s">
        <v>358</v>
      </c>
      <c r="AW50" s="210"/>
      <c r="AX50" s="212" t="s">
        <v>356</v>
      </c>
      <c r="AY50" s="213"/>
      <c r="AZ50" s="212" t="s">
        <v>357</v>
      </c>
      <c r="BA50" s="213"/>
      <c r="BB50" s="384" t="s">
        <v>359</v>
      </c>
      <c r="BC50" s="385"/>
      <c r="BE50" s="214" t="s">
        <v>360</v>
      </c>
      <c r="BF50" s="215"/>
      <c r="BG50" s="215"/>
      <c r="BH50" s="215"/>
      <c r="BI50" s="215"/>
      <c r="BJ50" s="215"/>
      <c r="BK50" s="215"/>
      <c r="BL50" s="215"/>
      <c r="BM50" s="215"/>
      <c r="BN50" s="215"/>
      <c r="BO50" s="215"/>
      <c r="BP50" s="215"/>
      <c r="BQ50" s="216"/>
    </row>
    <row r="51" spans="1:76" ht="18.75" x14ac:dyDescent="0.3">
      <c r="AC51" s="217"/>
      <c r="AD51" s="218"/>
      <c r="AE51" s="219" t="s">
        <v>361</v>
      </c>
      <c r="AF51" s="219" t="s">
        <v>361</v>
      </c>
      <c r="AG51" s="219" t="s">
        <v>361</v>
      </c>
      <c r="AH51" s="220" t="s">
        <v>362</v>
      </c>
      <c r="AI51" s="221" t="s">
        <v>363</v>
      </c>
      <c r="AJ51" s="222" t="s">
        <v>363</v>
      </c>
      <c r="AK51" s="221" t="s">
        <v>364</v>
      </c>
      <c r="AL51" s="222" t="s">
        <v>364</v>
      </c>
      <c r="AM51" s="221" t="s">
        <v>364</v>
      </c>
      <c r="AN51" s="221" t="s">
        <v>365</v>
      </c>
      <c r="AO51" s="223" t="s">
        <v>366</v>
      </c>
      <c r="AP51" s="224" t="s">
        <v>367</v>
      </c>
      <c r="AQ51" s="225" t="s">
        <v>362</v>
      </c>
      <c r="AR51" s="226" t="s">
        <v>73</v>
      </c>
      <c r="AS51" s="227" t="s">
        <v>368</v>
      </c>
      <c r="AT51" s="228" t="s">
        <v>73</v>
      </c>
      <c r="AU51" s="227" t="s">
        <v>368</v>
      </c>
      <c r="AV51" s="228" t="s">
        <v>73</v>
      </c>
      <c r="AW51" s="227" t="s">
        <v>368</v>
      </c>
      <c r="AX51" s="229" t="s">
        <v>73</v>
      </c>
      <c r="AY51" s="230" t="s">
        <v>368</v>
      </c>
      <c r="AZ51" s="229" t="s">
        <v>73</v>
      </c>
      <c r="BA51" s="230" t="s">
        <v>368</v>
      </c>
      <c r="BB51" s="229" t="s">
        <v>73</v>
      </c>
      <c r="BC51" s="230" t="s">
        <v>368</v>
      </c>
      <c r="BE51" s="231" t="s">
        <v>369</v>
      </c>
      <c r="BF51" s="232" t="s">
        <v>370</v>
      </c>
      <c r="BG51" s="232" t="s">
        <v>371</v>
      </c>
      <c r="BH51" s="232" t="s">
        <v>372</v>
      </c>
      <c r="BI51" s="232" t="s">
        <v>373</v>
      </c>
      <c r="BJ51" s="232" t="s">
        <v>374</v>
      </c>
      <c r="BK51" s="232" t="s">
        <v>375</v>
      </c>
      <c r="BL51" s="232" t="s">
        <v>376</v>
      </c>
      <c r="BM51" s="232" t="s">
        <v>377</v>
      </c>
      <c r="BN51" s="232" t="s">
        <v>378</v>
      </c>
      <c r="BO51" s="232" t="s">
        <v>379</v>
      </c>
      <c r="BP51" s="232" t="s">
        <v>380</v>
      </c>
      <c r="BQ51" s="233" t="s">
        <v>381</v>
      </c>
    </row>
    <row r="52" spans="1:76" ht="8.25" customHeight="1" x14ac:dyDescent="0.25">
      <c r="AC52" s="234"/>
      <c r="AD52" s="155"/>
      <c r="AE52" s="234"/>
      <c r="AF52" s="235"/>
      <c r="AG52" s="235"/>
      <c r="AH52" s="235"/>
      <c r="AI52" s="236"/>
      <c r="AJ52" s="235"/>
      <c r="AK52" s="236"/>
      <c r="AL52" s="235"/>
      <c r="AM52" s="236"/>
      <c r="AN52" s="236"/>
      <c r="AO52" s="235"/>
      <c r="AP52" s="235"/>
      <c r="AR52" s="235"/>
      <c r="AS52" s="237"/>
      <c r="AT52" s="235"/>
      <c r="AU52" s="237"/>
      <c r="AV52" s="235"/>
      <c r="AW52" s="237"/>
      <c r="AX52" s="235"/>
      <c r="AY52" s="237"/>
      <c r="AZ52" s="235"/>
      <c r="BA52" s="237"/>
      <c r="BB52" s="237"/>
      <c r="BC52" s="237"/>
      <c r="BE52" s="145"/>
      <c r="BQ52" s="138"/>
    </row>
    <row r="53" spans="1:76" s="235" customFormat="1" ht="8.25" customHeight="1" x14ac:dyDescent="0.25">
      <c r="A53" s="238"/>
      <c r="B53" s="238"/>
      <c r="C53" s="238"/>
      <c r="D53" s="238"/>
      <c r="E53" s="238"/>
      <c r="F53" s="238" t="s">
        <v>318</v>
      </c>
      <c r="G53" s="238"/>
      <c r="H53" s="238"/>
      <c r="I53" s="238"/>
      <c r="J53" s="238"/>
      <c r="AI53" s="236"/>
      <c r="AK53" s="236"/>
      <c r="AM53" s="236"/>
      <c r="AN53" s="236"/>
      <c r="AS53" s="237"/>
      <c r="AU53" s="237"/>
      <c r="AW53" s="237"/>
      <c r="AY53" s="237"/>
      <c r="BA53" s="237"/>
      <c r="BB53" s="237"/>
      <c r="BC53" s="237"/>
      <c r="BD53" s="239"/>
      <c r="BR53" s="239"/>
    </row>
    <row r="54" spans="1:76" ht="16.5" x14ac:dyDescent="0.25">
      <c r="D54" s="120" t="s">
        <v>318</v>
      </c>
      <c r="F54" s="120" t="s">
        <v>318</v>
      </c>
      <c r="H54" s="120" t="s">
        <v>318</v>
      </c>
      <c r="K54" s="240" t="s">
        <v>382</v>
      </c>
      <c r="AC54" s="241" t="s">
        <v>383</v>
      </c>
      <c r="AD54" s="138"/>
      <c r="AE54" s="145"/>
      <c r="AS54" s="242"/>
      <c r="AU54" s="242"/>
      <c r="AW54" s="242"/>
      <c r="AY54" s="242"/>
      <c r="BA54" s="242"/>
      <c r="BB54" s="242"/>
      <c r="BC54" s="242"/>
      <c r="BQ54" s="138"/>
    </row>
    <row r="55" spans="1:76" hidden="1" x14ac:dyDescent="0.25">
      <c r="B55" s="120" t="s">
        <v>318</v>
      </c>
      <c r="C55" s="120" t="s">
        <v>318</v>
      </c>
      <c r="D55" s="120" t="s">
        <v>318</v>
      </c>
      <c r="E55" s="120" t="s">
        <v>318</v>
      </c>
      <c r="F55" s="120" t="s">
        <v>318</v>
      </c>
      <c r="G55" s="120" t="s">
        <v>318</v>
      </c>
      <c r="H55" s="120" t="s">
        <v>318</v>
      </c>
      <c r="I55" s="120" t="s">
        <v>318</v>
      </c>
      <c r="J55" s="120" t="s">
        <v>318</v>
      </c>
      <c r="K55" s="61" t="s">
        <v>384</v>
      </c>
      <c r="AC55" s="145"/>
      <c r="AD55" s="138"/>
      <c r="AE55" s="145"/>
      <c r="AS55" s="242"/>
      <c r="AU55" s="242"/>
      <c r="AW55" s="242"/>
      <c r="AY55" s="242"/>
      <c r="BA55" s="242"/>
      <c r="BB55" s="242"/>
      <c r="BC55" s="242"/>
      <c r="BE55" s="145"/>
      <c r="BQ55" s="138"/>
    </row>
    <row r="56" spans="1:76" x14ac:dyDescent="0.25">
      <c r="B56" s="120" t="s">
        <v>320</v>
      </c>
      <c r="C56" s="120" t="s">
        <v>320</v>
      </c>
      <c r="D56" s="120" t="s">
        <v>318</v>
      </c>
      <c r="F56" s="120" t="s">
        <v>318</v>
      </c>
      <c r="H56" s="120" t="s">
        <v>318</v>
      </c>
      <c r="J56" s="120" t="s">
        <v>320</v>
      </c>
      <c r="K56" s="135" t="s">
        <v>385</v>
      </c>
      <c r="V56" s="61" t="s">
        <v>382</v>
      </c>
      <c r="W56" s="61" t="s">
        <v>386</v>
      </c>
      <c r="X56" s="61">
        <v>1</v>
      </c>
      <c r="AB56" s="136" t="s">
        <v>387</v>
      </c>
      <c r="AC56" s="137" t="s">
        <v>388</v>
      </c>
      <c r="AD56" s="138"/>
      <c r="AE56" s="139">
        <v>183120.24710562773</v>
      </c>
      <c r="AF56" s="17">
        <v>154319.27434254109</v>
      </c>
      <c r="AG56" s="17">
        <v>207664.2890371453</v>
      </c>
      <c r="AH56" s="140">
        <v>216739.5876964012</v>
      </c>
      <c r="AI56" s="141">
        <v>78104.921033979495</v>
      </c>
      <c r="AJ56" s="142">
        <v>234314.76310193847</v>
      </c>
      <c r="AK56" s="141">
        <v>187127.56481777149</v>
      </c>
      <c r="AL56" s="142">
        <v>224553.07778132579</v>
      </c>
      <c r="AM56" s="141">
        <v>180616.32308036601</v>
      </c>
      <c r="AN56" s="141">
        <v>223250.82943380668</v>
      </c>
      <c r="AO56" s="140">
        <v>232434.11683046556</v>
      </c>
      <c r="AP56" s="140">
        <v>233821.58748606109</v>
      </c>
      <c r="AQ56" s="140">
        <v>233821.58748606098</v>
      </c>
      <c r="AR56" s="142">
        <v>-493.17561587749515</v>
      </c>
      <c r="AS56" s="143">
        <v>-2.1047569062600611E-3</v>
      </c>
      <c r="AT56" s="142">
        <v>17081.999789659778</v>
      </c>
      <c r="AU56" s="143">
        <v>7.8813473676933699E-2</v>
      </c>
      <c r="AV56" s="142">
        <v>26157.298448915681</v>
      </c>
      <c r="AW56" s="143">
        <v>0.12595954061334483</v>
      </c>
      <c r="AX56" s="142">
        <v>-493.17561587737873</v>
      </c>
      <c r="AY56" s="143">
        <v>-2.1047569062595645E-3</v>
      </c>
      <c r="AZ56" s="142">
        <v>17081.999789659894</v>
      </c>
      <c r="BA56" s="143">
        <v>7.8813473676934226E-2</v>
      </c>
      <c r="BB56" s="142">
        <v>-1.1641532182693481E-10</v>
      </c>
      <c r="BC56" s="143">
        <v>-4.9788098301177917E-16</v>
      </c>
      <c r="BE56" s="139">
        <v>19858.728694490001</v>
      </c>
      <c r="BF56" s="139">
        <v>19218.277716239998</v>
      </c>
      <c r="BG56" s="139">
        <v>19858.728694490001</v>
      </c>
      <c r="BH56" s="139">
        <v>19858.728694490001</v>
      </c>
      <c r="BI56" s="139">
        <v>17937.375759840001</v>
      </c>
      <c r="BJ56" s="139">
        <v>19858.728694490001</v>
      </c>
      <c r="BK56" s="139">
        <v>19218.277716239998</v>
      </c>
      <c r="BL56" s="139">
        <v>19858.728694490001</v>
      </c>
      <c r="BM56" s="139">
        <v>19218.277716239998</v>
      </c>
      <c r="BN56" s="139">
        <v>19858.728694490001</v>
      </c>
      <c r="BO56" s="139">
        <v>19858.728694490001</v>
      </c>
      <c r="BP56" s="139">
        <v>19218.27771607093</v>
      </c>
      <c r="BQ56" s="144">
        <v>233821.58748606095</v>
      </c>
    </row>
    <row r="57" spans="1:76" x14ac:dyDescent="0.25">
      <c r="B57" s="120" t="s">
        <v>320</v>
      </c>
      <c r="C57" s="120" t="s">
        <v>320</v>
      </c>
      <c r="D57" s="120" t="s">
        <v>318</v>
      </c>
      <c r="F57" s="120" t="s">
        <v>318</v>
      </c>
      <c r="H57" s="120" t="s">
        <v>318</v>
      </c>
      <c r="J57" s="120" t="s">
        <v>320</v>
      </c>
      <c r="K57" s="135" t="s">
        <v>389</v>
      </c>
      <c r="V57" s="61" t="s">
        <v>382</v>
      </c>
      <c r="W57" s="61" t="s">
        <v>390</v>
      </c>
      <c r="X57" s="61">
        <v>2</v>
      </c>
      <c r="AB57" s="136" t="s">
        <v>387</v>
      </c>
      <c r="AC57" s="137" t="s">
        <v>391</v>
      </c>
      <c r="AD57" s="138"/>
      <c r="AE57" s="139">
        <v>444528.99999999994</v>
      </c>
      <c r="AF57" s="17">
        <v>740839.44</v>
      </c>
      <c r="AG57" s="17">
        <v>823489.11000333331</v>
      </c>
      <c r="AH57" s="140">
        <v>871107.84784618334</v>
      </c>
      <c r="AI57" s="141">
        <v>261224.853</v>
      </c>
      <c r="AJ57" s="142">
        <v>783674.55900000001</v>
      </c>
      <c r="AK57" s="141">
        <v>672310.03963333333</v>
      </c>
      <c r="AL57" s="142">
        <v>806772.04756000009</v>
      </c>
      <c r="AM57" s="141">
        <v>727614.17975359957</v>
      </c>
      <c r="AN57" s="141">
        <v>815803.70772591711</v>
      </c>
      <c r="AO57" s="140">
        <v>786696.43365714245</v>
      </c>
      <c r="AP57" s="140">
        <v>823585.33125827997</v>
      </c>
      <c r="AQ57" s="140">
        <v>823585.33125827997</v>
      </c>
      <c r="AR57" s="142">
        <v>39910.772258279962</v>
      </c>
      <c r="AS57" s="143">
        <v>5.0927737540960499E-2</v>
      </c>
      <c r="AT57" s="142">
        <v>-47522.516587903374</v>
      </c>
      <c r="AU57" s="143">
        <v>-5.4554113713247941E-2</v>
      </c>
      <c r="AV57" s="142">
        <v>96.221254946663976</v>
      </c>
      <c r="AW57" s="143">
        <v>1.1684581347563235E-4</v>
      </c>
      <c r="AX57" s="142">
        <v>39910.772258279962</v>
      </c>
      <c r="AY57" s="143">
        <v>5.0927737540960499E-2</v>
      </c>
      <c r="AZ57" s="142">
        <v>-47522.516587903374</v>
      </c>
      <c r="BA57" s="143">
        <v>-5.4554113713247941E-2</v>
      </c>
      <c r="BB57" s="142">
        <v>0</v>
      </c>
      <c r="BC57" s="143">
        <v>0</v>
      </c>
      <c r="BE57" s="139">
        <v>73694.871698728937</v>
      </c>
      <c r="BF57" s="139">
        <v>64985.307428587534</v>
      </c>
      <c r="BG57" s="139">
        <v>67911.557985495136</v>
      </c>
      <c r="BH57" s="139">
        <v>71609.686938521147</v>
      </c>
      <c r="BI57" s="139">
        <v>65298.791737757769</v>
      </c>
      <c r="BJ57" s="139">
        <v>68034.243953284255</v>
      </c>
      <c r="BK57" s="139">
        <v>70742.193779277601</v>
      </c>
      <c r="BL57" s="139">
        <v>68164.805625139721</v>
      </c>
      <c r="BM57" s="139">
        <v>68495.557085679669</v>
      </c>
      <c r="BN57" s="139">
        <v>70708.006330747172</v>
      </c>
      <c r="BO57" s="139">
        <v>68283.641248718617</v>
      </c>
      <c r="BP57" s="139">
        <v>65656.667446342515</v>
      </c>
      <c r="BQ57" s="144">
        <v>823585.33125827997</v>
      </c>
    </row>
    <row r="58" spans="1:76" x14ac:dyDescent="0.25">
      <c r="B58" s="120" t="s">
        <v>320</v>
      </c>
      <c r="C58" s="120" t="s">
        <v>320</v>
      </c>
      <c r="D58" s="120" t="s">
        <v>318</v>
      </c>
      <c r="F58" s="120" t="s">
        <v>318</v>
      </c>
      <c r="H58" s="120" t="s">
        <v>318</v>
      </c>
      <c r="J58" s="120" t="s">
        <v>320</v>
      </c>
      <c r="K58" s="135" t="s">
        <v>392</v>
      </c>
      <c r="V58" s="61" t="s">
        <v>382</v>
      </c>
      <c r="W58" s="61" t="s">
        <v>393</v>
      </c>
      <c r="X58" s="61">
        <v>3</v>
      </c>
      <c r="AB58" s="136" t="s">
        <v>387</v>
      </c>
      <c r="AC58" s="137" t="s">
        <v>394</v>
      </c>
      <c r="AD58" s="138"/>
      <c r="AE58" s="139">
        <v>146179.51</v>
      </c>
      <c r="AF58" s="17">
        <v>217342.31</v>
      </c>
      <c r="AG58" s="17">
        <v>237530.44999999998</v>
      </c>
      <c r="AH58" s="140">
        <v>228722.25013100001</v>
      </c>
      <c r="AI58" s="141">
        <v>77828.009999999995</v>
      </c>
      <c r="AJ58" s="142">
        <v>233484.02999999997</v>
      </c>
      <c r="AK58" s="141">
        <v>197045.9</v>
      </c>
      <c r="AL58" s="142">
        <v>236455.08000000002</v>
      </c>
      <c r="AM58" s="141">
        <v>190986.97946172423</v>
      </c>
      <c r="AN58" s="141">
        <v>234781.17066927577</v>
      </c>
      <c r="AO58" s="140">
        <v>230917.45714285693</v>
      </c>
      <c r="AP58" s="140">
        <v>255308.87104411624</v>
      </c>
      <c r="AQ58" s="140">
        <v>255308.87104411624</v>
      </c>
      <c r="AR58" s="142">
        <v>21824.84104411627</v>
      </c>
      <c r="AS58" s="143">
        <v>9.3474663102723871E-2</v>
      </c>
      <c r="AT58" s="142">
        <v>26586.620913116232</v>
      </c>
      <c r="AU58" s="143">
        <v>0.11623976634493943</v>
      </c>
      <c r="AV58" s="142">
        <v>17778.421044116258</v>
      </c>
      <c r="AW58" s="143">
        <v>7.4846913497264286E-2</v>
      </c>
      <c r="AX58" s="142">
        <v>21824.84104411627</v>
      </c>
      <c r="AY58" s="143">
        <v>9.3474663102723871E-2</v>
      </c>
      <c r="AZ58" s="142">
        <v>26586.620913116232</v>
      </c>
      <c r="BA58" s="143">
        <v>0.11623976634493943</v>
      </c>
      <c r="BB58" s="142">
        <v>0</v>
      </c>
      <c r="BC58" s="143">
        <v>0</v>
      </c>
      <c r="BE58" s="139">
        <v>19356.840903697757</v>
      </c>
      <c r="BF58" s="139">
        <v>20451.848956686481</v>
      </c>
      <c r="BG58" s="139">
        <v>20165.241768067419</v>
      </c>
      <c r="BH58" s="139">
        <v>23645.411703990369</v>
      </c>
      <c r="BI58" s="139">
        <v>22059.799581071373</v>
      </c>
      <c r="BJ58" s="139">
        <v>20756.158354014344</v>
      </c>
      <c r="BK58" s="139">
        <v>19516.160782077208</v>
      </c>
      <c r="BL58" s="139">
        <v>21385.008244337376</v>
      </c>
      <c r="BM58" s="139">
        <v>23027.098842660707</v>
      </c>
      <c r="BN58" s="139">
        <v>19302.469834092095</v>
      </c>
      <c r="BO58" s="139">
        <v>21957.379659256017</v>
      </c>
      <c r="BP58" s="139">
        <v>23685.452414165091</v>
      </c>
      <c r="BQ58" s="144">
        <v>255308.87104411627</v>
      </c>
    </row>
    <row r="59" spans="1:76" hidden="1" x14ac:dyDescent="0.25">
      <c r="B59" s="120" t="s">
        <v>318</v>
      </c>
      <c r="C59" s="120" t="s">
        <v>318</v>
      </c>
      <c r="D59" s="120" t="s">
        <v>318</v>
      </c>
      <c r="E59" s="120" t="s">
        <v>318</v>
      </c>
      <c r="F59" s="120" t="s">
        <v>318</v>
      </c>
      <c r="G59" s="120" t="s">
        <v>318</v>
      </c>
      <c r="H59" s="120" t="s">
        <v>318</v>
      </c>
      <c r="I59" s="120" t="s">
        <v>318</v>
      </c>
      <c r="J59" s="120" t="s">
        <v>318</v>
      </c>
      <c r="K59" s="61" t="s">
        <v>323</v>
      </c>
      <c r="AC59" s="145"/>
      <c r="AD59" s="138"/>
      <c r="AE59" s="145"/>
      <c r="AS59" s="242"/>
      <c r="AU59" s="242"/>
      <c r="AW59" s="242"/>
      <c r="AY59" s="242"/>
      <c r="BA59" s="242"/>
      <c r="BB59" s="242"/>
      <c r="BC59" s="242"/>
      <c r="BQ59" s="138"/>
    </row>
    <row r="60" spans="1:76" hidden="1" x14ac:dyDescent="0.25">
      <c r="B60" s="120" t="s">
        <v>318</v>
      </c>
      <c r="C60" s="120" t="s">
        <v>318</v>
      </c>
      <c r="D60" s="120" t="s">
        <v>318</v>
      </c>
      <c r="E60" s="120" t="s">
        <v>318</v>
      </c>
      <c r="F60" s="120" t="s">
        <v>318</v>
      </c>
      <c r="G60" s="120" t="s">
        <v>318</v>
      </c>
      <c r="H60" s="120" t="s">
        <v>318</v>
      </c>
      <c r="I60" s="120" t="s">
        <v>318</v>
      </c>
      <c r="J60" s="120" t="s">
        <v>318</v>
      </c>
      <c r="V60" s="61" t="s">
        <v>382</v>
      </c>
      <c r="AB60" s="136" t="s">
        <v>387</v>
      </c>
      <c r="AC60" s="137" t="s">
        <v>320</v>
      </c>
      <c r="AD60" s="138"/>
      <c r="AE60" s="139">
        <v>0</v>
      </c>
      <c r="AF60" s="61">
        <v>0</v>
      </c>
      <c r="AG60" s="61">
        <v>0</v>
      </c>
      <c r="AH60" s="140">
        <v>0</v>
      </c>
      <c r="AI60" s="141">
        <v>0</v>
      </c>
      <c r="AJ60" s="243">
        <v>0</v>
      </c>
      <c r="AK60" s="141">
        <v>0</v>
      </c>
      <c r="AL60" s="140">
        <v>0</v>
      </c>
      <c r="AM60" s="141">
        <v>0</v>
      </c>
      <c r="AN60" s="141">
        <v>0</v>
      </c>
      <c r="AO60" s="140">
        <v>0</v>
      </c>
      <c r="AP60" s="140">
        <v>0</v>
      </c>
      <c r="AQ60" s="140">
        <v>0</v>
      </c>
      <c r="AR60" s="140"/>
      <c r="AS60" s="244"/>
      <c r="AT60" s="140"/>
      <c r="AU60" s="244"/>
      <c r="AV60" s="140"/>
      <c r="AW60" s="244"/>
      <c r="AX60" s="140"/>
      <c r="AY60" s="244"/>
      <c r="AZ60" s="140"/>
      <c r="BA60" s="244"/>
      <c r="BB60" s="244"/>
      <c r="BC60" s="244"/>
      <c r="BE60" s="140">
        <v>0</v>
      </c>
      <c r="BF60" s="139">
        <v>0</v>
      </c>
      <c r="BG60" s="139">
        <v>0</v>
      </c>
      <c r="BH60" s="139">
        <v>0</v>
      </c>
      <c r="BI60" s="139">
        <v>0</v>
      </c>
      <c r="BJ60" s="139">
        <v>0</v>
      </c>
      <c r="BK60" s="139">
        <v>0</v>
      </c>
      <c r="BL60" s="139">
        <v>0</v>
      </c>
      <c r="BM60" s="139">
        <v>0</v>
      </c>
      <c r="BN60" s="139">
        <v>0</v>
      </c>
      <c r="BO60" s="139">
        <v>0</v>
      </c>
      <c r="BP60" s="139">
        <v>0</v>
      </c>
      <c r="BQ60" s="144">
        <v>0</v>
      </c>
      <c r="BS60" s="139"/>
      <c r="BT60" s="139"/>
      <c r="BU60" s="139"/>
      <c r="BV60" s="139"/>
      <c r="BW60" s="139"/>
      <c r="BX60" s="139"/>
    </row>
    <row r="61" spans="1:76" ht="17.25" x14ac:dyDescent="0.3">
      <c r="D61" s="120" t="s">
        <v>318</v>
      </c>
      <c r="F61" s="120" t="s">
        <v>318</v>
      </c>
      <c r="H61" s="120" t="s">
        <v>318</v>
      </c>
      <c r="V61" s="61" t="s">
        <v>382</v>
      </c>
      <c r="AB61" s="136" t="s">
        <v>387</v>
      </c>
      <c r="AC61" s="245" t="s">
        <v>395</v>
      </c>
      <c r="AD61" s="138"/>
      <c r="AE61" s="246">
        <v>773828.75710562768</v>
      </c>
      <c r="AF61" s="247">
        <v>1112501.0243425411</v>
      </c>
      <c r="AG61" s="247">
        <v>1268683.8490404787</v>
      </c>
      <c r="AH61" s="247">
        <v>1316569.6856735847</v>
      </c>
      <c r="AI61" s="248">
        <v>417157.78403397952</v>
      </c>
      <c r="AJ61" s="247">
        <v>1251473.3521019386</v>
      </c>
      <c r="AK61" s="248">
        <v>1056483.5044511047</v>
      </c>
      <c r="AL61" s="247">
        <v>1267780.2053413258</v>
      </c>
      <c r="AM61" s="248">
        <v>1099217.4822956899</v>
      </c>
      <c r="AN61" s="248">
        <v>1273835.7078289995</v>
      </c>
      <c r="AO61" s="247">
        <v>1250048.0076304649</v>
      </c>
      <c r="AP61" s="247">
        <v>1312715.7897884573</v>
      </c>
      <c r="AQ61" s="247">
        <v>1312715.7897884573</v>
      </c>
      <c r="AR61" s="247">
        <v>61242.437686518766</v>
      </c>
      <c r="AS61" s="249">
        <v>4.8936269864362461E-2</v>
      </c>
      <c r="AT61" s="247">
        <v>-3853.8958851273637</v>
      </c>
      <c r="AU61" s="249">
        <v>-2.9272251420217302E-3</v>
      </c>
      <c r="AV61" s="247">
        <v>44031.940747978631</v>
      </c>
      <c r="AW61" s="249">
        <v>3.4706787495781974E-2</v>
      </c>
      <c r="AX61" s="247">
        <v>61242.437686518766</v>
      </c>
      <c r="AY61" s="249">
        <v>4.8936269864362461E-2</v>
      </c>
      <c r="AZ61" s="247">
        <v>-3853.8958851273637</v>
      </c>
      <c r="BA61" s="249">
        <v>-2.9272251420217302E-3</v>
      </c>
      <c r="BB61" s="247">
        <v>0</v>
      </c>
      <c r="BC61" s="249">
        <v>0</v>
      </c>
      <c r="BE61" s="247">
        <v>112910.44129691669</v>
      </c>
      <c r="BF61" s="247">
        <v>104655.43410151402</v>
      </c>
      <c r="BG61" s="247">
        <v>107935.52844805256</v>
      </c>
      <c r="BH61" s="247">
        <v>115113.82733700151</v>
      </c>
      <c r="BI61" s="247">
        <v>105295.96707866914</v>
      </c>
      <c r="BJ61" s="247">
        <v>108649.1310017886</v>
      </c>
      <c r="BK61" s="247">
        <v>109476.63227759481</v>
      </c>
      <c r="BL61" s="247">
        <v>109408.54256396709</v>
      </c>
      <c r="BM61" s="247">
        <v>110740.93364458038</v>
      </c>
      <c r="BN61" s="247">
        <v>109869.20485932927</v>
      </c>
      <c r="BO61" s="247">
        <v>110099.74960246464</v>
      </c>
      <c r="BP61" s="247">
        <v>108560.39757657853</v>
      </c>
      <c r="BQ61" s="250">
        <v>1312715.7897884573</v>
      </c>
    </row>
    <row r="62" spans="1:76" ht="6.75" customHeight="1" x14ac:dyDescent="0.3">
      <c r="D62" s="120" t="s">
        <v>318</v>
      </c>
      <c r="F62" s="120" t="s">
        <v>318</v>
      </c>
      <c r="H62" s="120" t="s">
        <v>318</v>
      </c>
      <c r="AC62" s="245"/>
      <c r="AD62" s="138"/>
      <c r="AE62" s="246"/>
      <c r="AI62" s="248"/>
      <c r="AS62" s="242"/>
      <c r="AU62" s="242"/>
      <c r="AW62" s="242"/>
      <c r="AY62" s="242"/>
      <c r="BA62" s="242"/>
      <c r="BB62" s="61"/>
      <c r="BC62" s="242"/>
      <c r="BE62" s="247"/>
      <c r="BF62" s="247"/>
      <c r="BG62" s="247"/>
      <c r="BH62" s="247"/>
      <c r="BI62" s="247"/>
      <c r="BJ62" s="247"/>
      <c r="BK62" s="247"/>
      <c r="BL62" s="247"/>
      <c r="BM62" s="247"/>
      <c r="BN62" s="247"/>
      <c r="BO62" s="247"/>
      <c r="BP62" s="247"/>
      <c r="BQ62" s="250"/>
    </row>
    <row r="63" spans="1:76" ht="16.5" x14ac:dyDescent="0.25">
      <c r="D63" s="120" t="s">
        <v>318</v>
      </c>
      <c r="F63" s="120" t="s">
        <v>318</v>
      </c>
      <c r="H63" s="120" t="s">
        <v>318</v>
      </c>
      <c r="K63" s="240" t="s">
        <v>396</v>
      </c>
      <c r="AC63" s="241" t="s">
        <v>397</v>
      </c>
      <c r="AD63" s="138"/>
      <c r="AE63" s="145"/>
      <c r="AS63" s="242"/>
      <c r="AU63" s="242"/>
      <c r="AW63" s="242"/>
      <c r="AY63" s="242"/>
      <c r="BA63" s="242"/>
      <c r="BB63" s="61"/>
      <c r="BC63" s="242"/>
      <c r="BQ63" s="138"/>
    </row>
    <row r="64" spans="1:76" hidden="1" x14ac:dyDescent="0.25">
      <c r="B64" s="120" t="s">
        <v>318</v>
      </c>
      <c r="C64" s="120" t="s">
        <v>318</v>
      </c>
      <c r="D64" s="120" t="s">
        <v>318</v>
      </c>
      <c r="E64" s="120" t="s">
        <v>318</v>
      </c>
      <c r="F64" s="120" t="s">
        <v>318</v>
      </c>
      <c r="G64" s="120" t="s">
        <v>318</v>
      </c>
      <c r="H64" s="120" t="s">
        <v>318</v>
      </c>
      <c r="I64" s="120" t="s">
        <v>318</v>
      </c>
      <c r="J64" s="120" t="s">
        <v>318</v>
      </c>
      <c r="K64" s="61" t="s">
        <v>398</v>
      </c>
      <c r="AC64" s="145"/>
      <c r="AD64" s="138"/>
      <c r="AE64" s="145"/>
      <c r="AS64" s="242"/>
      <c r="AU64" s="242"/>
      <c r="AW64" s="242"/>
      <c r="AY64" s="242"/>
      <c r="BA64" s="242"/>
      <c r="BB64" s="61"/>
      <c r="BC64" s="242"/>
      <c r="BQ64" s="138"/>
    </row>
    <row r="65" spans="2:69" x14ac:dyDescent="0.25">
      <c r="B65" s="120" t="s">
        <v>320</v>
      </c>
      <c r="C65" s="120" t="s">
        <v>320</v>
      </c>
      <c r="D65" s="120" t="s">
        <v>318</v>
      </c>
      <c r="F65" s="120" t="s">
        <v>318</v>
      </c>
      <c r="H65" s="120" t="s">
        <v>318</v>
      </c>
      <c r="J65" s="120" t="s">
        <v>320</v>
      </c>
      <c r="K65" s="135" t="s">
        <v>399</v>
      </c>
      <c r="V65" s="61" t="s">
        <v>396</v>
      </c>
      <c r="W65" s="61" t="s">
        <v>400</v>
      </c>
      <c r="X65" s="61">
        <v>100</v>
      </c>
      <c r="AB65" s="136" t="s">
        <v>387</v>
      </c>
      <c r="AC65" s="137" t="s">
        <v>401</v>
      </c>
      <c r="AD65" s="138"/>
      <c r="AE65" s="139">
        <v>31212265.93</v>
      </c>
      <c r="AF65" s="17">
        <v>20725319.099999998</v>
      </c>
      <c r="AG65" s="17">
        <v>17834736.300000001</v>
      </c>
      <c r="AH65" s="140">
        <v>18481503.935614903</v>
      </c>
      <c r="AI65" s="141">
        <v>7491020.4700000007</v>
      </c>
      <c r="AJ65" s="142">
        <v>22473061.410000004</v>
      </c>
      <c r="AK65" s="141">
        <v>18582275.75</v>
      </c>
      <c r="AL65" s="142">
        <v>22298730.899999999</v>
      </c>
      <c r="AM65" s="141">
        <v>15401253.279625768</v>
      </c>
      <c r="AN65" s="141">
        <v>21662526.405989133</v>
      </c>
      <c r="AO65" s="140">
        <v>22473835.78285715</v>
      </c>
      <c r="AP65" s="140">
        <v>23209047.576891184</v>
      </c>
      <c r="AQ65" s="140">
        <v>23903839.716194626</v>
      </c>
      <c r="AR65" s="142">
        <v>1430778.3061946221</v>
      </c>
      <c r="AS65" s="143">
        <v>6.3666372822616779E-2</v>
      </c>
      <c r="AT65" s="142">
        <v>5422335.7805797234</v>
      </c>
      <c r="AU65" s="143">
        <v>0.29339256152907428</v>
      </c>
      <c r="AV65" s="142">
        <v>6069103.4161946252</v>
      </c>
      <c r="AW65" s="143">
        <v>0.34029678455041834</v>
      </c>
      <c r="AX65" s="142">
        <v>735986.16689117998</v>
      </c>
      <c r="AY65" s="143">
        <v>3.2749706569292013E-2</v>
      </c>
      <c r="AZ65" s="142">
        <v>4727543.6412762813</v>
      </c>
      <c r="BA65" s="143">
        <v>0.25579864375463718</v>
      </c>
      <c r="BB65" s="142">
        <v>694792.13930344209</v>
      </c>
      <c r="BC65" s="143">
        <v>2.9936262442549932E-2</v>
      </c>
      <c r="BE65" s="139">
        <v>2030205.1928950923</v>
      </c>
      <c r="BF65" s="139">
        <v>1964704.2812965419</v>
      </c>
      <c r="BG65" s="139">
        <v>2030199.0443421241</v>
      </c>
      <c r="BH65" s="139">
        <v>2030172.574789539</v>
      </c>
      <c r="BI65" s="139">
        <v>1833707.5064704886</v>
      </c>
      <c r="BJ65" s="139">
        <v>2030194.5499358354</v>
      </c>
      <c r="BK65" s="139">
        <v>1964711.3979741172</v>
      </c>
      <c r="BL65" s="139">
        <v>2030189.7670155913</v>
      </c>
      <c r="BM65" s="139">
        <v>1964684.6944046568</v>
      </c>
      <c r="BN65" s="139">
        <v>2030205.6064317622</v>
      </c>
      <c r="BO65" s="139">
        <v>2030185.41366057</v>
      </c>
      <c r="BP65" s="139">
        <v>1964679.6869783085</v>
      </c>
      <c r="BQ65" s="144">
        <v>23903839.71619463</v>
      </c>
    </row>
    <row r="66" spans="2:69" x14ac:dyDescent="0.25">
      <c r="B66" s="120" t="s">
        <v>320</v>
      </c>
      <c r="C66" s="120" t="s">
        <v>320</v>
      </c>
      <c r="D66" s="120" t="s">
        <v>318</v>
      </c>
      <c r="F66" s="120" t="s">
        <v>318</v>
      </c>
      <c r="H66" s="120" t="s">
        <v>318</v>
      </c>
      <c r="J66" s="120" t="s">
        <v>320</v>
      </c>
      <c r="K66" s="135" t="s">
        <v>402</v>
      </c>
      <c r="V66" s="61" t="s">
        <v>396</v>
      </c>
      <c r="W66" s="61" t="s">
        <v>403</v>
      </c>
      <c r="X66" s="61">
        <v>101</v>
      </c>
      <c r="AB66" s="136" t="s">
        <v>387</v>
      </c>
      <c r="AC66" s="137" t="s">
        <v>404</v>
      </c>
      <c r="AD66" s="138"/>
      <c r="AE66" s="139">
        <v>119651098.50999999</v>
      </c>
      <c r="AF66" s="17">
        <v>138464001.28</v>
      </c>
      <c r="AG66" s="17">
        <v>152581388.88000003</v>
      </c>
      <c r="AH66" s="140">
        <v>162610164.69209197</v>
      </c>
      <c r="AI66" s="141">
        <v>51869165.409999996</v>
      </c>
      <c r="AJ66" s="142">
        <v>155607496.22999999</v>
      </c>
      <c r="AK66" s="141">
        <v>133699315.19</v>
      </c>
      <c r="AL66" s="142">
        <v>160439178.22799999</v>
      </c>
      <c r="AM66" s="141">
        <v>135795463.35093492</v>
      </c>
      <c r="AN66" s="141">
        <v>160514016.53115705</v>
      </c>
      <c r="AO66" s="140">
        <v>156113447.98285717</v>
      </c>
      <c r="AP66" s="140">
        <v>164018871.93785259</v>
      </c>
      <c r="AQ66" s="140">
        <v>168928983.93371516</v>
      </c>
      <c r="AR66" s="142">
        <v>13321487.703715175</v>
      </c>
      <c r="AS66" s="143">
        <v>8.5609549838299437E-2</v>
      </c>
      <c r="AT66" s="142">
        <v>6318819.241623193</v>
      </c>
      <c r="AU66" s="143">
        <v>3.8858697754768884E-2</v>
      </c>
      <c r="AV66" s="142">
        <v>16347595.05371514</v>
      </c>
      <c r="AW66" s="143">
        <v>0.1071401641688552</v>
      </c>
      <c r="AX66" s="142">
        <v>8411375.707852602</v>
      </c>
      <c r="AY66" s="143">
        <v>5.4055080324793184E-2</v>
      </c>
      <c r="AZ66" s="142">
        <v>1408707.2457606196</v>
      </c>
      <c r="BA66" s="143">
        <v>8.6630946375834249E-3</v>
      </c>
      <c r="BB66" s="142">
        <v>4910111.9958625734</v>
      </c>
      <c r="BC66" s="143">
        <v>2.9936262442550113E-2</v>
      </c>
      <c r="BE66" s="139">
        <v>14967319.203127418</v>
      </c>
      <c r="BF66" s="139">
        <v>13462053.98967462</v>
      </c>
      <c r="BG66" s="139">
        <v>14044042.580184082</v>
      </c>
      <c r="BH66" s="139">
        <v>14588691.451645704</v>
      </c>
      <c r="BI66" s="139">
        <v>13260742.014545899</v>
      </c>
      <c r="BJ66" s="139">
        <v>14056670.705736969</v>
      </c>
      <c r="BK66" s="139">
        <v>14382610.431603625</v>
      </c>
      <c r="BL66" s="139">
        <v>14070109.481289683</v>
      </c>
      <c r="BM66" s="139">
        <v>13987364.355110424</v>
      </c>
      <c r="BN66" s="139">
        <v>14495881.033887545</v>
      </c>
      <c r="BO66" s="139">
        <v>14082341.289064875</v>
      </c>
      <c r="BP66" s="139">
        <v>13531157.397844329</v>
      </c>
      <c r="BQ66" s="144">
        <v>168928983.93371516</v>
      </c>
    </row>
    <row r="67" spans="2:69" x14ac:dyDescent="0.25">
      <c r="B67" s="120" t="s">
        <v>320</v>
      </c>
      <c r="C67" s="120" t="s">
        <v>320</v>
      </c>
      <c r="D67" s="120" t="s">
        <v>318</v>
      </c>
      <c r="F67" s="120" t="s">
        <v>318</v>
      </c>
      <c r="H67" s="120" t="s">
        <v>318</v>
      </c>
      <c r="J67" s="120" t="s">
        <v>320</v>
      </c>
      <c r="K67" s="135" t="s">
        <v>405</v>
      </c>
      <c r="V67" s="61" t="s">
        <v>396</v>
      </c>
      <c r="W67" s="61" t="s">
        <v>406</v>
      </c>
      <c r="X67" s="61">
        <v>102</v>
      </c>
      <c r="AB67" s="136" t="s">
        <v>387</v>
      </c>
      <c r="AC67" s="137" t="s">
        <v>407</v>
      </c>
      <c r="AD67" s="138"/>
      <c r="AE67" s="139">
        <v>22856252.279999997</v>
      </c>
      <c r="AF67" s="17">
        <v>32332322.560000002</v>
      </c>
      <c r="AG67" s="17">
        <v>38613914.410000004</v>
      </c>
      <c r="AH67" s="140">
        <v>35097546.67942141</v>
      </c>
      <c r="AI67" s="141">
        <v>12402115.66</v>
      </c>
      <c r="AJ67" s="142">
        <v>37206346.980000004</v>
      </c>
      <c r="AK67" s="141">
        <v>30613082.600000001</v>
      </c>
      <c r="AL67" s="142">
        <v>36735699.120000005</v>
      </c>
      <c r="AM67" s="141">
        <v>29307871.051549111</v>
      </c>
      <c r="AN67" s="141">
        <v>36402758.227872297</v>
      </c>
      <c r="AO67" s="140">
        <v>36679234.011428572</v>
      </c>
      <c r="AP67" s="140">
        <v>42129689.157221548</v>
      </c>
      <c r="AQ67" s="140">
        <v>43391151.995385371</v>
      </c>
      <c r="AR67" s="142">
        <v>6184805.015385367</v>
      </c>
      <c r="AS67" s="143">
        <v>0.16622983757878632</v>
      </c>
      <c r="AT67" s="142">
        <v>8293605.3159639612</v>
      </c>
      <c r="AU67" s="143">
        <v>0.23630156807588817</v>
      </c>
      <c r="AV67" s="142">
        <v>4777237.5853853673</v>
      </c>
      <c r="AW67" s="143">
        <v>0.12371803424695493</v>
      </c>
      <c r="AX67" s="142">
        <v>4923342.1772215441</v>
      </c>
      <c r="AY67" s="143">
        <v>0.13232533094066048</v>
      </c>
      <c r="AZ67" s="142">
        <v>7032142.4778001383</v>
      </c>
      <c r="BA67" s="143">
        <v>0.20035994373143076</v>
      </c>
      <c r="BB67" s="142">
        <v>1261462.8381638229</v>
      </c>
      <c r="BC67" s="143">
        <v>2.9942372312699406E-2</v>
      </c>
      <c r="BE67" s="139">
        <v>3297442.5218964247</v>
      </c>
      <c r="BF67" s="139">
        <v>3479185.1467086854</v>
      </c>
      <c r="BG67" s="139">
        <v>3431615.8684668317</v>
      </c>
      <c r="BH67" s="139">
        <v>4009232.8250006423</v>
      </c>
      <c r="BI67" s="139">
        <v>3746062.7886096779</v>
      </c>
      <c r="BJ67" s="139">
        <v>3529692.5274301847</v>
      </c>
      <c r="BK67" s="139">
        <v>3323885.4442132204</v>
      </c>
      <c r="BL67" s="139">
        <v>3634065.1202784865</v>
      </c>
      <c r="BM67" s="139">
        <v>3906609.1026759348</v>
      </c>
      <c r="BN67" s="139">
        <v>3288418.3499946622</v>
      </c>
      <c r="BO67" s="139">
        <v>3729063.7671203087</v>
      </c>
      <c r="BP67" s="139">
        <v>4015878.5329903103</v>
      </c>
      <c r="BQ67" s="144">
        <v>43391151.995385364</v>
      </c>
    </row>
    <row r="68" spans="2:69" x14ac:dyDescent="0.25">
      <c r="B68" s="120" t="s">
        <v>320</v>
      </c>
      <c r="C68" s="120" t="s">
        <v>320</v>
      </c>
      <c r="D68" s="120" t="s">
        <v>318</v>
      </c>
      <c r="F68" s="120" t="s">
        <v>318</v>
      </c>
      <c r="H68" s="120" t="s">
        <v>318</v>
      </c>
      <c r="J68" s="120" t="s">
        <v>320</v>
      </c>
      <c r="K68" s="135" t="s">
        <v>2234</v>
      </c>
      <c r="V68" s="61" t="s">
        <v>396</v>
      </c>
      <c r="W68" s="61" t="s">
        <v>2235</v>
      </c>
      <c r="X68" s="61">
        <v>104</v>
      </c>
      <c r="AB68" s="136" t="s">
        <v>387</v>
      </c>
      <c r="AC68" s="137" t="s">
        <v>2236</v>
      </c>
      <c r="AD68" s="138"/>
      <c r="AE68" s="139">
        <v>2080230.2</v>
      </c>
      <c r="AF68" s="17">
        <v>2487512.19</v>
      </c>
      <c r="AG68" s="17">
        <v>5373968.8399999999</v>
      </c>
      <c r="AH68" s="140">
        <v>5699703.0187730724</v>
      </c>
      <c r="AI68" s="141">
        <v>1684688.46</v>
      </c>
      <c r="AJ68" s="142">
        <v>5054065.38</v>
      </c>
      <c r="AK68" s="141">
        <v>2594980.11</v>
      </c>
      <c r="AL68" s="142">
        <v>3113976.1320000002</v>
      </c>
      <c r="AM68" s="141">
        <v>4749752.5156528801</v>
      </c>
      <c r="AN68" s="141">
        <v>3544930.6131201922</v>
      </c>
      <c r="AO68" s="140">
        <v>3849490.9542857185</v>
      </c>
      <c r="AP68" s="140">
        <v>5092004.6237117015</v>
      </c>
      <c r="AQ68" s="140">
        <v>5244440.2104858104</v>
      </c>
      <c r="AR68" s="142">
        <v>190374.83048581053</v>
      </c>
      <c r="AS68" s="143">
        <v>3.7667662796600096E-2</v>
      </c>
      <c r="AT68" s="142">
        <v>-455262.80828726199</v>
      </c>
      <c r="AU68" s="143">
        <v>-7.987482975652696E-2</v>
      </c>
      <c r="AV68" s="142">
        <v>-129528.62951418944</v>
      </c>
      <c r="AW68" s="143">
        <v>-2.4102973681214987E-2</v>
      </c>
      <c r="AX68" s="142">
        <v>37939.243711701594</v>
      </c>
      <c r="AY68" s="143">
        <v>7.5066784576699706E-3</v>
      </c>
      <c r="AZ68" s="142">
        <v>-607698.39506137092</v>
      </c>
      <c r="BA68" s="143">
        <v>-0.10661930859551785</v>
      </c>
      <c r="BB68" s="142">
        <v>152435.58677410893</v>
      </c>
      <c r="BC68" s="143">
        <v>2.9936262442549485E-2</v>
      </c>
      <c r="BE68" s="139">
        <v>445418.33580825088</v>
      </c>
      <c r="BF68" s="139">
        <v>431049.58464983833</v>
      </c>
      <c r="BG68" s="139">
        <v>445418.33580825088</v>
      </c>
      <c r="BH68" s="139">
        <v>445418.33580825088</v>
      </c>
      <c r="BI68" s="139">
        <v>402313.52122998337</v>
      </c>
      <c r="BJ68" s="139">
        <v>445418.33580825088</v>
      </c>
      <c r="BK68" s="139">
        <v>431049.58464983833</v>
      </c>
      <c r="BL68" s="139">
        <v>445418.33580825088</v>
      </c>
      <c r="BM68" s="139">
        <v>431049.58464983833</v>
      </c>
      <c r="BN68" s="139">
        <v>445418.33580825088</v>
      </c>
      <c r="BO68" s="139">
        <v>445418.33580825088</v>
      </c>
      <c r="BP68" s="139">
        <v>431049.58464855573</v>
      </c>
      <c r="BQ68" s="144">
        <v>5244440.2104858113</v>
      </c>
    </row>
    <row r="69" spans="2:69" hidden="1" x14ac:dyDescent="0.25">
      <c r="B69" s="120" t="s">
        <v>318</v>
      </c>
      <c r="C69" s="120" t="s">
        <v>318</v>
      </c>
      <c r="D69" s="120" t="s">
        <v>318</v>
      </c>
      <c r="E69" s="120" t="s">
        <v>318</v>
      </c>
      <c r="F69" s="120" t="s">
        <v>318</v>
      </c>
      <c r="G69" s="120" t="s">
        <v>318</v>
      </c>
      <c r="H69" s="120" t="s">
        <v>318</v>
      </c>
      <c r="I69" s="120" t="s">
        <v>318</v>
      </c>
      <c r="J69" s="120" t="s">
        <v>318</v>
      </c>
      <c r="K69" s="61" t="s">
        <v>323</v>
      </c>
      <c r="AC69" s="145"/>
      <c r="AD69" s="138"/>
      <c r="AE69" s="145"/>
      <c r="AS69" s="242"/>
      <c r="AU69" s="242"/>
      <c r="AW69" s="242"/>
      <c r="AY69" s="242"/>
      <c r="BA69" s="242"/>
      <c r="BB69" s="61"/>
      <c r="BC69" s="242"/>
      <c r="BQ69" s="138"/>
    </row>
    <row r="70" spans="2:69" ht="17.25" x14ac:dyDescent="0.3">
      <c r="D70" s="120" t="s">
        <v>318</v>
      </c>
      <c r="F70" s="120" t="s">
        <v>318</v>
      </c>
      <c r="H70" s="120" t="s">
        <v>318</v>
      </c>
      <c r="V70" s="61" t="s">
        <v>396</v>
      </c>
      <c r="AB70" s="136" t="s">
        <v>387</v>
      </c>
      <c r="AC70" s="245" t="s">
        <v>408</v>
      </c>
      <c r="AD70" s="138"/>
      <c r="AE70" s="246">
        <v>175799846.91999999</v>
      </c>
      <c r="AF70" s="247">
        <v>194009155.13</v>
      </c>
      <c r="AG70" s="247">
        <v>214404008.43000004</v>
      </c>
      <c r="AH70" s="247">
        <v>221888918.32590139</v>
      </c>
      <c r="AI70" s="248">
        <v>73446989.999999985</v>
      </c>
      <c r="AJ70" s="247">
        <v>220340970</v>
      </c>
      <c r="AK70" s="248">
        <v>185489653.65000001</v>
      </c>
      <c r="AL70" s="247">
        <v>222587584.38</v>
      </c>
      <c r="AM70" s="248">
        <v>185254340.19776267</v>
      </c>
      <c r="AN70" s="248">
        <v>222124231.7781387</v>
      </c>
      <c r="AO70" s="247">
        <v>219116008.73142859</v>
      </c>
      <c r="AP70" s="247">
        <v>234449613.29567704</v>
      </c>
      <c r="AQ70" s="247">
        <v>241468415.85578099</v>
      </c>
      <c r="AR70" s="247">
        <v>21127445.855780989</v>
      </c>
      <c r="AS70" s="249">
        <v>9.5885235758837714E-2</v>
      </c>
      <c r="AT70" s="247">
        <v>19579497.5298796</v>
      </c>
      <c r="AU70" s="249">
        <v>8.8240087326587585E-2</v>
      </c>
      <c r="AV70" s="247">
        <v>27064407.425780952</v>
      </c>
      <c r="AW70" s="249">
        <v>0.12623088357332232</v>
      </c>
      <c r="AX70" s="247">
        <v>14108643.295677036</v>
      </c>
      <c r="AY70" s="249">
        <v>6.4030957545830158E-2</v>
      </c>
      <c r="AZ70" s="247">
        <v>12560694.969775647</v>
      </c>
      <c r="BA70" s="249">
        <v>5.6608031913189152E-2</v>
      </c>
      <c r="BB70" s="247">
        <v>7018802.5601039529</v>
      </c>
      <c r="BC70" s="249">
        <v>2.9937360362595963E-2</v>
      </c>
      <c r="BE70" s="247">
        <v>20740385.253727186</v>
      </c>
      <c r="BF70" s="247">
        <v>19336993.002329685</v>
      </c>
      <c r="BG70" s="247">
        <v>19951275.828801289</v>
      </c>
      <c r="BH70" s="247">
        <v>21073515.187244136</v>
      </c>
      <c r="BI70" s="247">
        <v>19242825.830856048</v>
      </c>
      <c r="BJ70" s="247">
        <v>20061976.11891124</v>
      </c>
      <c r="BK70" s="247">
        <v>20102256.858440802</v>
      </c>
      <c r="BL70" s="247">
        <v>20179782.704392012</v>
      </c>
      <c r="BM70" s="247">
        <v>20289707.736840852</v>
      </c>
      <c r="BN70" s="247">
        <v>20259923.326122221</v>
      </c>
      <c r="BO70" s="247">
        <v>20287008.805654004</v>
      </c>
      <c r="BP70" s="247">
        <v>19942765.202461503</v>
      </c>
      <c r="BQ70" s="250">
        <v>241468415.85578096</v>
      </c>
    </row>
    <row r="71" spans="2:69" ht="6.75" customHeight="1" x14ac:dyDescent="0.3">
      <c r="D71" s="120" t="s">
        <v>318</v>
      </c>
      <c r="F71" s="120" t="s">
        <v>318</v>
      </c>
      <c r="H71" s="120" t="s">
        <v>318</v>
      </c>
      <c r="AC71" s="245"/>
      <c r="AD71" s="138"/>
      <c r="AE71" s="246"/>
      <c r="AI71" s="248"/>
      <c r="AS71" s="242"/>
      <c r="AU71" s="242"/>
      <c r="AW71" s="242"/>
      <c r="AY71" s="242"/>
      <c r="BA71" s="242"/>
      <c r="BB71" s="61"/>
      <c r="BC71" s="242"/>
      <c r="BE71" s="247"/>
      <c r="BF71" s="247"/>
      <c r="BG71" s="247"/>
      <c r="BH71" s="247"/>
      <c r="BI71" s="247"/>
      <c r="BJ71" s="247"/>
      <c r="BK71" s="247"/>
      <c r="BL71" s="247"/>
      <c r="BM71" s="247"/>
      <c r="BN71" s="247"/>
      <c r="BO71" s="247"/>
      <c r="BP71" s="247"/>
      <c r="BQ71" s="250"/>
    </row>
    <row r="72" spans="2:69" ht="16.5" x14ac:dyDescent="0.25">
      <c r="D72" s="120" t="s">
        <v>318</v>
      </c>
      <c r="F72" s="120" t="s">
        <v>318</v>
      </c>
      <c r="H72" s="120" t="s">
        <v>318</v>
      </c>
      <c r="K72" s="240" t="s">
        <v>409</v>
      </c>
      <c r="AC72" s="241" t="s">
        <v>410</v>
      </c>
      <c r="AD72" s="138"/>
      <c r="AE72" s="145"/>
      <c r="AS72" s="242"/>
      <c r="AU72" s="242"/>
      <c r="AW72" s="242"/>
      <c r="AY72" s="242"/>
      <c r="BA72" s="242"/>
      <c r="BB72" s="61"/>
      <c r="BC72" s="242"/>
      <c r="BQ72" s="138"/>
    </row>
    <row r="73" spans="2:69" hidden="1" x14ac:dyDescent="0.25">
      <c r="B73" s="120" t="s">
        <v>318</v>
      </c>
      <c r="C73" s="120" t="s">
        <v>318</v>
      </c>
      <c r="D73" s="120" t="s">
        <v>318</v>
      </c>
      <c r="E73" s="120" t="s">
        <v>318</v>
      </c>
      <c r="F73" s="120" t="s">
        <v>318</v>
      </c>
      <c r="G73" s="120" t="s">
        <v>318</v>
      </c>
      <c r="H73" s="120" t="s">
        <v>318</v>
      </c>
      <c r="I73" s="120" t="s">
        <v>318</v>
      </c>
      <c r="J73" s="120" t="s">
        <v>318</v>
      </c>
      <c r="K73" s="61" t="s">
        <v>411</v>
      </c>
      <c r="AC73" s="145"/>
      <c r="AD73" s="138"/>
      <c r="AE73" s="145"/>
      <c r="AS73" s="242"/>
      <c r="AU73" s="242"/>
      <c r="AW73" s="242"/>
      <c r="AY73" s="242"/>
      <c r="BA73" s="242"/>
      <c r="BB73" s="61"/>
      <c r="BC73" s="242"/>
      <c r="BQ73" s="138"/>
    </row>
    <row r="74" spans="2:69" x14ac:dyDescent="0.25">
      <c r="B74" s="120" t="s">
        <v>320</v>
      </c>
      <c r="C74" s="120" t="s">
        <v>320</v>
      </c>
      <c r="D74" s="120" t="s">
        <v>318</v>
      </c>
      <c r="F74" s="120" t="s">
        <v>318</v>
      </c>
      <c r="H74" s="120" t="s">
        <v>318</v>
      </c>
      <c r="J74" s="120" t="s">
        <v>320</v>
      </c>
      <c r="K74" s="135" t="s">
        <v>412</v>
      </c>
      <c r="V74" s="61" t="s">
        <v>409</v>
      </c>
      <c r="W74" s="61" t="s">
        <v>413</v>
      </c>
      <c r="X74" s="61">
        <v>150</v>
      </c>
      <c r="AB74" s="136" t="s">
        <v>414</v>
      </c>
      <c r="AC74" s="137" t="s">
        <v>415</v>
      </c>
      <c r="AD74" s="138"/>
      <c r="AE74" s="139">
        <v>3849597.74</v>
      </c>
      <c r="AF74" s="17">
        <v>5407445.4800000004</v>
      </c>
      <c r="AG74" s="17">
        <v>2367241.7199999997</v>
      </c>
      <c r="AH74" s="140">
        <v>1627883.2116162914</v>
      </c>
      <c r="AI74" s="141">
        <v>1625177.66</v>
      </c>
      <c r="AJ74" s="142">
        <v>4875532.9799999995</v>
      </c>
      <c r="AK74" s="141">
        <v>4034029.2900000005</v>
      </c>
      <c r="AL74" s="142">
        <v>4840835.148000001</v>
      </c>
      <c r="AM74" s="141">
        <v>1359160.4298948131</v>
      </c>
      <c r="AN74" s="141">
        <v>4302752.0717214793</v>
      </c>
      <c r="AO74" s="140">
        <v>4510774.0628571445</v>
      </c>
      <c r="AP74" s="140">
        <v>4487986.3545020958</v>
      </c>
      <c r="AQ74" s="140">
        <v>4622411.4330947427</v>
      </c>
      <c r="AR74" s="142">
        <v>253121.54690525681</v>
      </c>
      <c r="AS74" s="143">
        <v>5.1916692583885843E-2</v>
      </c>
      <c r="AT74" s="142">
        <v>-2994528.221478451</v>
      </c>
      <c r="AU74" s="143">
        <v>-1.8395227618971794</v>
      </c>
      <c r="AV74" s="142">
        <v>-2255169.713094743</v>
      </c>
      <c r="AW74" s="143">
        <v>-0.9526571342679544</v>
      </c>
      <c r="AX74" s="142">
        <v>387546.62549790367</v>
      </c>
      <c r="AY74" s="143">
        <v>7.9488053324152416E-2</v>
      </c>
      <c r="AZ74" s="142">
        <v>-2860103.1428858042</v>
      </c>
      <c r="BA74" s="143">
        <v>-1.7569461509748401</v>
      </c>
      <c r="BB74" s="142">
        <v>-134425.07859264687</v>
      </c>
      <c r="BC74" s="143">
        <v>-2.9952203053781386E-2</v>
      </c>
      <c r="BE74" s="139">
        <v>396680.0335939799</v>
      </c>
      <c r="BF74" s="139">
        <v>369070.00994863658</v>
      </c>
      <c r="BG74" s="139">
        <v>380549.30225435307</v>
      </c>
      <c r="BH74" s="139">
        <v>405109.09831289528</v>
      </c>
      <c r="BI74" s="139">
        <v>370074.03436582885</v>
      </c>
      <c r="BJ74" s="139">
        <v>383063.49028120254</v>
      </c>
      <c r="BK74" s="139">
        <v>384669.54461920721</v>
      </c>
      <c r="BL74" s="139">
        <v>385739.04955710698</v>
      </c>
      <c r="BM74" s="139">
        <v>389798.13658275205</v>
      </c>
      <c r="BN74" s="139">
        <v>386676.62019663834</v>
      </c>
      <c r="BO74" s="139">
        <v>388169.81049395481</v>
      </c>
      <c r="BP74" s="139">
        <v>382812.30288818758</v>
      </c>
      <c r="BQ74" s="144">
        <v>4622411.4330947436</v>
      </c>
    </row>
    <row r="75" spans="2:69" x14ac:dyDescent="0.25">
      <c r="B75" s="120" t="s">
        <v>320</v>
      </c>
      <c r="C75" s="120" t="s">
        <v>320</v>
      </c>
      <c r="D75" s="120" t="s">
        <v>318</v>
      </c>
      <c r="F75" s="120" t="s">
        <v>318</v>
      </c>
      <c r="H75" s="120" t="s">
        <v>318</v>
      </c>
      <c r="J75" s="120" t="s">
        <v>320</v>
      </c>
      <c r="K75" s="135" t="s">
        <v>416</v>
      </c>
      <c r="V75" s="61" t="s">
        <v>409</v>
      </c>
      <c r="W75" s="61" t="s">
        <v>417</v>
      </c>
      <c r="X75" s="61">
        <v>151</v>
      </c>
      <c r="AB75" s="136" t="s">
        <v>414</v>
      </c>
      <c r="AC75" s="137" t="s">
        <v>418</v>
      </c>
      <c r="AD75" s="138"/>
      <c r="AE75" s="139">
        <v>1092698.8</v>
      </c>
      <c r="AF75" s="17">
        <v>1547791.69</v>
      </c>
      <c r="AG75" s="17">
        <v>1578710.0599999998</v>
      </c>
      <c r="AH75" s="140">
        <v>1274095.1501476688</v>
      </c>
      <c r="AI75" s="141">
        <v>421684.5</v>
      </c>
      <c r="AJ75" s="142">
        <v>1265053.5</v>
      </c>
      <c r="AK75" s="141">
        <v>1235865.1500000001</v>
      </c>
      <c r="AL75" s="142">
        <v>1483038.1800000002</v>
      </c>
      <c r="AM75" s="141">
        <v>1063786.2091377866</v>
      </c>
      <c r="AN75" s="141">
        <v>1446174.0910098823</v>
      </c>
      <c r="AO75" s="140">
        <v>1606795.1657142863</v>
      </c>
      <c r="AP75" s="140">
        <v>1354673.640479089</v>
      </c>
      <c r="AQ75" s="140">
        <v>1395264.8567986658</v>
      </c>
      <c r="AR75" s="142">
        <v>-130211.35679866583</v>
      </c>
      <c r="AS75" s="143">
        <v>-0.10292952574627542</v>
      </c>
      <c r="AT75" s="142">
        <v>-121169.70665099705</v>
      </c>
      <c r="AU75" s="143">
        <v>-9.5102557008362648E-2</v>
      </c>
      <c r="AV75" s="142">
        <v>183445.20320133399</v>
      </c>
      <c r="AW75" s="143">
        <v>0.11619942625901428</v>
      </c>
      <c r="AX75" s="142">
        <v>-89620.140479088994</v>
      </c>
      <c r="AY75" s="143">
        <v>-7.084296472764906E-2</v>
      </c>
      <c r="AZ75" s="142">
        <v>-80578.490331420209</v>
      </c>
      <c r="BA75" s="143">
        <v>-6.3243699124104727E-2</v>
      </c>
      <c r="BB75" s="142">
        <v>-40591.216319576837</v>
      </c>
      <c r="BC75" s="143">
        <v>-2.996383417132225E-2</v>
      </c>
      <c r="BE75" s="139">
        <v>119349.62790687173</v>
      </c>
      <c r="BF75" s="139">
        <v>111535.42186166266</v>
      </c>
      <c r="BG75" s="139">
        <v>114887.10147553396</v>
      </c>
      <c r="BH75" s="139">
        <v>122302.53977749753</v>
      </c>
      <c r="BI75" s="139">
        <v>111757.22633703143</v>
      </c>
      <c r="BJ75" s="139">
        <v>115678.33512699422</v>
      </c>
      <c r="BK75" s="139">
        <v>115832.93268495958</v>
      </c>
      <c r="BL75" s="139">
        <v>116520.34707287551</v>
      </c>
      <c r="BM75" s="139">
        <v>117748.84332019235</v>
      </c>
      <c r="BN75" s="139">
        <v>116511.15763968974</v>
      </c>
      <c r="BO75" s="139">
        <v>117284.38584312625</v>
      </c>
      <c r="BP75" s="139">
        <v>115856.93775223095</v>
      </c>
      <c r="BQ75" s="144">
        <v>1395264.8567986658</v>
      </c>
    </row>
    <row r="76" spans="2:69" x14ac:dyDescent="0.25">
      <c r="B76" s="120" t="s">
        <v>320</v>
      </c>
      <c r="C76" s="120" t="s">
        <v>320</v>
      </c>
      <c r="D76" s="120" t="s">
        <v>318</v>
      </c>
      <c r="F76" s="120" t="s">
        <v>318</v>
      </c>
      <c r="H76" s="120" t="s">
        <v>318</v>
      </c>
      <c r="J76" s="120" t="s">
        <v>320</v>
      </c>
      <c r="K76" s="135" t="s">
        <v>419</v>
      </c>
      <c r="V76" s="61" t="s">
        <v>409</v>
      </c>
      <c r="W76" s="61" t="s">
        <v>420</v>
      </c>
      <c r="X76" s="61">
        <v>152</v>
      </c>
      <c r="AB76" s="136" t="s">
        <v>414</v>
      </c>
      <c r="AC76" s="137" t="s">
        <v>421</v>
      </c>
      <c r="AD76" s="138"/>
      <c r="AE76" s="139">
        <v>98389230.439999998</v>
      </c>
      <c r="AF76" s="17">
        <v>106243721.13</v>
      </c>
      <c r="AG76" s="17">
        <v>113331415.65000001</v>
      </c>
      <c r="AH76" s="140">
        <v>113651338.71259475</v>
      </c>
      <c r="AI76" s="141">
        <v>38708373.239999995</v>
      </c>
      <c r="AJ76" s="142">
        <v>116125119.71999998</v>
      </c>
      <c r="AK76" s="141">
        <v>93684066.459999993</v>
      </c>
      <c r="AL76" s="142">
        <v>112420879.752</v>
      </c>
      <c r="AM76" s="141">
        <v>94958844.784637138</v>
      </c>
      <c r="AN76" s="141">
        <v>112376560.3879576</v>
      </c>
      <c r="AO76" s="140">
        <v>111665502.7085713</v>
      </c>
      <c r="AP76" s="140">
        <v>122054192.82670414</v>
      </c>
      <c r="AQ76" s="140">
        <v>127156031.10545194</v>
      </c>
      <c r="AR76" s="142">
        <v>-11030911.385451958</v>
      </c>
      <c r="AS76" s="143">
        <v>-9.4991603987574849E-2</v>
      </c>
      <c r="AT76" s="142">
        <v>-13504692.392857194</v>
      </c>
      <c r="AU76" s="143">
        <v>-0.1188256341353647</v>
      </c>
      <c r="AV76" s="142">
        <v>-13824615.455451936</v>
      </c>
      <c r="AW76" s="143">
        <v>-0.12198396513590126</v>
      </c>
      <c r="AX76" s="142">
        <v>-5929073.1067041606</v>
      </c>
      <c r="AY76" s="143">
        <v>-5.105762750557586E-2</v>
      </c>
      <c r="AZ76" s="142">
        <v>-8402854.1141093969</v>
      </c>
      <c r="BA76" s="143">
        <v>-7.3935372951116851E-2</v>
      </c>
      <c r="BB76" s="142">
        <v>-5101838.278747797</v>
      </c>
      <c r="BC76" s="143">
        <v>-4.179977893911048E-2</v>
      </c>
      <c r="BE76" s="139">
        <v>10968300.548334993</v>
      </c>
      <c r="BF76" s="139">
        <v>10279884.288939588</v>
      </c>
      <c r="BG76" s="139">
        <v>10580358.534005444</v>
      </c>
      <c r="BH76" s="139">
        <v>11102691.863576138</v>
      </c>
      <c r="BI76" s="139">
        <v>10156935.384682428</v>
      </c>
      <c r="BJ76" s="139">
        <v>10510129.709063902</v>
      </c>
      <c r="BK76" s="139">
        <v>10508153.409179823</v>
      </c>
      <c r="BL76" s="139">
        <v>10586855.036377862</v>
      </c>
      <c r="BM76" s="139">
        <v>10696470.477763047</v>
      </c>
      <c r="BN76" s="139">
        <v>10572815.232632624</v>
      </c>
      <c r="BO76" s="139">
        <v>10656689.360854102</v>
      </c>
      <c r="BP76" s="139">
        <v>10536747.260041988</v>
      </c>
      <c r="BQ76" s="144">
        <v>127156031.10545193</v>
      </c>
    </row>
    <row r="77" spans="2:69" x14ac:dyDescent="0.25">
      <c r="B77" s="120" t="s">
        <v>320</v>
      </c>
      <c r="C77" s="120" t="s">
        <v>320</v>
      </c>
      <c r="D77" s="120" t="s">
        <v>318</v>
      </c>
      <c r="F77" s="120" t="s">
        <v>318</v>
      </c>
      <c r="H77" s="120" t="s">
        <v>318</v>
      </c>
      <c r="J77" s="120" t="s">
        <v>320</v>
      </c>
      <c r="K77" s="135" t="s">
        <v>422</v>
      </c>
      <c r="V77" s="61" t="s">
        <v>409</v>
      </c>
      <c r="W77" s="61" t="s">
        <v>423</v>
      </c>
      <c r="X77" s="61">
        <v>153</v>
      </c>
      <c r="AB77" s="136" t="s">
        <v>414</v>
      </c>
      <c r="AC77" s="137" t="s">
        <v>424</v>
      </c>
      <c r="AD77" s="138"/>
      <c r="AE77" s="139">
        <v>1876237.14</v>
      </c>
      <c r="AF77" s="17">
        <v>3719801.79</v>
      </c>
      <c r="AG77" s="17">
        <v>4132362.5100000002</v>
      </c>
      <c r="AH77" s="140">
        <v>4702673.2883195039</v>
      </c>
      <c r="AI77" s="141">
        <v>1105116.8399999999</v>
      </c>
      <c r="AJ77" s="142">
        <v>3315350.5199999996</v>
      </c>
      <c r="AK77" s="141">
        <v>4823427.4799999995</v>
      </c>
      <c r="AL77" s="142">
        <v>5788112.9759999998</v>
      </c>
      <c r="AM77" s="141">
        <v>3925615.2040143851</v>
      </c>
      <c r="AN77" s="141">
        <v>5600485.5643051183</v>
      </c>
      <c r="AO77" s="140">
        <v>4912018.0114285722</v>
      </c>
      <c r="AP77" s="140">
        <v>4610041.1789716342</v>
      </c>
      <c r="AQ77" s="140">
        <v>4451789.6123248283</v>
      </c>
      <c r="AR77" s="142">
        <v>-1136439.0923248287</v>
      </c>
      <c r="AS77" s="143">
        <v>-0.34278097759775605</v>
      </c>
      <c r="AT77" s="142">
        <v>250883.67599467561</v>
      </c>
      <c r="AU77" s="143">
        <v>5.3349161341448126E-2</v>
      </c>
      <c r="AV77" s="142">
        <v>-319427.10232482804</v>
      </c>
      <c r="AW77" s="143">
        <v>-7.7298906267743689E-2</v>
      </c>
      <c r="AX77" s="142">
        <v>-1294690.6589716347</v>
      </c>
      <c r="AY77" s="143">
        <v>-0.39051395958326446</v>
      </c>
      <c r="AZ77" s="142">
        <v>92632.109347869642</v>
      </c>
      <c r="BA77" s="143">
        <v>1.969775565271549E-2</v>
      </c>
      <c r="BB77" s="142">
        <v>158251.56664680596</v>
      </c>
      <c r="BC77" s="143">
        <v>3.4327582011340577E-2</v>
      </c>
      <c r="BE77" s="139">
        <v>389019.83075981186</v>
      </c>
      <c r="BF77" s="139">
        <v>354702.72068068007</v>
      </c>
      <c r="BG77" s="139">
        <v>368826.82179313502</v>
      </c>
      <c r="BH77" s="139">
        <v>387706.3755169803</v>
      </c>
      <c r="BI77" s="139">
        <v>350818.59086572315</v>
      </c>
      <c r="BJ77" s="139">
        <v>370166.20799435512</v>
      </c>
      <c r="BK77" s="139">
        <v>374614.03428711765</v>
      </c>
      <c r="BL77" s="139">
        <v>371591.55985742877</v>
      </c>
      <c r="BM77" s="139">
        <v>371543.33518931142</v>
      </c>
      <c r="BN77" s="139">
        <v>377892.48993040522</v>
      </c>
      <c r="BO77" s="139">
        <v>372885.93981148052</v>
      </c>
      <c r="BP77" s="139">
        <v>362021.70563839911</v>
      </c>
      <c r="BQ77" s="144">
        <v>4451789.6123248292</v>
      </c>
    </row>
    <row r="78" spans="2:69" x14ac:dyDescent="0.25">
      <c r="B78" s="120" t="s">
        <v>320</v>
      </c>
      <c r="C78" s="120" t="s">
        <v>320</v>
      </c>
      <c r="D78" s="120" t="s">
        <v>318</v>
      </c>
      <c r="F78" s="120" t="s">
        <v>318</v>
      </c>
      <c r="H78" s="120" t="s">
        <v>318</v>
      </c>
      <c r="J78" s="120" t="s">
        <v>320</v>
      </c>
      <c r="K78" s="135" t="s">
        <v>425</v>
      </c>
      <c r="V78" s="61" t="s">
        <v>409</v>
      </c>
      <c r="W78" s="61" t="s">
        <v>426</v>
      </c>
      <c r="X78" s="61">
        <v>155</v>
      </c>
      <c r="AB78" s="136" t="s">
        <v>414</v>
      </c>
      <c r="AC78" s="137" t="s">
        <v>427</v>
      </c>
      <c r="AD78" s="138"/>
      <c r="AE78" s="139">
        <v>-422327.66000000003</v>
      </c>
      <c r="AF78" s="17">
        <v>-811269.38</v>
      </c>
      <c r="AG78" s="17">
        <v>-447265.02</v>
      </c>
      <c r="AH78" s="140">
        <v>-447264.99999999971</v>
      </c>
      <c r="AI78" s="141">
        <v>-134144</v>
      </c>
      <c r="AJ78" s="142">
        <v>-402432</v>
      </c>
      <c r="AK78" s="141">
        <v>-335360</v>
      </c>
      <c r="AL78" s="142">
        <v>-402432</v>
      </c>
      <c r="AM78" s="141">
        <v>-372720.83333333308</v>
      </c>
      <c r="AN78" s="141">
        <v>-409904.16666666663</v>
      </c>
      <c r="AO78" s="140">
        <v>-402432</v>
      </c>
      <c r="AP78" s="140">
        <v>-414095.00000000006</v>
      </c>
      <c r="AQ78" s="140">
        <v>-414095.00000000029</v>
      </c>
      <c r="AR78" s="142">
        <v>11663.000000000291</v>
      </c>
      <c r="AS78" s="143">
        <v>2.8981293734097417E-2</v>
      </c>
      <c r="AT78" s="142">
        <v>-33169.999999999418</v>
      </c>
      <c r="AU78" s="143">
        <v>-7.4161850357169545E-2</v>
      </c>
      <c r="AV78" s="142">
        <v>-33170.019999999728</v>
      </c>
      <c r="AW78" s="143">
        <v>-7.4161891757150433E-2</v>
      </c>
      <c r="AX78" s="142">
        <v>11663.000000000058</v>
      </c>
      <c r="AY78" s="143">
        <v>2.8981293734096837E-2</v>
      </c>
      <c r="AZ78" s="142">
        <v>-33169.999999999651</v>
      </c>
      <c r="BA78" s="143">
        <v>-7.4161850357170073E-2</v>
      </c>
      <c r="BB78" s="142">
        <v>2.3283064365386963E-10</v>
      </c>
      <c r="BC78" s="143">
        <v>5.6226383717231456E-16</v>
      </c>
      <c r="BE78" s="139">
        <v>-34507.916666666701</v>
      </c>
      <c r="BF78" s="139">
        <v>-34507.916666666701</v>
      </c>
      <c r="BG78" s="139">
        <v>-34507.916666666701</v>
      </c>
      <c r="BH78" s="139">
        <v>-34507.916666666701</v>
      </c>
      <c r="BI78" s="139">
        <v>-34507.916666666701</v>
      </c>
      <c r="BJ78" s="139">
        <v>-34507.916666666701</v>
      </c>
      <c r="BK78" s="139">
        <v>-34507.916666666701</v>
      </c>
      <c r="BL78" s="139">
        <v>-34507.916666666701</v>
      </c>
      <c r="BM78" s="139">
        <v>-34507.916666666701</v>
      </c>
      <c r="BN78" s="139">
        <v>-34507.916666666701</v>
      </c>
      <c r="BO78" s="139">
        <v>-34507.916666666701</v>
      </c>
      <c r="BP78" s="139">
        <v>-34507.916666666701</v>
      </c>
      <c r="BQ78" s="144">
        <v>-414095.00000000029</v>
      </c>
    </row>
    <row r="79" spans="2:69" hidden="1" x14ac:dyDescent="0.25">
      <c r="B79" s="120" t="s">
        <v>318</v>
      </c>
      <c r="C79" s="120" t="s">
        <v>318</v>
      </c>
      <c r="D79" s="120" t="s">
        <v>318</v>
      </c>
      <c r="E79" s="120" t="s">
        <v>318</v>
      </c>
      <c r="F79" s="120" t="s">
        <v>318</v>
      </c>
      <c r="G79" s="120" t="s">
        <v>318</v>
      </c>
      <c r="H79" s="120" t="s">
        <v>318</v>
      </c>
      <c r="I79" s="120" t="s">
        <v>318</v>
      </c>
      <c r="J79" s="120" t="s">
        <v>318</v>
      </c>
      <c r="K79" s="61" t="s">
        <v>323</v>
      </c>
      <c r="AC79" s="145"/>
      <c r="AD79" s="138"/>
      <c r="AE79" s="145"/>
      <c r="AS79" s="242"/>
      <c r="AU79" s="242"/>
      <c r="AW79" s="242"/>
      <c r="AY79" s="242"/>
      <c r="BA79" s="242"/>
      <c r="BB79" s="61"/>
      <c r="BC79" s="242"/>
      <c r="BQ79" s="138"/>
    </row>
    <row r="80" spans="2:69" ht="17.25" x14ac:dyDescent="0.3">
      <c r="D80" s="120" t="s">
        <v>318</v>
      </c>
      <c r="F80" s="120" t="s">
        <v>318</v>
      </c>
      <c r="H80" s="120" t="s">
        <v>318</v>
      </c>
      <c r="V80" s="61" t="s">
        <v>409</v>
      </c>
      <c r="AB80" s="136" t="s">
        <v>414</v>
      </c>
      <c r="AC80" s="245" t="s">
        <v>428</v>
      </c>
      <c r="AD80" s="138"/>
      <c r="AE80" s="246">
        <v>104785436.46000001</v>
      </c>
      <c r="AF80" s="247">
        <v>116107490.71000001</v>
      </c>
      <c r="AG80" s="247">
        <v>120962464.92000002</v>
      </c>
      <c r="AH80" s="247">
        <v>120808725.3626782</v>
      </c>
      <c r="AI80" s="248">
        <v>41726208.239999995</v>
      </c>
      <c r="AJ80" s="247">
        <v>125178624.71999998</v>
      </c>
      <c r="AK80" s="248">
        <v>103442028.38</v>
      </c>
      <c r="AL80" s="247">
        <v>124130434.05600001</v>
      </c>
      <c r="AM80" s="248">
        <v>100934685.7943508</v>
      </c>
      <c r="AN80" s="248">
        <v>123316067.94832741</v>
      </c>
      <c r="AO80" s="247">
        <v>122292657.94857129</v>
      </c>
      <c r="AP80" s="247">
        <v>132092799.00065696</v>
      </c>
      <c r="AQ80" s="247">
        <v>137211402.00767016</v>
      </c>
      <c r="AR80" s="247">
        <v>-12032777.28767018</v>
      </c>
      <c r="AS80" s="249">
        <v>-9.6124856097318065E-2</v>
      </c>
      <c r="AT80" s="247">
        <v>-16402676.644991964</v>
      </c>
      <c r="AU80" s="249">
        <v>-0.1357739401334607</v>
      </c>
      <c r="AV80" s="247">
        <v>-16248937.087670147</v>
      </c>
      <c r="AW80" s="249">
        <v>-0.13433040653079101</v>
      </c>
      <c r="AX80" s="247">
        <v>-6914174.2806569785</v>
      </c>
      <c r="AY80" s="249">
        <v>-5.5234464319468511E-2</v>
      </c>
      <c r="AZ80" s="247">
        <v>-11284073.637978762</v>
      </c>
      <c r="BA80" s="249">
        <v>-9.3404459024817962E-2</v>
      </c>
      <c r="BB80" s="247">
        <v>-5118603.0070132017</v>
      </c>
      <c r="BC80" s="249">
        <v>-3.875005333930235E-2</v>
      </c>
      <c r="BE80" s="247">
        <v>11838842.123928992</v>
      </c>
      <c r="BF80" s="247">
        <v>11080684.524763901</v>
      </c>
      <c r="BG80" s="247">
        <v>11410113.842861801</v>
      </c>
      <c r="BH80" s="247">
        <v>11983301.960516846</v>
      </c>
      <c r="BI80" s="247">
        <v>10955077.319584345</v>
      </c>
      <c r="BJ80" s="247">
        <v>11344529.825799787</v>
      </c>
      <c r="BK80" s="247">
        <v>11348762.004104441</v>
      </c>
      <c r="BL80" s="247">
        <v>11426198.076198606</v>
      </c>
      <c r="BM80" s="247">
        <v>11541052.876188636</v>
      </c>
      <c r="BN80" s="247">
        <v>11419387.583732691</v>
      </c>
      <c r="BO80" s="247">
        <v>11500521.580335999</v>
      </c>
      <c r="BP80" s="247">
        <v>11362930.289654139</v>
      </c>
      <c r="BQ80" s="250">
        <v>137211402.00767016</v>
      </c>
    </row>
    <row r="81" spans="2:69" ht="6.75" customHeight="1" x14ac:dyDescent="0.3">
      <c r="D81" s="120" t="s">
        <v>318</v>
      </c>
      <c r="F81" s="120" t="s">
        <v>318</v>
      </c>
      <c r="H81" s="120" t="s">
        <v>318</v>
      </c>
      <c r="AC81" s="245"/>
      <c r="AD81" s="138"/>
      <c r="AE81" s="246"/>
      <c r="AI81" s="248"/>
      <c r="AS81" s="242"/>
      <c r="AU81" s="242"/>
      <c r="AW81" s="242"/>
      <c r="AY81" s="242"/>
      <c r="BA81" s="242"/>
      <c r="BB81" s="61"/>
      <c r="BC81" s="242"/>
      <c r="BE81" s="247"/>
      <c r="BF81" s="247"/>
      <c r="BG81" s="247"/>
      <c r="BH81" s="247"/>
      <c r="BI81" s="247"/>
      <c r="BJ81" s="247"/>
      <c r="BK81" s="247"/>
      <c r="BL81" s="247"/>
      <c r="BM81" s="247"/>
      <c r="BN81" s="247"/>
      <c r="BO81" s="247"/>
      <c r="BP81" s="247"/>
      <c r="BQ81" s="250"/>
    </row>
    <row r="82" spans="2:69" ht="17.25" x14ac:dyDescent="0.3">
      <c r="D82" s="120" t="s">
        <v>318</v>
      </c>
      <c r="F82" s="120" t="s">
        <v>318</v>
      </c>
      <c r="H82" s="120" t="s">
        <v>318</v>
      </c>
      <c r="K82" s="251" t="s">
        <v>429</v>
      </c>
      <c r="V82" s="61" t="s">
        <v>396</v>
      </c>
      <c r="AB82" s="136" t="s">
        <v>387</v>
      </c>
      <c r="AC82" s="245" t="s">
        <v>429</v>
      </c>
      <c r="AD82" s="138"/>
      <c r="AE82" s="246">
        <v>71014410.459999979</v>
      </c>
      <c r="AF82" s="247">
        <v>77901664.419999987</v>
      </c>
      <c r="AG82" s="247">
        <v>93441543.51000002</v>
      </c>
      <c r="AH82" s="247">
        <v>101080192.96322319</v>
      </c>
      <c r="AI82" s="248">
        <v>31720781.75999999</v>
      </c>
      <c r="AJ82" s="247">
        <v>95162345.280000016</v>
      </c>
      <c r="AK82" s="248">
        <v>82047625.270000011</v>
      </c>
      <c r="AL82" s="247">
        <v>98457150.323999986</v>
      </c>
      <c r="AM82" s="248">
        <v>84319654.403411865</v>
      </c>
      <c r="AN82" s="248">
        <v>98808163.82981129</v>
      </c>
      <c r="AO82" s="247">
        <v>96823350.782857299</v>
      </c>
      <c r="AP82" s="247">
        <v>102356814.29502007</v>
      </c>
      <c r="AQ82" s="247">
        <v>104257013.84811082</v>
      </c>
      <c r="AR82" s="247">
        <v>9094668.5681108087</v>
      </c>
      <c r="AS82" s="249">
        <v>9.5570033938856783E-2</v>
      </c>
      <c r="AT82" s="247">
        <v>3176820.8848876357</v>
      </c>
      <c r="AU82" s="249">
        <v>3.1428718048089638E-2</v>
      </c>
      <c r="AV82" s="247">
        <v>10815470.338110805</v>
      </c>
      <c r="AW82" s="249">
        <v>0.11574584421278683</v>
      </c>
      <c r="AX82" s="247">
        <v>7194469.0150200576</v>
      </c>
      <c r="AY82" s="249">
        <v>7.560205661022204E-2</v>
      </c>
      <c r="AZ82" s="247">
        <v>1276621.3317968845</v>
      </c>
      <c r="BA82" s="249">
        <v>1.2629787244879596E-2</v>
      </c>
      <c r="BB82" s="247">
        <v>1900199.5530907512</v>
      </c>
      <c r="BC82" s="249">
        <v>1.8564465552961245E-2</v>
      </c>
      <c r="BE82" s="247">
        <v>8901543.1297981944</v>
      </c>
      <c r="BF82" s="247">
        <v>8256308.477565784</v>
      </c>
      <c r="BG82" s="247">
        <v>8541161.9859394878</v>
      </c>
      <c r="BH82" s="247">
        <v>9090213.2267272901</v>
      </c>
      <c r="BI82" s="247">
        <v>8287748.5112717021</v>
      </c>
      <c r="BJ82" s="247">
        <v>8717446.2931114528</v>
      </c>
      <c r="BK82" s="247">
        <v>8753494.8543363605</v>
      </c>
      <c r="BL82" s="247">
        <v>8753584.6281934064</v>
      </c>
      <c r="BM82" s="247">
        <v>8748654.8606522158</v>
      </c>
      <c r="BN82" s="247">
        <v>8840535.7423895299</v>
      </c>
      <c r="BO82" s="247">
        <v>8786487.2253180053</v>
      </c>
      <c r="BP82" s="247">
        <v>8579834.912807364</v>
      </c>
      <c r="BQ82" s="250">
        <v>104257013.8481108</v>
      </c>
    </row>
    <row r="83" spans="2:69" x14ac:dyDescent="0.25">
      <c r="AC83" s="252" t="s">
        <v>430</v>
      </c>
      <c r="AD83" s="138"/>
      <c r="AE83" s="253">
        <v>0.40395035436132098</v>
      </c>
      <c r="AF83" s="254">
        <v>0.40153602219338724</v>
      </c>
      <c r="AG83" s="254">
        <v>0.43581994662430668</v>
      </c>
      <c r="AH83" s="254">
        <v>0.45554412417640761</v>
      </c>
      <c r="AI83" s="255">
        <v>0.43188674934125953</v>
      </c>
      <c r="AJ83" s="254">
        <v>0.43188674934125965</v>
      </c>
      <c r="AK83" s="256">
        <v>0.44232992868063403</v>
      </c>
      <c r="AL83" s="254">
        <v>0.44232992868063392</v>
      </c>
      <c r="AM83" s="256">
        <v>0.45515616159599265</v>
      </c>
      <c r="AN83" s="256">
        <v>0.44483288940984383</v>
      </c>
      <c r="AO83" s="254">
        <v>0.44188168333028593</v>
      </c>
      <c r="AP83" s="254">
        <v>0.43658342129970751</v>
      </c>
      <c r="AQ83" s="254">
        <v>0.43176252877055021</v>
      </c>
      <c r="AR83" s="254"/>
      <c r="AS83" s="257"/>
      <c r="AT83" s="254"/>
      <c r="AU83" s="257"/>
      <c r="AV83" s="254"/>
      <c r="AW83" s="257"/>
      <c r="AX83" s="254"/>
      <c r="AY83" s="257"/>
      <c r="AZ83" s="254"/>
      <c r="BA83" s="257"/>
      <c r="BB83" s="254"/>
      <c r="BC83" s="257"/>
      <c r="BE83" s="254">
        <v>0.42918889986378278</v>
      </c>
      <c r="BF83" s="254">
        <v>0.4269696160396334</v>
      </c>
      <c r="BG83" s="254">
        <v>0.42810104272177052</v>
      </c>
      <c r="BH83" s="254">
        <v>0.43135723423255101</v>
      </c>
      <c r="BI83" s="254">
        <v>0.43069290259761234</v>
      </c>
      <c r="BJ83" s="254">
        <v>0.43452580351214909</v>
      </c>
      <c r="BK83" s="254">
        <v>0.43544836363290362</v>
      </c>
      <c r="BL83" s="254">
        <v>0.43377992500822321</v>
      </c>
      <c r="BM83" s="254">
        <v>0.43118683492749016</v>
      </c>
      <c r="BN83" s="254">
        <v>0.43635583413047502</v>
      </c>
      <c r="BO83" s="254">
        <v>0.43310905562722507</v>
      </c>
      <c r="BP83" s="254">
        <v>0.43022293176015375</v>
      </c>
      <c r="BQ83" s="258">
        <v>0.43176252877055016</v>
      </c>
    </row>
    <row r="84" spans="2:69" ht="7.5" customHeight="1" x14ac:dyDescent="0.25">
      <c r="D84" s="120" t="s">
        <v>318</v>
      </c>
      <c r="F84" s="120" t="s">
        <v>318</v>
      </c>
      <c r="H84" s="120" t="s">
        <v>318</v>
      </c>
      <c r="K84" s="240" t="s">
        <v>431</v>
      </c>
      <c r="AC84" s="252"/>
      <c r="AD84" s="138"/>
      <c r="AE84" s="253"/>
      <c r="AF84" s="254"/>
      <c r="AG84" s="254"/>
      <c r="AH84" s="254"/>
      <c r="AI84" s="255"/>
      <c r="AJ84" s="254"/>
      <c r="AK84" s="256"/>
      <c r="AL84" s="254"/>
      <c r="AM84" s="256"/>
      <c r="AN84" s="256"/>
      <c r="AO84" s="254"/>
      <c r="AP84" s="254"/>
      <c r="AQ84" s="254"/>
      <c r="AR84" s="254"/>
      <c r="AS84" s="257"/>
      <c r="AT84" s="254"/>
      <c r="AU84" s="257"/>
      <c r="AV84" s="254"/>
      <c r="AW84" s="257"/>
      <c r="AX84" s="254"/>
      <c r="AY84" s="257"/>
      <c r="AZ84" s="254"/>
      <c r="BA84" s="257"/>
      <c r="BB84" s="254"/>
      <c r="BC84" s="257"/>
      <c r="BE84" s="254"/>
      <c r="BF84" s="254"/>
      <c r="BG84" s="254"/>
      <c r="BH84" s="254"/>
      <c r="BI84" s="254"/>
      <c r="BJ84" s="254"/>
      <c r="BK84" s="254"/>
      <c r="BL84" s="254"/>
      <c r="BM84" s="254"/>
      <c r="BN84" s="254"/>
      <c r="BO84" s="254"/>
      <c r="BP84" s="254"/>
      <c r="BQ84" s="258"/>
    </row>
    <row r="85" spans="2:69" hidden="1" x14ac:dyDescent="0.25">
      <c r="B85" s="120" t="s">
        <v>318</v>
      </c>
      <c r="C85" s="120" t="s">
        <v>318</v>
      </c>
      <c r="D85" s="120" t="s">
        <v>318</v>
      </c>
      <c r="F85" s="120" t="s">
        <v>318</v>
      </c>
      <c r="H85" s="120" t="s">
        <v>318</v>
      </c>
      <c r="J85" s="120" t="s">
        <v>318</v>
      </c>
      <c r="K85" s="61" t="s">
        <v>432</v>
      </c>
      <c r="AC85" s="252"/>
      <c r="AD85" s="138"/>
      <c r="AE85" s="253"/>
      <c r="AF85" s="254"/>
      <c r="AG85" s="254"/>
      <c r="AH85" s="254"/>
      <c r="AI85" s="255"/>
      <c r="AJ85" s="254"/>
      <c r="AK85" s="256"/>
      <c r="AL85" s="254"/>
      <c r="AM85" s="256"/>
      <c r="AN85" s="256"/>
      <c r="AO85" s="254"/>
      <c r="AP85" s="254"/>
      <c r="AQ85" s="254"/>
      <c r="AR85" s="254"/>
      <c r="AS85" s="257"/>
      <c r="AT85" s="254"/>
      <c r="AU85" s="257"/>
      <c r="AV85" s="254"/>
      <c r="AW85" s="257"/>
      <c r="AX85" s="254"/>
      <c r="AY85" s="257"/>
      <c r="AZ85" s="254"/>
      <c r="BA85" s="257"/>
      <c r="BB85" s="254"/>
      <c r="BC85" s="257"/>
      <c r="BE85" s="254"/>
      <c r="BF85" s="254"/>
      <c r="BG85" s="254"/>
      <c r="BH85" s="254"/>
      <c r="BI85" s="254"/>
      <c r="BJ85" s="254"/>
      <c r="BK85" s="254"/>
      <c r="BL85" s="254"/>
      <c r="BM85" s="254"/>
      <c r="BN85" s="254"/>
      <c r="BO85" s="254"/>
      <c r="BP85" s="254"/>
      <c r="BQ85" s="258"/>
    </row>
    <row r="86" spans="2:69" x14ac:dyDescent="0.25">
      <c r="B86" s="120" t="s">
        <v>320</v>
      </c>
      <c r="C86" s="120" t="s">
        <v>320</v>
      </c>
      <c r="D86" s="120" t="s">
        <v>318</v>
      </c>
      <c r="F86" s="120" t="s">
        <v>318</v>
      </c>
      <c r="H86" s="120" t="s">
        <v>318</v>
      </c>
      <c r="J86" s="120" t="s">
        <v>320</v>
      </c>
      <c r="K86" s="135" t="s">
        <v>433</v>
      </c>
      <c r="V86" s="61" t="s">
        <v>431</v>
      </c>
      <c r="W86" s="61" t="s">
        <v>434</v>
      </c>
      <c r="X86" s="61">
        <v>170</v>
      </c>
      <c r="AB86" s="136" t="s">
        <v>387</v>
      </c>
      <c r="AC86" s="137" t="s">
        <v>435</v>
      </c>
      <c r="AD86" s="138"/>
      <c r="AE86" s="139">
        <v>40744</v>
      </c>
      <c r="AF86" s="17">
        <v>475018.23999999999</v>
      </c>
      <c r="AG86" s="17">
        <v>597553.73</v>
      </c>
      <c r="AH86" s="140">
        <v>462420.00184904889</v>
      </c>
      <c r="AI86" s="141">
        <v>148635.79999999999</v>
      </c>
      <c r="AJ86" s="142">
        <v>445907.39999999997</v>
      </c>
      <c r="AK86" s="141">
        <v>387572.97</v>
      </c>
      <c r="AL86" s="142">
        <v>465087.56400000001</v>
      </c>
      <c r="AM86" s="141">
        <v>385350.00154087401</v>
      </c>
      <c r="AN86" s="141">
        <v>464642.97030817484</v>
      </c>
      <c r="AO86" s="140">
        <v>424906.78285714309</v>
      </c>
      <c r="AP86" s="140">
        <v>180754.52</v>
      </c>
      <c r="AQ86" s="140">
        <v>180754.52000000046</v>
      </c>
      <c r="AR86" s="142">
        <v>-265152.87999999954</v>
      </c>
      <c r="AS86" s="143">
        <v>-0.59463664428982244</v>
      </c>
      <c r="AT86" s="142">
        <v>-281665.4818490484</v>
      </c>
      <c r="AU86" s="143">
        <v>-0.60911180468572057</v>
      </c>
      <c r="AV86" s="142">
        <v>-416799.2099999995</v>
      </c>
      <c r="AW86" s="143">
        <v>-0.69750917628779507</v>
      </c>
      <c r="AX86" s="142">
        <v>-265152.88</v>
      </c>
      <c r="AY86" s="143">
        <v>-0.59463664428982344</v>
      </c>
      <c r="AZ86" s="142">
        <v>-281665.48184904887</v>
      </c>
      <c r="BA86" s="143">
        <v>-0.60911180468572157</v>
      </c>
      <c r="BB86" s="142">
        <v>4.6566128730773926E-10</v>
      </c>
      <c r="BC86" s="143">
        <v>2.5762082591779131E-15</v>
      </c>
      <c r="BE86" s="139">
        <v>15062.876666666702</v>
      </c>
      <c r="BF86" s="139">
        <v>15062.876666666702</v>
      </c>
      <c r="BG86" s="139">
        <v>15062.876666666702</v>
      </c>
      <c r="BH86" s="139">
        <v>15062.876666666702</v>
      </c>
      <c r="BI86" s="139">
        <v>15062.876666666702</v>
      </c>
      <c r="BJ86" s="139">
        <v>15062.876666666702</v>
      </c>
      <c r="BK86" s="139">
        <v>15062.876666666702</v>
      </c>
      <c r="BL86" s="139">
        <v>15062.876666666702</v>
      </c>
      <c r="BM86" s="139">
        <v>15062.876666666702</v>
      </c>
      <c r="BN86" s="139">
        <v>15062.876666666702</v>
      </c>
      <c r="BO86" s="139">
        <v>15062.876666666702</v>
      </c>
      <c r="BP86" s="139">
        <v>15062.876666666702</v>
      </c>
      <c r="BQ86" s="144">
        <v>180754.52000000046</v>
      </c>
    </row>
    <row r="87" spans="2:69" x14ac:dyDescent="0.25">
      <c r="B87" s="120" t="s">
        <v>320</v>
      </c>
      <c r="C87" s="120" t="s">
        <v>320</v>
      </c>
      <c r="D87" s="120" t="s">
        <v>318</v>
      </c>
      <c r="F87" s="120" t="s">
        <v>318</v>
      </c>
      <c r="H87" s="120" t="s">
        <v>318</v>
      </c>
      <c r="J87" s="120" t="s">
        <v>320</v>
      </c>
      <c r="K87" s="135" t="s">
        <v>436</v>
      </c>
      <c r="V87" s="61" t="s">
        <v>431</v>
      </c>
      <c r="W87" s="61" t="s">
        <v>437</v>
      </c>
      <c r="X87" s="61">
        <v>171</v>
      </c>
      <c r="AB87" s="136" t="s">
        <v>387</v>
      </c>
      <c r="AC87" s="137" t="s">
        <v>438</v>
      </c>
      <c r="AD87" s="138"/>
      <c r="AE87" s="139">
        <v>20465798.100000001</v>
      </c>
      <c r="AF87" s="17">
        <v>20335085.039999999</v>
      </c>
      <c r="AG87" s="17">
        <v>21425277.219999999</v>
      </c>
      <c r="AH87" s="140">
        <v>23492488.681161299</v>
      </c>
      <c r="AI87" s="141">
        <v>7856488.0100000007</v>
      </c>
      <c r="AJ87" s="142">
        <v>23569464.030000001</v>
      </c>
      <c r="AK87" s="141">
        <v>19041446.82</v>
      </c>
      <c r="AL87" s="142">
        <v>22849736.184</v>
      </c>
      <c r="AM87" s="141">
        <v>19601836.830401905</v>
      </c>
      <c r="AN87" s="141">
        <v>22932098.670759395</v>
      </c>
      <c r="AO87" s="140">
        <v>23014727.851428568</v>
      </c>
      <c r="AP87" s="140">
        <v>24134750.611720286</v>
      </c>
      <c r="AQ87" s="140">
        <v>25891557.429417055</v>
      </c>
      <c r="AR87" s="142">
        <v>2322093.3994170539</v>
      </c>
      <c r="AS87" s="143">
        <v>9.8521264482782298E-2</v>
      </c>
      <c r="AT87" s="142">
        <v>2399068.7482557558</v>
      </c>
      <c r="AU87" s="143">
        <v>0.10212067273143252</v>
      </c>
      <c r="AV87" s="142">
        <v>4466280.2094170563</v>
      </c>
      <c r="AW87" s="143">
        <v>0.20845845603565341</v>
      </c>
      <c r="AX87" s="142">
        <v>565286.58172028512</v>
      </c>
      <c r="AY87" s="143">
        <v>2.3983853896752571E-2</v>
      </c>
      <c r="AZ87" s="142">
        <v>642261.93055898696</v>
      </c>
      <c r="BA87" s="143">
        <v>2.7339033308719601E-2</v>
      </c>
      <c r="BB87" s="142">
        <v>1756806.8176967688</v>
      </c>
      <c r="BC87" s="143">
        <v>7.2791587779806211E-2</v>
      </c>
      <c r="BE87" s="139">
        <v>2241638.2521922975</v>
      </c>
      <c r="BF87" s="139">
        <v>2080907.2314426689</v>
      </c>
      <c r="BG87" s="139">
        <v>2153153.5851368485</v>
      </c>
      <c r="BH87" s="139">
        <v>2238682.814039357</v>
      </c>
      <c r="BI87" s="139">
        <v>2044725.9260442278</v>
      </c>
      <c r="BJ87" s="139">
        <v>2159808.7118810825</v>
      </c>
      <c r="BK87" s="139">
        <v>2168483.1114781289</v>
      </c>
      <c r="BL87" s="139">
        <v>2166422.766884638</v>
      </c>
      <c r="BM87" s="139">
        <v>2156924.3077307059</v>
      </c>
      <c r="BN87" s="139">
        <v>2193005.0507976431</v>
      </c>
      <c r="BO87" s="139">
        <v>2172442.7981814402</v>
      </c>
      <c r="BP87" s="139">
        <v>2115362.8736080159</v>
      </c>
      <c r="BQ87" s="144">
        <v>25891557.429417055</v>
      </c>
    </row>
    <row r="88" spans="2:69" hidden="1" x14ac:dyDescent="0.25">
      <c r="B88" s="120" t="s">
        <v>318</v>
      </c>
      <c r="C88" s="120" t="s">
        <v>318</v>
      </c>
      <c r="D88" s="120" t="s">
        <v>318</v>
      </c>
      <c r="F88" s="120" t="s">
        <v>318</v>
      </c>
      <c r="H88" s="120" t="s">
        <v>318</v>
      </c>
      <c r="J88" s="120" t="s">
        <v>318</v>
      </c>
      <c r="K88" s="61" t="s">
        <v>323</v>
      </c>
      <c r="AC88" s="252"/>
      <c r="AD88" s="138"/>
      <c r="AE88" s="253"/>
      <c r="AF88" s="254"/>
      <c r="AG88" s="254"/>
      <c r="AH88" s="254"/>
      <c r="AI88" s="255"/>
      <c r="AJ88" s="254"/>
      <c r="AK88" s="256"/>
      <c r="AL88" s="254"/>
      <c r="AM88" s="256"/>
      <c r="AN88" s="256"/>
      <c r="AO88" s="254"/>
      <c r="AP88" s="254"/>
      <c r="AQ88" s="254"/>
      <c r="AR88" s="254"/>
      <c r="AS88" s="257"/>
      <c r="AT88" s="254"/>
      <c r="AU88" s="257"/>
      <c r="AV88" s="254"/>
      <c r="AW88" s="257"/>
      <c r="AX88" s="254"/>
      <c r="AY88" s="257"/>
      <c r="AZ88" s="254"/>
      <c r="BA88" s="257"/>
      <c r="BB88" s="254"/>
      <c r="BC88" s="257"/>
      <c r="BE88" s="254"/>
      <c r="BF88" s="254"/>
      <c r="BG88" s="254"/>
      <c r="BH88" s="254"/>
      <c r="BI88" s="254"/>
      <c r="BJ88" s="254"/>
      <c r="BK88" s="254"/>
      <c r="BL88" s="254"/>
      <c r="BM88" s="254"/>
      <c r="BN88" s="254"/>
      <c r="BO88" s="254"/>
      <c r="BP88" s="254"/>
      <c r="BQ88" s="258"/>
    </row>
    <row r="89" spans="2:69" ht="17.25" x14ac:dyDescent="0.3">
      <c r="AB89" s="61" t="s">
        <v>387</v>
      </c>
      <c r="AC89" s="245" t="s">
        <v>439</v>
      </c>
      <c r="AD89" s="138"/>
      <c r="AE89" s="246">
        <v>91520952.559999973</v>
      </c>
      <c r="AF89" s="247">
        <v>98711767.699999988</v>
      </c>
      <c r="AG89" s="247">
        <v>115464374.46000002</v>
      </c>
      <c r="AH89" s="247">
        <v>125035101.64623353</v>
      </c>
      <c r="AI89" s="248">
        <v>39725905.569999993</v>
      </c>
      <c r="AJ89" s="247">
        <v>119177716.71000001</v>
      </c>
      <c r="AK89" s="248">
        <v>101476645.06</v>
      </c>
      <c r="AL89" s="247">
        <v>121771974.07199998</v>
      </c>
      <c r="AM89" s="248">
        <v>104306841.23535465</v>
      </c>
      <c r="AN89" s="248">
        <v>122204905.47087885</v>
      </c>
      <c r="AO89" s="247">
        <v>120262985.41714302</v>
      </c>
      <c r="AP89" s="247">
        <v>126672319.42674036</v>
      </c>
      <c r="AQ89" s="247">
        <v>130329325.79752788</v>
      </c>
      <c r="AR89" s="247">
        <v>11151609.087527871</v>
      </c>
      <c r="AS89" s="249">
        <v>9.3571259757086439E-2</v>
      </c>
      <c r="AT89" s="247">
        <v>5294224.1512943506</v>
      </c>
      <c r="AU89" s="249">
        <v>4.2341903046342111E-2</v>
      </c>
      <c r="AV89" s="247">
        <v>14864951.337527856</v>
      </c>
      <c r="AW89" s="249">
        <v>0.12874058693036505</v>
      </c>
      <c r="AX89" s="247">
        <v>7494602.7167403549</v>
      </c>
      <c r="AY89" s="249">
        <v>6.288593978501264E-2</v>
      </c>
      <c r="AZ89" s="247">
        <v>1637217.7805068344</v>
      </c>
      <c r="BA89" s="249">
        <v>1.3094065258083092E-2</v>
      </c>
      <c r="BB89" s="247">
        <v>3657006.3707875162</v>
      </c>
      <c r="BC89" s="249">
        <v>2.8869814552519569E-2</v>
      </c>
      <c r="BE89" s="247">
        <v>11158244.258657157</v>
      </c>
      <c r="BF89" s="247">
        <v>10352278.58567512</v>
      </c>
      <c r="BG89" s="247">
        <v>10709378.447743002</v>
      </c>
      <c r="BH89" s="247">
        <v>11343958.917433314</v>
      </c>
      <c r="BI89" s="247">
        <v>10347537.313982597</v>
      </c>
      <c r="BJ89" s="247">
        <v>10892317.881659202</v>
      </c>
      <c r="BK89" s="247">
        <v>10937040.842481155</v>
      </c>
      <c r="BL89" s="247">
        <v>10935070.271744711</v>
      </c>
      <c r="BM89" s="247">
        <v>10920642.045049589</v>
      </c>
      <c r="BN89" s="247">
        <v>11048603.66985384</v>
      </c>
      <c r="BO89" s="247">
        <v>10973992.900166113</v>
      </c>
      <c r="BP89" s="247">
        <v>10710260.663082046</v>
      </c>
      <c r="BQ89" s="247">
        <v>130329325.79752785</v>
      </c>
    </row>
    <row r="90" spans="2:69" x14ac:dyDescent="0.25">
      <c r="AC90" s="252" t="s">
        <v>440</v>
      </c>
      <c r="AD90" s="138"/>
      <c r="AE90" s="253">
        <v>0.52059745308906769</v>
      </c>
      <c r="AF90" s="254">
        <v>0.50879953388723353</v>
      </c>
      <c r="AG90" s="254">
        <v>0.53853645417127338</v>
      </c>
      <c r="AH90" s="254">
        <v>0.56350313746893421</v>
      </c>
      <c r="AI90" s="255">
        <v>0.54087860605315485</v>
      </c>
      <c r="AJ90" s="254">
        <v>0.54087860605315485</v>
      </c>
      <c r="AK90" s="256">
        <v>0.54707442201318701</v>
      </c>
      <c r="AL90" s="254">
        <v>0.54707442201318701</v>
      </c>
      <c r="AM90" s="256">
        <v>0.56304668016957138</v>
      </c>
      <c r="AN90" s="256">
        <v>0.55016467358203003</v>
      </c>
      <c r="AO90" s="254">
        <v>0.54885531236811569</v>
      </c>
      <c r="AP90" s="254">
        <v>0.54029655944446831</v>
      </c>
      <c r="AQ90" s="254">
        <v>0.53973653380559783</v>
      </c>
      <c r="AR90" s="254"/>
      <c r="AS90" s="257"/>
      <c r="AT90" s="254"/>
      <c r="AU90" s="257"/>
      <c r="AV90" s="254"/>
      <c r="AW90" s="257"/>
      <c r="AX90" s="254"/>
      <c r="AY90" s="257"/>
      <c r="AZ90" s="254"/>
      <c r="BA90" s="257"/>
      <c r="BB90" s="254"/>
      <c r="BC90" s="257"/>
      <c r="BE90" s="254">
        <v>0.53799599776730023</v>
      </c>
      <c r="BF90" s="254">
        <v>0.53536134519094547</v>
      </c>
      <c r="BG90" s="254">
        <v>0.53677662218889999</v>
      </c>
      <c r="BH90" s="254">
        <v>0.53830406634294437</v>
      </c>
      <c r="BI90" s="254">
        <v>0.53773481114141908</v>
      </c>
      <c r="BJ90" s="254">
        <v>0.54293344868413318</v>
      </c>
      <c r="BK90" s="254">
        <v>0.54407029616123748</v>
      </c>
      <c r="BL90" s="254">
        <v>0.54188245889113351</v>
      </c>
      <c r="BM90" s="254">
        <v>0.53823555206862506</v>
      </c>
      <c r="BN90" s="254">
        <v>0.54534281754207203</v>
      </c>
      <c r="BO90" s="254">
        <v>0.54093696144636427</v>
      </c>
      <c r="BP90" s="254">
        <v>0.53704993035570092</v>
      </c>
      <c r="BQ90" s="254">
        <v>0.53973653380559772</v>
      </c>
    </row>
    <row r="91" spans="2:69" ht="6.75" customHeight="1" x14ac:dyDescent="0.3">
      <c r="D91" s="120" t="s">
        <v>318</v>
      </c>
      <c r="F91" s="120" t="s">
        <v>318</v>
      </c>
      <c r="H91" s="120" t="s">
        <v>318</v>
      </c>
      <c r="AC91" s="252"/>
      <c r="AD91" s="138"/>
      <c r="AE91" s="246"/>
      <c r="AI91" s="248"/>
      <c r="AS91" s="242"/>
      <c r="AU91" s="242"/>
      <c r="AW91" s="242"/>
      <c r="AY91" s="242"/>
      <c r="BA91" s="242"/>
      <c r="BB91" s="61"/>
      <c r="BC91" s="242"/>
      <c r="BE91" s="247"/>
      <c r="BF91" s="247"/>
      <c r="BG91" s="247"/>
      <c r="BH91" s="247"/>
      <c r="BI91" s="247"/>
      <c r="BJ91" s="247"/>
      <c r="BK91" s="247"/>
      <c r="BL91" s="247"/>
      <c r="BM91" s="247"/>
      <c r="BN91" s="247"/>
      <c r="BO91" s="247"/>
      <c r="BP91" s="247"/>
      <c r="BQ91" s="250"/>
    </row>
    <row r="92" spans="2:69" ht="17.25" x14ac:dyDescent="0.3">
      <c r="D92" s="120" t="s">
        <v>318</v>
      </c>
      <c r="F92" s="120" t="s">
        <v>318</v>
      </c>
      <c r="H92" s="120" t="s">
        <v>318</v>
      </c>
      <c r="K92" s="240" t="s">
        <v>441</v>
      </c>
      <c r="AC92" s="241" t="s">
        <v>442</v>
      </c>
      <c r="AD92" s="138"/>
      <c r="AE92" s="246"/>
      <c r="AI92" s="248"/>
      <c r="AS92" s="242"/>
      <c r="AU92" s="242"/>
      <c r="AW92" s="242"/>
      <c r="AY92" s="242"/>
      <c r="BA92" s="242"/>
      <c r="BB92" s="61"/>
      <c r="BC92" s="242"/>
      <c r="BE92" s="247"/>
      <c r="BF92" s="247"/>
      <c r="BG92" s="247"/>
      <c r="BH92" s="247"/>
      <c r="BI92" s="247"/>
      <c r="BJ92" s="247"/>
      <c r="BK92" s="247"/>
      <c r="BL92" s="247"/>
      <c r="BM92" s="247"/>
      <c r="BN92" s="247"/>
      <c r="BO92" s="247"/>
      <c r="BP92" s="247"/>
      <c r="BQ92" s="250"/>
    </row>
    <row r="93" spans="2:69" hidden="1" x14ac:dyDescent="0.25">
      <c r="B93" s="120" t="s">
        <v>318</v>
      </c>
      <c r="C93" s="120" t="s">
        <v>318</v>
      </c>
      <c r="D93" s="120" t="s">
        <v>318</v>
      </c>
      <c r="E93" s="120" t="s">
        <v>318</v>
      </c>
      <c r="F93" s="120" t="s">
        <v>318</v>
      </c>
      <c r="G93" s="120" t="s">
        <v>318</v>
      </c>
      <c r="H93" s="120" t="s">
        <v>318</v>
      </c>
      <c r="I93" s="120" t="s">
        <v>318</v>
      </c>
      <c r="J93" s="120" t="s">
        <v>318</v>
      </c>
      <c r="K93" s="61" t="s">
        <v>443</v>
      </c>
      <c r="AC93" s="145"/>
      <c r="AD93" s="138"/>
      <c r="AE93" s="145"/>
      <c r="AS93" s="242"/>
      <c r="AU93" s="242"/>
      <c r="AW93" s="242"/>
      <c r="AY93" s="242"/>
      <c r="BA93" s="242"/>
      <c r="BB93" s="61"/>
      <c r="BC93" s="242"/>
      <c r="BQ93" s="138"/>
    </row>
    <row r="94" spans="2:69" x14ac:dyDescent="0.25">
      <c r="B94" s="120" t="s">
        <v>320</v>
      </c>
      <c r="C94" s="120" t="s">
        <v>320</v>
      </c>
      <c r="D94" s="120" t="s">
        <v>318</v>
      </c>
      <c r="F94" s="120" t="s">
        <v>318</v>
      </c>
      <c r="H94" s="120" t="s">
        <v>318</v>
      </c>
      <c r="J94" s="120" t="s">
        <v>320</v>
      </c>
      <c r="K94" s="135" t="s">
        <v>444</v>
      </c>
      <c r="V94" s="61" t="s">
        <v>441</v>
      </c>
      <c r="W94" s="61" t="s">
        <v>445</v>
      </c>
      <c r="X94" s="61">
        <v>180</v>
      </c>
      <c r="AB94" s="136" t="s">
        <v>387</v>
      </c>
      <c r="AC94" s="137" t="s">
        <v>446</v>
      </c>
      <c r="AD94" s="138"/>
      <c r="AE94" s="139">
        <v>612973.97000000009</v>
      </c>
      <c r="AF94" s="17">
        <v>473495.26999999996</v>
      </c>
      <c r="AG94" s="17">
        <v>955398.2300000001</v>
      </c>
      <c r="AH94" s="140">
        <v>424452</v>
      </c>
      <c r="AI94" s="141">
        <v>305986.62</v>
      </c>
      <c r="AJ94" s="142">
        <v>917959.86</v>
      </c>
      <c r="AK94" s="141">
        <v>792321.57</v>
      </c>
      <c r="AL94" s="142">
        <v>950785.88399999985</v>
      </c>
      <c r="AM94" s="141">
        <v>353710</v>
      </c>
      <c r="AN94" s="141">
        <v>863063.57</v>
      </c>
      <c r="AO94" s="140">
        <v>853047.42857142922</v>
      </c>
      <c r="AP94" s="140">
        <v>500818</v>
      </c>
      <c r="AQ94" s="140">
        <v>500817.99999999971</v>
      </c>
      <c r="AR94" s="142">
        <v>-417141.86000000028</v>
      </c>
      <c r="AS94" s="143">
        <v>-0.45442276746174964</v>
      </c>
      <c r="AT94" s="142">
        <v>76365.999999999709</v>
      </c>
      <c r="AU94" s="143">
        <v>0.17991669258243501</v>
      </c>
      <c r="AV94" s="142">
        <v>-454580.23000000039</v>
      </c>
      <c r="AW94" s="143">
        <v>-0.47580183396404274</v>
      </c>
      <c r="AX94" s="142">
        <v>-417141.86</v>
      </c>
      <c r="AY94" s="143">
        <v>-0.45442276746174937</v>
      </c>
      <c r="AZ94" s="142">
        <v>76366</v>
      </c>
      <c r="BA94" s="143">
        <v>0.1799166925824357</v>
      </c>
      <c r="BB94" s="142">
        <v>-2.9103830456733704E-10</v>
      </c>
      <c r="BC94" s="143">
        <v>-5.8112588718324226E-16</v>
      </c>
      <c r="BE94" s="139">
        <v>41734.833333333292</v>
      </c>
      <c r="BF94" s="139">
        <v>41734.833333333292</v>
      </c>
      <c r="BG94" s="139">
        <v>41734.833333333292</v>
      </c>
      <c r="BH94" s="139">
        <v>41734.833333333292</v>
      </c>
      <c r="BI94" s="139">
        <v>41734.833333333292</v>
      </c>
      <c r="BJ94" s="139">
        <v>41734.833333333292</v>
      </c>
      <c r="BK94" s="139">
        <v>41734.833333333292</v>
      </c>
      <c r="BL94" s="139">
        <v>41734.833333333292</v>
      </c>
      <c r="BM94" s="139">
        <v>41734.833333333292</v>
      </c>
      <c r="BN94" s="139">
        <v>41734.833333333292</v>
      </c>
      <c r="BO94" s="139">
        <v>41734.833333333292</v>
      </c>
      <c r="BP94" s="139">
        <v>41734.833333333292</v>
      </c>
      <c r="BQ94" s="144">
        <v>500817.99999999959</v>
      </c>
    </row>
    <row r="95" spans="2:69" x14ac:dyDescent="0.25">
      <c r="B95" s="120" t="s">
        <v>320</v>
      </c>
      <c r="C95" s="120" t="s">
        <v>320</v>
      </c>
      <c r="D95" s="120" t="s">
        <v>318</v>
      </c>
      <c r="F95" s="120" t="s">
        <v>318</v>
      </c>
      <c r="H95" s="120" t="s">
        <v>318</v>
      </c>
      <c r="J95" s="120" t="s">
        <v>320</v>
      </c>
      <c r="K95" s="135" t="s">
        <v>447</v>
      </c>
      <c r="V95" s="61" t="s">
        <v>441</v>
      </c>
      <c r="W95" s="61" t="s">
        <v>448</v>
      </c>
      <c r="X95" s="61">
        <v>181</v>
      </c>
      <c r="AB95" s="136" t="s">
        <v>387</v>
      </c>
      <c r="AC95" s="137" t="s">
        <v>449</v>
      </c>
      <c r="AD95" s="138"/>
      <c r="AE95" s="139">
        <v>0</v>
      </c>
      <c r="AF95" s="17">
        <v>0</v>
      </c>
      <c r="AG95" s="17">
        <v>0</v>
      </c>
      <c r="AH95" s="140">
        <v>0.44444444444631298</v>
      </c>
      <c r="AI95" s="141">
        <v>0</v>
      </c>
      <c r="AJ95" s="142">
        <v>0</v>
      </c>
      <c r="AK95" s="141">
        <v>0</v>
      </c>
      <c r="AL95" s="142">
        <v>0</v>
      </c>
      <c r="AM95" s="141">
        <v>0.37037037037192799</v>
      </c>
      <c r="AN95" s="141">
        <v>7.4074074074384988E-2</v>
      </c>
      <c r="AO95" s="140">
        <v>0</v>
      </c>
      <c r="AP95" s="140">
        <v>0</v>
      </c>
      <c r="AQ95" s="140">
        <v>0</v>
      </c>
      <c r="AR95" s="142">
        <v>0</v>
      </c>
      <c r="AS95" s="143">
        <v>0</v>
      </c>
      <c r="AT95" s="142">
        <v>-0.44444444444631298</v>
      </c>
      <c r="AU95" s="143">
        <v>-1</v>
      </c>
      <c r="AV95" s="142">
        <v>0</v>
      </c>
      <c r="AW95" s="143">
        <v>0</v>
      </c>
      <c r="AX95" s="142">
        <v>0</v>
      </c>
      <c r="AY95" s="143">
        <v>0</v>
      </c>
      <c r="AZ95" s="142">
        <v>-0.44444444444631298</v>
      </c>
      <c r="BA95" s="143">
        <v>-1</v>
      </c>
      <c r="BB95" s="142">
        <v>0</v>
      </c>
      <c r="BC95" s="143">
        <v>0</v>
      </c>
      <c r="BE95" s="139">
        <v>0</v>
      </c>
      <c r="BF95" s="139">
        <v>0</v>
      </c>
      <c r="BG95" s="139">
        <v>0</v>
      </c>
      <c r="BH95" s="139">
        <v>0</v>
      </c>
      <c r="BI95" s="139">
        <v>0</v>
      </c>
      <c r="BJ95" s="139">
        <v>0</v>
      </c>
      <c r="BK95" s="139">
        <v>0</v>
      </c>
      <c r="BL95" s="139">
        <v>0</v>
      </c>
      <c r="BM95" s="139">
        <v>0</v>
      </c>
      <c r="BN95" s="139">
        <v>0</v>
      </c>
      <c r="BO95" s="139">
        <v>0</v>
      </c>
      <c r="BP95" s="139">
        <v>0</v>
      </c>
      <c r="BQ95" s="144">
        <v>0</v>
      </c>
    </row>
    <row r="96" spans="2:69" x14ac:dyDescent="0.25">
      <c r="B96" s="120" t="s">
        <v>320</v>
      </c>
      <c r="C96" s="120" t="s">
        <v>320</v>
      </c>
      <c r="D96" s="120" t="s">
        <v>318</v>
      </c>
      <c r="F96" s="120" t="s">
        <v>318</v>
      </c>
      <c r="H96" s="120" t="s">
        <v>318</v>
      </c>
      <c r="J96" s="120" t="s">
        <v>320</v>
      </c>
      <c r="K96" s="135" t="s">
        <v>450</v>
      </c>
      <c r="V96" s="61" t="s">
        <v>441</v>
      </c>
      <c r="W96" s="61" t="s">
        <v>451</v>
      </c>
      <c r="X96" s="61">
        <v>182</v>
      </c>
      <c r="AB96" s="136" t="s">
        <v>387</v>
      </c>
      <c r="AC96" s="137" t="s">
        <v>452</v>
      </c>
      <c r="AD96" s="138"/>
      <c r="AE96" s="139">
        <v>2537155.8199999998</v>
      </c>
      <c r="AF96" s="17">
        <v>1510707.63</v>
      </c>
      <c r="AG96" s="17">
        <v>1183861.5399999998</v>
      </c>
      <c r="AH96" s="140">
        <v>1256858.8043777763</v>
      </c>
      <c r="AI96" s="141">
        <v>392101.35</v>
      </c>
      <c r="AJ96" s="142">
        <v>1176304.0499999998</v>
      </c>
      <c r="AK96" s="141">
        <v>1556661.4999999998</v>
      </c>
      <c r="AL96" s="142">
        <v>1867993.7999999996</v>
      </c>
      <c r="AM96" s="141">
        <v>1047382.3369814802</v>
      </c>
      <c r="AN96" s="141">
        <v>1766137.9673962959</v>
      </c>
      <c r="AO96" s="140">
        <v>1405266.6857142809</v>
      </c>
      <c r="AP96" s="140">
        <v>1334029.7600000002</v>
      </c>
      <c r="AQ96" s="140">
        <v>1334029.76</v>
      </c>
      <c r="AR96" s="142">
        <v>157725.7100000002</v>
      </c>
      <c r="AS96" s="143">
        <v>0.13408583435549695</v>
      </c>
      <c r="AT96" s="142">
        <v>77170.955622223672</v>
      </c>
      <c r="AU96" s="143">
        <v>6.1399860790590649E-2</v>
      </c>
      <c r="AV96" s="142">
        <v>150168.2200000002</v>
      </c>
      <c r="AW96" s="143">
        <v>0.12684610060058224</v>
      </c>
      <c r="AX96" s="142">
        <v>157725.71000000043</v>
      </c>
      <c r="AY96" s="143">
        <v>0.13408583435549717</v>
      </c>
      <c r="AZ96" s="142">
        <v>77170.955622223904</v>
      </c>
      <c r="BA96" s="143">
        <v>6.1399860790590836E-2</v>
      </c>
      <c r="BB96" s="142">
        <v>-2.3283064365386963E-10</v>
      </c>
      <c r="BC96" s="143">
        <v>-1.7453182127951147E-16</v>
      </c>
      <c r="BE96" s="139">
        <v>111169.14666666665</v>
      </c>
      <c r="BF96" s="139">
        <v>111169.14666666665</v>
      </c>
      <c r="BG96" s="139">
        <v>111169.14666666665</v>
      </c>
      <c r="BH96" s="139">
        <v>111169.14666666665</v>
      </c>
      <c r="BI96" s="139">
        <v>111169.14666666665</v>
      </c>
      <c r="BJ96" s="139">
        <v>111169.14666666665</v>
      </c>
      <c r="BK96" s="139">
        <v>111169.14666666665</v>
      </c>
      <c r="BL96" s="139">
        <v>111169.14666666665</v>
      </c>
      <c r="BM96" s="139">
        <v>111169.14666666665</v>
      </c>
      <c r="BN96" s="139">
        <v>111169.14666666665</v>
      </c>
      <c r="BO96" s="139">
        <v>111169.14666666665</v>
      </c>
      <c r="BP96" s="139">
        <v>111169.14666666665</v>
      </c>
      <c r="BQ96" s="144">
        <v>1334029.7599999998</v>
      </c>
    </row>
    <row r="97" spans="2:69" x14ac:dyDescent="0.25">
      <c r="B97" s="120" t="s">
        <v>320</v>
      </c>
      <c r="C97" s="120" t="s">
        <v>320</v>
      </c>
      <c r="D97" s="120" t="s">
        <v>318</v>
      </c>
      <c r="F97" s="120" t="s">
        <v>318</v>
      </c>
      <c r="H97" s="120" t="s">
        <v>318</v>
      </c>
      <c r="J97" s="120" t="s">
        <v>320</v>
      </c>
      <c r="K97" s="135" t="s">
        <v>453</v>
      </c>
      <c r="V97" s="61" t="s">
        <v>441</v>
      </c>
      <c r="W97" s="61" t="s">
        <v>454</v>
      </c>
      <c r="X97" s="61">
        <v>183</v>
      </c>
      <c r="AB97" s="136" t="s">
        <v>387</v>
      </c>
      <c r="AC97" s="137" t="s">
        <v>455</v>
      </c>
      <c r="AD97" s="138"/>
      <c r="AE97" s="139">
        <v>170039.81</v>
      </c>
      <c r="AF97" s="17">
        <v>208091.91000000003</v>
      </c>
      <c r="AG97" s="17">
        <v>254412.12000000005</v>
      </c>
      <c r="AH97" s="140">
        <v>233798.19999999958</v>
      </c>
      <c r="AI97" s="141">
        <v>98576.35</v>
      </c>
      <c r="AJ97" s="142">
        <v>295729.05000000005</v>
      </c>
      <c r="AK97" s="141">
        <v>300715.81</v>
      </c>
      <c r="AL97" s="142">
        <v>360858.97199999995</v>
      </c>
      <c r="AM97" s="141">
        <v>194831.83333333299</v>
      </c>
      <c r="AN97" s="141">
        <v>339682.17666666658</v>
      </c>
      <c r="AO97" s="140">
        <v>295501.73142857093</v>
      </c>
      <c r="AP97" s="140">
        <v>274550.53000000003</v>
      </c>
      <c r="AQ97" s="140">
        <v>274550.52999999968</v>
      </c>
      <c r="AR97" s="142">
        <v>-21178.520000000368</v>
      </c>
      <c r="AS97" s="143">
        <v>-7.1614608033943108E-2</v>
      </c>
      <c r="AT97" s="142">
        <v>40752.330000000104</v>
      </c>
      <c r="AU97" s="143">
        <v>0.17430557634746621</v>
      </c>
      <c r="AV97" s="142">
        <v>20138.409999999625</v>
      </c>
      <c r="AW97" s="143">
        <v>7.915664552459066E-2</v>
      </c>
      <c r="AX97" s="142">
        <v>-21178.520000000019</v>
      </c>
      <c r="AY97" s="143">
        <v>-7.1614608033941929E-2</v>
      </c>
      <c r="AZ97" s="142">
        <v>40752.330000000453</v>
      </c>
      <c r="BA97" s="143">
        <v>0.17430557634746771</v>
      </c>
      <c r="BB97" s="142">
        <v>-3.4924596548080444E-10</v>
      </c>
      <c r="BC97" s="143">
        <v>-1.2720644373944731E-15</v>
      </c>
      <c r="BE97" s="139">
        <v>22879.210833333302</v>
      </c>
      <c r="BF97" s="139">
        <v>22879.210833333302</v>
      </c>
      <c r="BG97" s="139">
        <v>22879.210833333302</v>
      </c>
      <c r="BH97" s="139">
        <v>22879.210833333302</v>
      </c>
      <c r="BI97" s="139">
        <v>22879.210833333302</v>
      </c>
      <c r="BJ97" s="139">
        <v>22879.210833333302</v>
      </c>
      <c r="BK97" s="139">
        <v>22879.210833333302</v>
      </c>
      <c r="BL97" s="139">
        <v>22879.210833333302</v>
      </c>
      <c r="BM97" s="139">
        <v>22879.210833333302</v>
      </c>
      <c r="BN97" s="139">
        <v>22879.210833333302</v>
      </c>
      <c r="BO97" s="139">
        <v>22879.210833333302</v>
      </c>
      <c r="BP97" s="139">
        <v>22879.210833333302</v>
      </c>
      <c r="BQ97" s="144">
        <v>274550.52999999968</v>
      </c>
    </row>
    <row r="98" spans="2:69" x14ac:dyDescent="0.25">
      <c r="B98" s="120" t="s">
        <v>320</v>
      </c>
      <c r="C98" s="120" t="s">
        <v>320</v>
      </c>
      <c r="D98" s="120" t="s">
        <v>318</v>
      </c>
      <c r="F98" s="120" t="s">
        <v>318</v>
      </c>
      <c r="H98" s="120" t="s">
        <v>318</v>
      </c>
      <c r="J98" s="120" t="s">
        <v>320</v>
      </c>
      <c r="K98" s="135" t="s">
        <v>456</v>
      </c>
      <c r="V98" s="61" t="s">
        <v>441</v>
      </c>
      <c r="W98" s="61" t="s">
        <v>457</v>
      </c>
      <c r="X98" s="61">
        <v>184</v>
      </c>
      <c r="AB98" s="136" t="s">
        <v>387</v>
      </c>
      <c r="AC98" s="137" t="s">
        <v>458</v>
      </c>
      <c r="AD98" s="138"/>
      <c r="AE98" s="139">
        <v>0</v>
      </c>
      <c r="AF98" s="17">
        <v>0</v>
      </c>
      <c r="AG98" s="17">
        <v>82980.819999999963</v>
      </c>
      <c r="AH98" s="140">
        <v>160062.1700000001</v>
      </c>
      <c r="AI98" s="141">
        <v>6716.9199999999973</v>
      </c>
      <c r="AJ98" s="142">
        <v>20150.759999999991</v>
      </c>
      <c r="AK98" s="141">
        <v>92848.34</v>
      </c>
      <c r="AL98" s="142">
        <v>111418.00799999999</v>
      </c>
      <c r="AM98" s="141">
        <v>133385.14166666675</v>
      </c>
      <c r="AN98" s="141">
        <v>119525.36833333335</v>
      </c>
      <c r="AO98" s="140">
        <v>35915.125714285634</v>
      </c>
      <c r="AP98" s="140">
        <v>114425.89999999991</v>
      </c>
      <c r="AQ98" s="140">
        <v>114425.89999999983</v>
      </c>
      <c r="AR98" s="142">
        <v>94275.139999999839</v>
      </c>
      <c r="AS98" s="143">
        <v>4.678490538322122</v>
      </c>
      <c r="AT98" s="142">
        <v>-45636.270000000266</v>
      </c>
      <c r="AU98" s="143">
        <v>-0.28511590215227145</v>
      </c>
      <c r="AV98" s="142">
        <v>31445.079999999871</v>
      </c>
      <c r="AW98" s="143">
        <v>0.378943953554567</v>
      </c>
      <c r="AX98" s="142">
        <v>94275.139999999912</v>
      </c>
      <c r="AY98" s="143">
        <v>4.6784905383221256</v>
      </c>
      <c r="AZ98" s="142">
        <v>-45636.270000000193</v>
      </c>
      <c r="BA98" s="143">
        <v>-0.28511590215227101</v>
      </c>
      <c r="BB98" s="142">
        <v>-7.2759576141834259E-11</v>
      </c>
      <c r="BC98" s="143">
        <v>-6.3586632171417768E-16</v>
      </c>
      <c r="BE98" s="139">
        <v>9535.4916666666559</v>
      </c>
      <c r="BF98" s="139">
        <v>9535.4916666666559</v>
      </c>
      <c r="BG98" s="139">
        <v>9535.4916666666559</v>
      </c>
      <c r="BH98" s="139">
        <v>9535.4916666666559</v>
      </c>
      <c r="BI98" s="139">
        <v>9535.4916666666559</v>
      </c>
      <c r="BJ98" s="139">
        <v>9535.4916666666559</v>
      </c>
      <c r="BK98" s="139">
        <v>9535.4916666666559</v>
      </c>
      <c r="BL98" s="139">
        <v>9535.4916666666559</v>
      </c>
      <c r="BM98" s="139">
        <v>9535.4916666666559</v>
      </c>
      <c r="BN98" s="139">
        <v>9535.4916666666559</v>
      </c>
      <c r="BO98" s="139">
        <v>9535.4916666666559</v>
      </c>
      <c r="BP98" s="139">
        <v>9535.4916666666559</v>
      </c>
      <c r="BQ98" s="144">
        <v>114425.89999999986</v>
      </c>
    </row>
    <row r="99" spans="2:69" x14ac:dyDescent="0.25">
      <c r="B99" s="120" t="s">
        <v>320</v>
      </c>
      <c r="C99" s="120" t="s">
        <v>320</v>
      </c>
      <c r="D99" s="120" t="s">
        <v>318</v>
      </c>
      <c r="F99" s="120" t="s">
        <v>318</v>
      </c>
      <c r="H99" s="120" t="s">
        <v>318</v>
      </c>
      <c r="J99" s="120" t="s">
        <v>320</v>
      </c>
      <c r="K99" s="135" t="s">
        <v>459</v>
      </c>
      <c r="V99" s="61" t="s">
        <v>441</v>
      </c>
      <c r="W99" s="61" t="s">
        <v>441</v>
      </c>
      <c r="X99" s="61">
        <v>185</v>
      </c>
      <c r="AB99" s="136" t="s">
        <v>387</v>
      </c>
      <c r="AC99" s="137" t="s">
        <v>442</v>
      </c>
      <c r="AD99" s="138"/>
      <c r="AE99" s="139">
        <v>1996696.22</v>
      </c>
      <c r="AF99" s="17">
        <v>2011990.72</v>
      </c>
      <c r="AG99" s="17">
        <v>1673384.6</v>
      </c>
      <c r="AH99" s="140">
        <v>1518349.8167479688</v>
      </c>
      <c r="AI99" s="141">
        <v>537217.98</v>
      </c>
      <c r="AJ99" s="142">
        <v>1611653.94</v>
      </c>
      <c r="AK99" s="141">
        <v>1375380.71</v>
      </c>
      <c r="AL99" s="142">
        <v>1650456.852</v>
      </c>
      <c r="AM99" s="141">
        <v>1265291.5139566404</v>
      </c>
      <c r="AN99" s="141">
        <v>1628439.0127913284</v>
      </c>
      <c r="AO99" s="140">
        <v>1297653.3542857144</v>
      </c>
      <c r="AP99" s="140">
        <v>2184285.25</v>
      </c>
      <c r="AQ99" s="140">
        <v>2325638.2499999995</v>
      </c>
      <c r="AR99" s="142">
        <v>713984.30999999959</v>
      </c>
      <c r="AS99" s="143">
        <v>0.44301341142751749</v>
      </c>
      <c r="AT99" s="142">
        <v>807288.43325203075</v>
      </c>
      <c r="AU99" s="143">
        <v>0.53168803680636445</v>
      </c>
      <c r="AV99" s="142">
        <v>652253.64999999944</v>
      </c>
      <c r="AW99" s="143">
        <v>0.38978107602998102</v>
      </c>
      <c r="AX99" s="142">
        <v>572631.31000000006</v>
      </c>
      <c r="AY99" s="143">
        <v>0.35530661749879139</v>
      </c>
      <c r="AZ99" s="142">
        <v>665935.43325203122</v>
      </c>
      <c r="BA99" s="143">
        <v>0.43859157218350692</v>
      </c>
      <c r="BB99" s="142">
        <v>141352.99999999953</v>
      </c>
      <c r="BC99" s="143">
        <v>6.4713617417871377E-2</v>
      </c>
      <c r="BE99" s="139">
        <v>193803.18749999994</v>
      </c>
      <c r="BF99" s="139">
        <v>193803.18749999994</v>
      </c>
      <c r="BG99" s="139">
        <v>193803.18749999994</v>
      </c>
      <c r="BH99" s="139">
        <v>193803.18749999994</v>
      </c>
      <c r="BI99" s="139">
        <v>193803.18749999994</v>
      </c>
      <c r="BJ99" s="139">
        <v>193803.18749999994</v>
      </c>
      <c r="BK99" s="139">
        <v>193803.18749999994</v>
      </c>
      <c r="BL99" s="139">
        <v>193803.18749999994</v>
      </c>
      <c r="BM99" s="139">
        <v>193803.18749999994</v>
      </c>
      <c r="BN99" s="139">
        <v>193803.18749999994</v>
      </c>
      <c r="BO99" s="139">
        <v>193803.18749999994</v>
      </c>
      <c r="BP99" s="139">
        <v>193803.18749999994</v>
      </c>
      <c r="BQ99" s="144">
        <v>2325638.2499999995</v>
      </c>
    </row>
    <row r="100" spans="2:69" x14ac:dyDescent="0.25">
      <c r="B100" s="120" t="s">
        <v>320</v>
      </c>
      <c r="C100" s="120" t="s">
        <v>320</v>
      </c>
      <c r="D100" s="120" t="s">
        <v>318</v>
      </c>
      <c r="F100" s="120" t="s">
        <v>318</v>
      </c>
      <c r="H100" s="120" t="s">
        <v>318</v>
      </c>
      <c r="J100" s="120" t="s">
        <v>320</v>
      </c>
      <c r="K100" s="135" t="s">
        <v>460</v>
      </c>
      <c r="V100" s="61" t="s">
        <v>441</v>
      </c>
      <c r="W100" s="61" t="s">
        <v>461</v>
      </c>
      <c r="X100" s="61">
        <v>186</v>
      </c>
      <c r="AB100" s="136" t="s">
        <v>387</v>
      </c>
      <c r="AC100" s="137" t="s">
        <v>462</v>
      </c>
      <c r="AD100" s="138"/>
      <c r="AE100" s="139">
        <v>2410579.23</v>
      </c>
      <c r="AF100" s="17">
        <v>2305834.75</v>
      </c>
      <c r="AG100" s="17">
        <v>81313.31</v>
      </c>
      <c r="AH100" s="140">
        <v>52448.693333333387</v>
      </c>
      <c r="AI100" s="141">
        <v>22058.18</v>
      </c>
      <c r="AJ100" s="142">
        <v>66174.540000000008</v>
      </c>
      <c r="AK100" s="141">
        <v>56890.86</v>
      </c>
      <c r="AL100" s="142">
        <v>68269.032000000007</v>
      </c>
      <c r="AM100" s="141">
        <v>43707.244444444485</v>
      </c>
      <c r="AN100" s="141">
        <v>65632.308888888903</v>
      </c>
      <c r="AO100" s="140">
        <v>66140.588571428627</v>
      </c>
      <c r="AP100" s="140">
        <v>82941.489999999991</v>
      </c>
      <c r="AQ100" s="140">
        <v>82941.490000000005</v>
      </c>
      <c r="AR100" s="142">
        <v>16766.949999999997</v>
      </c>
      <c r="AS100" s="143">
        <v>0.25337463622716522</v>
      </c>
      <c r="AT100" s="142">
        <v>30492.796666666618</v>
      </c>
      <c r="AU100" s="143">
        <v>0.58138334301051386</v>
      </c>
      <c r="AV100" s="142">
        <v>1628.1800000000076</v>
      </c>
      <c r="AW100" s="143">
        <v>2.0023536122192143E-2</v>
      </c>
      <c r="AX100" s="142">
        <v>16766.949999999983</v>
      </c>
      <c r="AY100" s="143">
        <v>0.253374636227165</v>
      </c>
      <c r="AZ100" s="142">
        <v>30492.796666666603</v>
      </c>
      <c r="BA100" s="143">
        <v>0.58138334301051364</v>
      </c>
      <c r="BB100" s="142">
        <v>1.4551915228366852E-11</v>
      </c>
      <c r="BC100" s="143">
        <v>1.754479601025597E-16</v>
      </c>
      <c r="BE100" s="139">
        <v>6911.7908333333316</v>
      </c>
      <c r="BF100" s="139">
        <v>6911.7908333333316</v>
      </c>
      <c r="BG100" s="139">
        <v>6911.7908333333316</v>
      </c>
      <c r="BH100" s="139">
        <v>6911.7908333333316</v>
      </c>
      <c r="BI100" s="139">
        <v>6911.7908333333316</v>
      </c>
      <c r="BJ100" s="139">
        <v>6911.7908333333316</v>
      </c>
      <c r="BK100" s="139">
        <v>6911.7908333333316</v>
      </c>
      <c r="BL100" s="139">
        <v>6911.7908333333316</v>
      </c>
      <c r="BM100" s="139">
        <v>6911.7908333333316</v>
      </c>
      <c r="BN100" s="139">
        <v>6911.7908333333316</v>
      </c>
      <c r="BO100" s="139">
        <v>6911.7908333333316</v>
      </c>
      <c r="BP100" s="139">
        <v>6911.7908333333316</v>
      </c>
      <c r="BQ100" s="144">
        <v>82941.489999999976</v>
      </c>
    </row>
    <row r="101" spans="2:69" x14ac:dyDescent="0.25">
      <c r="B101" s="120" t="s">
        <v>320</v>
      </c>
      <c r="C101" s="120" t="s">
        <v>320</v>
      </c>
      <c r="D101" s="120" t="s">
        <v>318</v>
      </c>
      <c r="F101" s="120" t="s">
        <v>318</v>
      </c>
      <c r="H101" s="120" t="s">
        <v>318</v>
      </c>
      <c r="J101" s="120" t="s">
        <v>320</v>
      </c>
      <c r="K101" s="135" t="s">
        <v>2237</v>
      </c>
      <c r="V101" s="61" t="s">
        <v>441</v>
      </c>
      <c r="W101" s="61" t="s">
        <v>2238</v>
      </c>
      <c r="X101" s="61">
        <v>187</v>
      </c>
      <c r="AB101" s="136" t="s">
        <v>387</v>
      </c>
      <c r="AC101" s="137" t="s">
        <v>2239</v>
      </c>
      <c r="AD101" s="138"/>
      <c r="AE101" s="139">
        <v>25999.919999999998</v>
      </c>
      <c r="AF101" s="17">
        <v>49979.519999999997</v>
      </c>
      <c r="AG101" s="17">
        <v>83550.960000000006</v>
      </c>
      <c r="AH101" s="140">
        <v>100261.20000000003</v>
      </c>
      <c r="AI101" s="141">
        <v>33420.32</v>
      </c>
      <c r="AJ101" s="142">
        <v>100260.95999999999</v>
      </c>
      <c r="AK101" s="141">
        <v>83550.8</v>
      </c>
      <c r="AL101" s="142">
        <v>100260.95999999999</v>
      </c>
      <c r="AM101" s="141">
        <v>83551.000000000015</v>
      </c>
      <c r="AN101" s="141">
        <v>100261.00000000001</v>
      </c>
      <c r="AO101" s="140">
        <v>100260.96</v>
      </c>
      <c r="AP101" s="140">
        <v>85787</v>
      </c>
      <c r="AQ101" s="140">
        <v>85787.000000000044</v>
      </c>
      <c r="AR101" s="142">
        <v>-14473.959999999948</v>
      </c>
      <c r="AS101" s="143">
        <v>-0.14436287065274409</v>
      </c>
      <c r="AT101" s="142">
        <v>-14474.199999999983</v>
      </c>
      <c r="AU101" s="143">
        <v>-0.14436491883201058</v>
      </c>
      <c r="AV101" s="142">
        <v>2236.0400000000373</v>
      </c>
      <c r="AW101" s="143">
        <v>2.676258896367004E-2</v>
      </c>
      <c r="AX101" s="142">
        <v>-14473.959999999992</v>
      </c>
      <c r="AY101" s="143">
        <v>-0.14436287065274453</v>
      </c>
      <c r="AZ101" s="142">
        <v>-14474.200000000026</v>
      </c>
      <c r="BA101" s="143">
        <v>-0.14436491883201102</v>
      </c>
      <c r="BB101" s="142">
        <v>4.3655745685100555E-11</v>
      </c>
      <c r="BC101" s="143">
        <v>5.0888532860573926E-16</v>
      </c>
      <c r="BE101" s="139">
        <v>7148.9166666666697</v>
      </c>
      <c r="BF101" s="139">
        <v>7148.9166666666697</v>
      </c>
      <c r="BG101" s="139">
        <v>7148.9166666666697</v>
      </c>
      <c r="BH101" s="139">
        <v>7148.9166666666697</v>
      </c>
      <c r="BI101" s="139">
        <v>7148.9166666666697</v>
      </c>
      <c r="BJ101" s="139">
        <v>7148.9166666666697</v>
      </c>
      <c r="BK101" s="139">
        <v>7148.9166666666697</v>
      </c>
      <c r="BL101" s="139">
        <v>7148.9166666666697</v>
      </c>
      <c r="BM101" s="139">
        <v>7148.9166666666697</v>
      </c>
      <c r="BN101" s="139">
        <v>7148.9166666666697</v>
      </c>
      <c r="BO101" s="139">
        <v>7148.9166666666697</v>
      </c>
      <c r="BP101" s="139">
        <v>7148.9166666666697</v>
      </c>
      <c r="BQ101" s="144">
        <v>85787.000000000044</v>
      </c>
    </row>
    <row r="102" spans="2:69" hidden="1" x14ac:dyDescent="0.25">
      <c r="B102" s="120" t="s">
        <v>318</v>
      </c>
      <c r="C102" s="120" t="s">
        <v>318</v>
      </c>
      <c r="D102" s="120" t="s">
        <v>318</v>
      </c>
      <c r="E102" s="120" t="s">
        <v>318</v>
      </c>
      <c r="F102" s="120" t="s">
        <v>318</v>
      </c>
      <c r="G102" s="120" t="s">
        <v>318</v>
      </c>
      <c r="H102" s="120" t="s">
        <v>318</v>
      </c>
      <c r="I102" s="120" t="s">
        <v>318</v>
      </c>
      <c r="J102" s="120" t="s">
        <v>318</v>
      </c>
      <c r="K102" s="61" t="s">
        <v>323</v>
      </c>
      <c r="AC102" s="145"/>
      <c r="AD102" s="138"/>
      <c r="AE102" s="145"/>
      <c r="AH102" s="138"/>
      <c r="AI102" s="259"/>
      <c r="AK102" s="260"/>
      <c r="AL102" s="261"/>
      <c r="AM102" s="262"/>
      <c r="AN102" s="262"/>
      <c r="AO102" s="261"/>
      <c r="AP102" s="261"/>
      <c r="AQ102" s="261"/>
      <c r="AR102" s="261"/>
      <c r="AS102" s="263"/>
      <c r="AT102" s="261"/>
      <c r="AU102" s="263"/>
      <c r="AV102" s="261"/>
      <c r="AW102" s="263"/>
      <c r="AX102" s="261"/>
      <c r="AY102" s="263"/>
      <c r="AZ102" s="261"/>
      <c r="BA102" s="263"/>
      <c r="BB102" s="261"/>
      <c r="BC102" s="263"/>
      <c r="BE102" s="145"/>
      <c r="BQ102" s="138"/>
    </row>
    <row r="103" spans="2:69" ht="17.25" x14ac:dyDescent="0.3">
      <c r="D103" s="120" t="s">
        <v>318</v>
      </c>
      <c r="F103" s="120" t="s">
        <v>318</v>
      </c>
      <c r="H103" s="120" t="s">
        <v>318</v>
      </c>
      <c r="AB103" s="61" t="s">
        <v>387</v>
      </c>
      <c r="AC103" s="264" t="s">
        <v>463</v>
      </c>
      <c r="AD103" s="265"/>
      <c r="AE103" s="266">
        <v>7753444.9700000007</v>
      </c>
      <c r="AF103" s="267">
        <v>6560099.7999999998</v>
      </c>
      <c r="AG103" s="267">
        <v>4314901.58</v>
      </c>
      <c r="AH103" s="267">
        <v>3746231.3289035228</v>
      </c>
      <c r="AI103" s="268">
        <v>1396077.72</v>
      </c>
      <c r="AJ103" s="267">
        <v>4188233.1599999997</v>
      </c>
      <c r="AK103" s="268">
        <v>4258369.59</v>
      </c>
      <c r="AL103" s="267">
        <v>5110043.5079999985</v>
      </c>
      <c r="AM103" s="268">
        <v>3121859.4407529351</v>
      </c>
      <c r="AN103" s="268">
        <v>4882741.4781505866</v>
      </c>
      <c r="AO103" s="267">
        <v>4053785.8742857105</v>
      </c>
      <c r="AP103" s="267">
        <v>4576837.93</v>
      </c>
      <c r="AQ103" s="267">
        <v>4718190.93</v>
      </c>
      <c r="AR103" s="267">
        <v>529957.77</v>
      </c>
      <c r="AS103" s="269">
        <v>0.12653492529054902</v>
      </c>
      <c r="AT103" s="267">
        <v>971959.60109647689</v>
      </c>
      <c r="AU103" s="269">
        <v>0.25944996871855158</v>
      </c>
      <c r="AV103" s="267">
        <v>403289.34999999963</v>
      </c>
      <c r="AW103" s="269">
        <v>9.3464321844392947E-2</v>
      </c>
      <c r="AX103" s="267">
        <v>388604.77</v>
      </c>
      <c r="AY103" s="269">
        <v>9.2784894048257821E-2</v>
      </c>
      <c r="AZ103" s="267">
        <v>830606.60109647689</v>
      </c>
      <c r="BA103" s="269">
        <v>0.22171791546561689</v>
      </c>
      <c r="BB103" s="267">
        <v>141353</v>
      </c>
      <c r="BC103" s="269">
        <v>3.0884423298773004E-2</v>
      </c>
      <c r="BE103" s="247">
        <v>393182.5774999999</v>
      </c>
      <c r="BF103" s="267">
        <v>393182.5774999999</v>
      </c>
      <c r="BG103" s="267">
        <v>393182.5774999999</v>
      </c>
      <c r="BH103" s="267">
        <v>393182.5774999999</v>
      </c>
      <c r="BI103" s="267">
        <v>393182.5774999999</v>
      </c>
      <c r="BJ103" s="267">
        <v>393182.5774999999</v>
      </c>
      <c r="BK103" s="267">
        <v>393182.5774999999</v>
      </c>
      <c r="BL103" s="267">
        <v>393182.5774999999</v>
      </c>
      <c r="BM103" s="267">
        <v>393182.5774999999</v>
      </c>
      <c r="BN103" s="267">
        <v>393182.5774999999</v>
      </c>
      <c r="BO103" s="267">
        <v>393182.5774999999</v>
      </c>
      <c r="BP103" s="267">
        <v>393182.5774999999</v>
      </c>
      <c r="BQ103" s="270">
        <v>4718190.9299999988</v>
      </c>
    </row>
    <row r="104" spans="2:69" ht="17.25" x14ac:dyDescent="0.3">
      <c r="D104" s="120" t="s">
        <v>318</v>
      </c>
      <c r="F104" s="120" t="s">
        <v>318</v>
      </c>
      <c r="H104" s="120" t="s">
        <v>318</v>
      </c>
      <c r="K104" s="251" t="s">
        <v>464</v>
      </c>
      <c r="V104" s="61" t="s">
        <v>441</v>
      </c>
      <c r="AB104" s="136" t="s">
        <v>387</v>
      </c>
      <c r="AC104" s="245" t="s">
        <v>464</v>
      </c>
      <c r="AD104" s="138"/>
      <c r="AE104" s="246">
        <v>99274397.529999971</v>
      </c>
      <c r="AF104" s="247">
        <v>105271867.49999999</v>
      </c>
      <c r="AG104" s="247">
        <v>119779276.04000002</v>
      </c>
      <c r="AH104" s="247">
        <v>128781332.97513705</v>
      </c>
      <c r="AI104" s="248">
        <v>41121983.289999992</v>
      </c>
      <c r="AJ104" s="247">
        <v>123365949.87</v>
      </c>
      <c r="AK104" s="248">
        <v>105735014.65000001</v>
      </c>
      <c r="AL104" s="247">
        <v>126882017.57999998</v>
      </c>
      <c r="AM104" s="248">
        <v>107428700.67610759</v>
      </c>
      <c r="AN104" s="248">
        <v>127087646.94902945</v>
      </c>
      <c r="AO104" s="247">
        <v>124316771.29142873</v>
      </c>
      <c r="AP104" s="247">
        <v>131249157.35674036</v>
      </c>
      <c r="AQ104" s="247">
        <v>135047516.72752789</v>
      </c>
      <c r="AR104" s="247">
        <v>11681566.857527882</v>
      </c>
      <c r="AS104" s="249">
        <v>9.4690365289916936E-2</v>
      </c>
      <c r="AT104" s="247">
        <v>6266183.7523908317</v>
      </c>
      <c r="AU104" s="249">
        <v>4.8657546925691485E-2</v>
      </c>
      <c r="AV104" s="247">
        <v>15268240.687527865</v>
      </c>
      <c r="AW104" s="249">
        <v>0.12746980272638375</v>
      </c>
      <c r="AX104" s="247">
        <v>7883207.4867403507</v>
      </c>
      <c r="AY104" s="249">
        <v>6.3900999384736881E-2</v>
      </c>
      <c r="AZ104" s="247">
        <v>2467824.3816033006</v>
      </c>
      <c r="BA104" s="249">
        <v>1.9162904472185785E-2</v>
      </c>
      <c r="BB104" s="247">
        <v>3798359.3707875311</v>
      </c>
      <c r="BC104" s="249">
        <v>2.8940066719540466E-2</v>
      </c>
      <c r="BE104" s="271">
        <v>11551426.836157158</v>
      </c>
      <c r="BF104" s="247">
        <v>10745461.163175121</v>
      </c>
      <c r="BG104" s="247">
        <v>11102561.025243003</v>
      </c>
      <c r="BH104" s="247">
        <v>11737141.494933315</v>
      </c>
      <c r="BI104" s="247">
        <v>10740719.891482597</v>
      </c>
      <c r="BJ104" s="247">
        <v>11285500.459159203</v>
      </c>
      <c r="BK104" s="247">
        <v>11330223.419981156</v>
      </c>
      <c r="BL104" s="247">
        <v>11328252.849244712</v>
      </c>
      <c r="BM104" s="247">
        <v>11313824.62254959</v>
      </c>
      <c r="BN104" s="247">
        <v>11441786.247353841</v>
      </c>
      <c r="BO104" s="247">
        <v>11367175.477666114</v>
      </c>
      <c r="BP104" s="247">
        <v>11103443.240582047</v>
      </c>
      <c r="BQ104" s="247">
        <v>135047516.72752786</v>
      </c>
    </row>
    <row r="105" spans="2:69" ht="10.5" customHeight="1" x14ac:dyDescent="0.3">
      <c r="D105" s="120" t="s">
        <v>318</v>
      </c>
      <c r="F105" s="120" t="s">
        <v>318</v>
      </c>
      <c r="H105" s="120" t="s">
        <v>318</v>
      </c>
      <c r="AC105" s="245"/>
      <c r="AD105" s="138"/>
      <c r="AE105" s="246"/>
      <c r="AI105" s="248"/>
      <c r="AS105" s="242"/>
      <c r="AU105" s="242"/>
      <c r="AW105" s="242"/>
      <c r="AY105" s="242"/>
      <c r="BA105" s="242"/>
      <c r="BB105" s="61"/>
      <c r="BC105" s="242"/>
      <c r="BE105" s="247"/>
      <c r="BF105" s="247"/>
      <c r="BG105" s="247"/>
      <c r="BH105" s="247"/>
      <c r="BI105" s="247"/>
      <c r="BJ105" s="247"/>
      <c r="BK105" s="247"/>
      <c r="BL105" s="247"/>
      <c r="BM105" s="247"/>
      <c r="BN105" s="247"/>
      <c r="BO105" s="247"/>
      <c r="BP105" s="247"/>
      <c r="BQ105" s="250"/>
    </row>
    <row r="106" spans="2:69" ht="17.25" x14ac:dyDescent="0.3">
      <c r="D106" s="120" t="s">
        <v>318</v>
      </c>
      <c r="F106" s="120" t="s">
        <v>318</v>
      </c>
      <c r="H106" s="120" t="s">
        <v>318</v>
      </c>
      <c r="V106" s="61" t="s">
        <v>465</v>
      </c>
      <c r="W106" s="240" t="s">
        <v>466</v>
      </c>
      <c r="AB106" s="136" t="s">
        <v>414</v>
      </c>
      <c r="AC106" s="272" t="s">
        <v>467</v>
      </c>
      <c r="AD106" s="138"/>
      <c r="AE106" s="273">
        <v>39.896568002284255</v>
      </c>
      <c r="AF106" s="274">
        <v>39.63593441497499</v>
      </c>
      <c r="AG106" s="274">
        <v>39.246834408727274</v>
      </c>
      <c r="AH106" s="274">
        <v>40.674972216548973</v>
      </c>
      <c r="AI106" s="275">
        <v>39.719212231793882</v>
      </c>
      <c r="AJ106" s="274">
        <v>39.719212231793882</v>
      </c>
      <c r="AK106" s="275">
        <v>39.129027221630388</v>
      </c>
      <c r="AL106" s="274">
        <v>39.129027221630395</v>
      </c>
      <c r="AM106" s="275">
        <v>40.674933319781381</v>
      </c>
      <c r="AN106" s="275">
        <v>39.386715902819404</v>
      </c>
      <c r="AO106" s="274">
        <v>39.514162178173585</v>
      </c>
      <c r="AP106" s="274">
        <v>44.920092301559457</v>
      </c>
      <c r="AQ106" s="274">
        <v>44.920092301559457</v>
      </c>
      <c r="AR106" s="274">
        <v>-5.2008800697655744</v>
      </c>
      <c r="AS106" s="249">
        <v>-0.13094116870733016</v>
      </c>
      <c r="AT106" s="274">
        <v>-4.245120085010484</v>
      </c>
      <c r="AU106" s="249">
        <v>-0.1043668834587014</v>
      </c>
      <c r="AV106" s="274">
        <v>-5.6732578928321828</v>
      </c>
      <c r="AW106" s="249">
        <v>-0.14455326087575174</v>
      </c>
      <c r="AX106" s="247">
        <v>-5.2008800697655744</v>
      </c>
      <c r="AY106" s="249">
        <v>-0.13094116870733016</v>
      </c>
      <c r="AZ106" s="247">
        <v>-4.245120085010484</v>
      </c>
      <c r="BA106" s="249">
        <v>-0.1043668834587014</v>
      </c>
      <c r="BB106" s="274">
        <v>0</v>
      </c>
      <c r="BC106" s="249">
        <v>0</v>
      </c>
      <c r="BE106" s="274">
        <v>44.920724527814919</v>
      </c>
      <c r="BF106" s="274">
        <v>44.919625669786008</v>
      </c>
      <c r="BG106" s="274">
        <v>44.920724527814919</v>
      </c>
      <c r="BH106" s="274">
        <v>44.920724527814919</v>
      </c>
      <c r="BI106" s="274">
        <v>44.92</v>
      </c>
      <c r="BJ106" s="274">
        <v>44.920724527814919</v>
      </c>
      <c r="BK106" s="274">
        <v>44.919625669786008</v>
      </c>
      <c r="BL106" s="274">
        <v>44.920724527814919</v>
      </c>
      <c r="BM106" s="274">
        <v>44.919625669786008</v>
      </c>
      <c r="BN106" s="274">
        <v>44.920724527814919</v>
      </c>
      <c r="BO106" s="274">
        <v>44.920724527814919</v>
      </c>
      <c r="BP106" s="274">
        <v>44.919625669786008</v>
      </c>
      <c r="BQ106" s="276">
        <v>44.920092301559464</v>
      </c>
    </row>
    <row r="107" spans="2:69" ht="17.25" x14ac:dyDescent="0.3">
      <c r="D107" s="120" t="s">
        <v>318</v>
      </c>
      <c r="F107" s="120" t="s">
        <v>318</v>
      </c>
      <c r="H107" s="120" t="s">
        <v>318</v>
      </c>
      <c r="V107" s="61" t="s">
        <v>465</v>
      </c>
      <c r="W107" s="240" t="s">
        <v>468</v>
      </c>
      <c r="AB107" s="136" t="s">
        <v>414</v>
      </c>
      <c r="AC107" s="272" t="s">
        <v>469</v>
      </c>
      <c r="AD107" s="138"/>
      <c r="AE107" s="273">
        <v>438.16000923289562</v>
      </c>
      <c r="AF107" s="274">
        <v>459.97227602739633</v>
      </c>
      <c r="AG107" s="274">
        <v>472.98902330316804</v>
      </c>
      <c r="AH107" s="274">
        <v>510.74735958272549</v>
      </c>
      <c r="AI107" s="275">
        <v>477.62668952565235</v>
      </c>
      <c r="AJ107" s="274">
        <v>477.62668952565247</v>
      </c>
      <c r="AK107" s="275">
        <v>478.93571281030682</v>
      </c>
      <c r="AL107" s="274">
        <v>478.93571281030682</v>
      </c>
      <c r="AM107" s="275">
        <v>511.26342769415521</v>
      </c>
      <c r="AN107" s="275">
        <v>483.8075714174683</v>
      </c>
      <c r="AO107" s="274">
        <v>477.10510706466522</v>
      </c>
      <c r="AP107" s="274">
        <v>529.63643551626694</v>
      </c>
      <c r="AQ107" s="274">
        <v>529.63643551626706</v>
      </c>
      <c r="AR107" s="274">
        <v>-52.00974599061459</v>
      </c>
      <c r="AS107" s="249">
        <v>-0.10889204295150939</v>
      </c>
      <c r="AT107" s="274">
        <v>-18.889075933541562</v>
      </c>
      <c r="AU107" s="249">
        <v>-3.6983208193134297E-2</v>
      </c>
      <c r="AV107" s="274">
        <v>-56.647412213099017</v>
      </c>
      <c r="AW107" s="249">
        <v>-0.11976475017854732</v>
      </c>
      <c r="AX107" s="247">
        <v>-52.009745990614476</v>
      </c>
      <c r="AY107" s="249">
        <v>-0.10889204295150916</v>
      </c>
      <c r="AZ107" s="247">
        <v>-18.889075933541449</v>
      </c>
      <c r="BA107" s="249">
        <v>-3.6983208193134075E-2</v>
      </c>
      <c r="BB107" s="274">
        <v>-1.1368683772161603E-13</v>
      </c>
      <c r="BC107" s="249">
        <v>-2.1465071150325782E-16</v>
      </c>
      <c r="BE107" s="274">
        <v>529.64388986560675</v>
      </c>
      <c r="BF107" s="274">
        <v>529.63093363110738</v>
      </c>
      <c r="BG107" s="274">
        <v>529.64388986560698</v>
      </c>
      <c r="BH107" s="274">
        <v>529.64388986560664</v>
      </c>
      <c r="BI107" s="274">
        <v>529.63534722222232</v>
      </c>
      <c r="BJ107" s="274">
        <v>529.64388986560675</v>
      </c>
      <c r="BK107" s="274">
        <v>529.63093363110727</v>
      </c>
      <c r="BL107" s="274">
        <v>529.64388986560664</v>
      </c>
      <c r="BM107" s="274">
        <v>529.63093363110704</v>
      </c>
      <c r="BN107" s="274">
        <v>529.64388986560664</v>
      </c>
      <c r="BO107" s="274">
        <v>529.64388986560687</v>
      </c>
      <c r="BP107" s="274">
        <v>529.63093363110715</v>
      </c>
      <c r="BQ107" s="276">
        <v>529.63643551626717</v>
      </c>
    </row>
    <row r="108" spans="2:69" ht="10.5" customHeight="1" x14ac:dyDescent="0.3">
      <c r="D108" s="120" t="s">
        <v>318</v>
      </c>
      <c r="F108" s="120" t="s">
        <v>318</v>
      </c>
      <c r="H108" s="120" t="s">
        <v>318</v>
      </c>
      <c r="AC108" s="245"/>
      <c r="AD108" s="138"/>
      <c r="AE108" s="246"/>
      <c r="AI108" s="248"/>
      <c r="AS108" s="242"/>
      <c r="AU108" s="242"/>
      <c r="AW108" s="242"/>
      <c r="AY108" s="242"/>
      <c r="BA108" s="242"/>
      <c r="BB108" s="61"/>
      <c r="BC108" s="242"/>
      <c r="BE108" s="247"/>
      <c r="BF108" s="247"/>
      <c r="BG108" s="247"/>
      <c r="BH108" s="247"/>
      <c r="BI108" s="247"/>
      <c r="BJ108" s="247"/>
      <c r="BK108" s="247"/>
      <c r="BL108" s="247"/>
      <c r="BM108" s="247"/>
      <c r="BN108" s="247"/>
      <c r="BO108" s="247"/>
      <c r="BP108" s="247"/>
      <c r="BQ108" s="250"/>
    </row>
    <row r="109" spans="2:69" ht="17.25" x14ac:dyDescent="0.3">
      <c r="D109" s="120" t="s">
        <v>318</v>
      </c>
      <c r="F109" s="120" t="s">
        <v>318</v>
      </c>
      <c r="H109" s="120" t="s">
        <v>318</v>
      </c>
      <c r="K109" s="240" t="s">
        <v>470</v>
      </c>
      <c r="AC109" s="241" t="s">
        <v>53</v>
      </c>
      <c r="AD109" s="138"/>
      <c r="AE109" s="246"/>
      <c r="AI109" s="248"/>
      <c r="AS109" s="242"/>
      <c r="AU109" s="242"/>
      <c r="AW109" s="242"/>
      <c r="AY109" s="242"/>
      <c r="BA109" s="242"/>
      <c r="BB109" s="61"/>
      <c r="BC109" s="242"/>
      <c r="BE109" s="247"/>
      <c r="BF109" s="247"/>
      <c r="BG109" s="247"/>
      <c r="BH109" s="247"/>
      <c r="BI109" s="247"/>
      <c r="BJ109" s="247"/>
      <c r="BK109" s="247"/>
      <c r="BL109" s="247"/>
      <c r="BM109" s="247"/>
      <c r="BN109" s="247"/>
      <c r="BO109" s="247"/>
      <c r="BP109" s="247"/>
      <c r="BQ109" s="250"/>
    </row>
    <row r="110" spans="2:69" hidden="1" x14ac:dyDescent="0.25">
      <c r="B110" s="120" t="s">
        <v>318</v>
      </c>
      <c r="C110" s="120" t="s">
        <v>318</v>
      </c>
      <c r="D110" s="120" t="s">
        <v>318</v>
      </c>
      <c r="E110" s="120" t="s">
        <v>318</v>
      </c>
      <c r="F110" s="120" t="s">
        <v>318</v>
      </c>
      <c r="G110" s="120" t="s">
        <v>318</v>
      </c>
      <c r="H110" s="120" t="s">
        <v>318</v>
      </c>
      <c r="I110" s="120" t="s">
        <v>318</v>
      </c>
      <c r="J110" s="120" t="s">
        <v>318</v>
      </c>
      <c r="K110" s="61" t="s">
        <v>471</v>
      </c>
      <c r="AC110" s="145"/>
      <c r="AD110" s="138"/>
      <c r="AE110" s="145"/>
      <c r="AS110" s="242"/>
      <c r="AU110" s="242"/>
      <c r="AW110" s="242"/>
      <c r="AY110" s="242"/>
      <c r="BA110" s="242"/>
      <c r="BB110" s="61"/>
      <c r="BC110" s="242"/>
      <c r="BQ110" s="138"/>
    </row>
    <row r="111" spans="2:69" x14ac:dyDescent="0.25">
      <c r="B111" s="120" t="s">
        <v>320</v>
      </c>
      <c r="C111" s="120" t="s">
        <v>320</v>
      </c>
      <c r="D111" s="120" t="s">
        <v>318</v>
      </c>
      <c r="F111" s="120" t="s">
        <v>318</v>
      </c>
      <c r="H111" s="120" t="s">
        <v>318</v>
      </c>
      <c r="J111" s="120" t="s">
        <v>320</v>
      </c>
      <c r="K111" s="135" t="s">
        <v>472</v>
      </c>
      <c r="V111" s="61" t="s">
        <v>470</v>
      </c>
      <c r="W111" s="61" t="s">
        <v>473</v>
      </c>
      <c r="X111" s="61">
        <v>220</v>
      </c>
      <c r="AB111" s="136" t="s">
        <v>320</v>
      </c>
      <c r="AC111" s="137" t="s">
        <v>474</v>
      </c>
      <c r="AD111" s="138"/>
      <c r="AE111" s="139">
        <v>13774562.890000001</v>
      </c>
      <c r="AF111" s="17">
        <v>14651731.229999999</v>
      </c>
      <c r="AG111" s="17">
        <v>14552646.979999999</v>
      </c>
      <c r="AH111" s="140">
        <v>13837154.384001093</v>
      </c>
      <c r="AI111" s="141">
        <v>5298562.51</v>
      </c>
      <c r="AJ111" s="142">
        <v>15895687.529999999</v>
      </c>
      <c r="AK111" s="141">
        <v>12919726.42</v>
      </c>
      <c r="AL111" s="142">
        <v>15503671.704</v>
      </c>
      <c r="AM111" s="141">
        <v>11520878.653334245</v>
      </c>
      <c r="AN111" s="141">
        <v>15236002.150666848</v>
      </c>
      <c r="AO111" s="140">
        <v>15563785.919999994</v>
      </c>
      <c r="AP111" s="140">
        <v>15942099.786653338</v>
      </c>
      <c r="AQ111" s="140">
        <v>16554867.786653332</v>
      </c>
      <c r="AR111" s="142">
        <v>-659180.25665333308</v>
      </c>
      <c r="AS111" s="143">
        <v>-4.1469125220866314E-2</v>
      </c>
      <c r="AT111" s="142">
        <v>-2717713.4026522394</v>
      </c>
      <c r="AU111" s="143">
        <v>-0.19640695819615456</v>
      </c>
      <c r="AV111" s="142">
        <v>-2002220.8066533338</v>
      </c>
      <c r="AW111" s="143">
        <v>-0.13758464761806061</v>
      </c>
      <c r="AX111" s="142">
        <v>-46412.256653338671</v>
      </c>
      <c r="AY111" s="143">
        <v>-2.9198017742701988E-3</v>
      </c>
      <c r="AZ111" s="142">
        <v>-2104945.402652245</v>
      </c>
      <c r="BA111" s="143">
        <v>-0.15212270848737816</v>
      </c>
      <c r="BB111" s="142">
        <v>-612767.99999999441</v>
      </c>
      <c r="BC111" s="143">
        <v>-3.8437094749149754E-2</v>
      </c>
      <c r="BE111" s="139">
        <v>1385133.5063877776</v>
      </c>
      <c r="BF111" s="139">
        <v>1377820.3838877778</v>
      </c>
      <c r="BG111" s="139">
        <v>1384705.0388877778</v>
      </c>
      <c r="BH111" s="139">
        <v>1385023.2063877778</v>
      </c>
      <c r="BI111" s="139">
        <v>1375023.2063877778</v>
      </c>
      <c r="BJ111" s="139">
        <v>1375023.2063877778</v>
      </c>
      <c r="BK111" s="139">
        <v>1375023.2063877778</v>
      </c>
      <c r="BL111" s="139">
        <v>1375023.2063877778</v>
      </c>
      <c r="BM111" s="139">
        <v>1375023.2063877778</v>
      </c>
      <c r="BN111" s="139">
        <v>1385023.2063877778</v>
      </c>
      <c r="BO111" s="139">
        <v>1385023.2063877778</v>
      </c>
      <c r="BP111" s="139">
        <v>1377023.2063877783</v>
      </c>
      <c r="BQ111" s="144">
        <v>16554867.786653331</v>
      </c>
    </row>
    <row r="112" spans="2:69" x14ac:dyDescent="0.25">
      <c r="B112" s="120" t="s">
        <v>320</v>
      </c>
      <c r="C112" s="120" t="s">
        <v>320</v>
      </c>
      <c r="D112" s="120" t="s">
        <v>318</v>
      </c>
      <c r="F112" s="120" t="s">
        <v>318</v>
      </c>
      <c r="H112" s="120" t="s">
        <v>318</v>
      </c>
      <c r="J112" s="120" t="s">
        <v>320</v>
      </c>
      <c r="K112" s="135" t="s">
        <v>475</v>
      </c>
      <c r="V112" s="61" t="s">
        <v>470</v>
      </c>
      <c r="W112" s="61" t="s">
        <v>476</v>
      </c>
      <c r="X112" s="61">
        <v>221</v>
      </c>
      <c r="AB112" s="136" t="s">
        <v>320</v>
      </c>
      <c r="AC112" s="137" t="s">
        <v>477</v>
      </c>
      <c r="AD112" s="138"/>
      <c r="AE112" s="139">
        <v>29049994.958999999</v>
      </c>
      <c r="AF112" s="17">
        <v>40217719.07</v>
      </c>
      <c r="AG112" s="17">
        <v>44668028.57</v>
      </c>
      <c r="AH112" s="140">
        <v>45995264.892024867</v>
      </c>
      <c r="AI112" s="141">
        <v>14620134.390000001</v>
      </c>
      <c r="AJ112" s="142">
        <v>43860403.170000002</v>
      </c>
      <c r="AK112" s="141">
        <v>36067315.829999998</v>
      </c>
      <c r="AL112" s="142">
        <v>43280778.995999992</v>
      </c>
      <c r="AM112" s="141">
        <v>38445074.639385104</v>
      </c>
      <c r="AN112" s="141">
        <v>43617506.082639761</v>
      </c>
      <c r="AO112" s="140">
        <v>40920576.245714292</v>
      </c>
      <c r="AP112" s="140">
        <v>46155720.354303233</v>
      </c>
      <c r="AQ112" s="140">
        <v>47786623.318348393</v>
      </c>
      <c r="AR112" s="142">
        <v>-3926220.1483483911</v>
      </c>
      <c r="AS112" s="143">
        <v>-8.9516280393744291E-2</v>
      </c>
      <c r="AT112" s="142">
        <v>-1791358.4263235256</v>
      </c>
      <c r="AU112" s="143">
        <v>-3.8946583534822291E-2</v>
      </c>
      <c r="AV112" s="142">
        <v>-3118594.7483483925</v>
      </c>
      <c r="AW112" s="143">
        <v>-6.9817156659627178E-2</v>
      </c>
      <c r="AX112" s="142">
        <v>-2295317.1843032315</v>
      </c>
      <c r="AY112" s="143">
        <v>-5.2332332090216656E-2</v>
      </c>
      <c r="AZ112" s="142">
        <v>-160455.46227836609</v>
      </c>
      <c r="BA112" s="143">
        <v>-3.4885213218151835E-3</v>
      </c>
      <c r="BB112" s="142">
        <v>-1630902.9640451595</v>
      </c>
      <c r="BC112" s="143">
        <v>-3.5334796023676528E-2</v>
      </c>
      <c r="BE112" s="139">
        <v>3970796.2751645064</v>
      </c>
      <c r="BF112" s="139">
        <v>3848782.5386507777</v>
      </c>
      <c r="BG112" s="139">
        <v>3987436.0704066851</v>
      </c>
      <c r="BH112" s="139">
        <v>4157980.7178946165</v>
      </c>
      <c r="BI112" s="139">
        <v>3684839.6229207362</v>
      </c>
      <c r="BJ112" s="139">
        <v>4071357.0620989744</v>
      </c>
      <c r="BK112" s="139">
        <v>3942816.6877907687</v>
      </c>
      <c r="BL112" s="139">
        <v>4074636.7875808165</v>
      </c>
      <c r="BM112" s="139">
        <v>3959793.5692343861</v>
      </c>
      <c r="BN112" s="139">
        <v>4081536.0586291263</v>
      </c>
      <c r="BO112" s="139">
        <v>4060690.2199768047</v>
      </c>
      <c r="BP112" s="139">
        <v>3945957.7080002013</v>
      </c>
      <c r="BQ112" s="144">
        <v>47786623.3183484</v>
      </c>
    </row>
    <row r="113" spans="2:69" x14ac:dyDescent="0.25">
      <c r="B113" s="120" t="s">
        <v>320</v>
      </c>
      <c r="C113" s="120" t="s">
        <v>320</v>
      </c>
      <c r="D113" s="120" t="s">
        <v>318</v>
      </c>
      <c r="F113" s="120" t="s">
        <v>318</v>
      </c>
      <c r="H113" s="120" t="s">
        <v>318</v>
      </c>
      <c r="J113" s="120" t="s">
        <v>320</v>
      </c>
      <c r="K113" s="135" t="s">
        <v>478</v>
      </c>
      <c r="V113" s="61" t="s">
        <v>470</v>
      </c>
      <c r="W113" s="61" t="s">
        <v>479</v>
      </c>
      <c r="X113" s="61">
        <v>230</v>
      </c>
      <c r="AB113" s="136" t="s">
        <v>320</v>
      </c>
      <c r="AC113" s="137" t="s">
        <v>480</v>
      </c>
      <c r="AD113" s="138"/>
      <c r="AE113" s="139">
        <v>743404.96</v>
      </c>
      <c r="AF113" s="17">
        <v>21990.09</v>
      </c>
      <c r="AG113" s="17">
        <v>72671.44</v>
      </c>
      <c r="AH113" s="140">
        <v>186762.59999999998</v>
      </c>
      <c r="AI113" s="141">
        <v>174578.14</v>
      </c>
      <c r="AJ113" s="142">
        <v>523734.42000000004</v>
      </c>
      <c r="AK113" s="141">
        <v>35955.840000000033</v>
      </c>
      <c r="AL113" s="142">
        <v>43147.008000000045</v>
      </c>
      <c r="AM113" s="141">
        <v>155635.49999999994</v>
      </c>
      <c r="AN113" s="141">
        <v>67082.940000000061</v>
      </c>
      <c r="AO113" s="140">
        <v>36711.839999999975</v>
      </c>
      <c r="AP113" s="140">
        <v>201982.06881587181</v>
      </c>
      <c r="AQ113" s="140">
        <v>201982.06881587193</v>
      </c>
      <c r="AR113" s="142">
        <v>321752.35118412809</v>
      </c>
      <c r="AS113" s="143">
        <v>0.61434257306237017</v>
      </c>
      <c r="AT113" s="142">
        <v>-15219.468815871951</v>
      </c>
      <c r="AU113" s="143">
        <v>-8.1490988109353554E-2</v>
      </c>
      <c r="AV113" s="142">
        <v>-129310.62881587193</v>
      </c>
      <c r="AW113" s="143">
        <v>-1.7793871817576743</v>
      </c>
      <c r="AX113" s="142">
        <v>321752.3511841282</v>
      </c>
      <c r="AY113" s="143">
        <v>0.61434257306237039</v>
      </c>
      <c r="AZ113" s="142">
        <v>-15219.468815871835</v>
      </c>
      <c r="BA113" s="143">
        <v>-8.149098810935293E-2</v>
      </c>
      <c r="BB113" s="142">
        <v>-1.1641532182693481E-10</v>
      </c>
      <c r="BC113" s="143">
        <v>-5.7636463726421077E-16</v>
      </c>
      <c r="BE113" s="139">
        <v>16831.839067989327</v>
      </c>
      <c r="BF113" s="139">
        <v>16831.839067989327</v>
      </c>
      <c r="BG113" s="139">
        <v>16831.839067989327</v>
      </c>
      <c r="BH113" s="139">
        <v>16831.839067989327</v>
      </c>
      <c r="BI113" s="139">
        <v>16831.839067989327</v>
      </c>
      <c r="BJ113" s="139">
        <v>16831.839067989327</v>
      </c>
      <c r="BK113" s="139">
        <v>16831.839067989327</v>
      </c>
      <c r="BL113" s="139">
        <v>16831.839067989327</v>
      </c>
      <c r="BM113" s="139">
        <v>16831.839067989327</v>
      </c>
      <c r="BN113" s="139">
        <v>16831.839067989327</v>
      </c>
      <c r="BO113" s="139">
        <v>16831.839067989327</v>
      </c>
      <c r="BP113" s="139">
        <v>16831.839067989327</v>
      </c>
      <c r="BQ113" s="144">
        <v>201982.06881587187</v>
      </c>
    </row>
    <row r="114" spans="2:69" x14ac:dyDescent="0.25">
      <c r="B114" s="120" t="s">
        <v>320</v>
      </c>
      <c r="C114" s="120" t="s">
        <v>320</v>
      </c>
      <c r="D114" s="120" t="s">
        <v>318</v>
      </c>
      <c r="F114" s="120" t="s">
        <v>318</v>
      </c>
      <c r="H114" s="120" t="s">
        <v>318</v>
      </c>
      <c r="J114" s="120" t="s">
        <v>320</v>
      </c>
      <c r="K114" s="135" t="s">
        <v>481</v>
      </c>
      <c r="V114" s="61" t="s">
        <v>470</v>
      </c>
      <c r="W114" s="61" t="s">
        <v>482</v>
      </c>
      <c r="X114" s="61">
        <v>231</v>
      </c>
      <c r="AB114" s="136" t="s">
        <v>320</v>
      </c>
      <c r="AC114" s="137" t="s">
        <v>483</v>
      </c>
      <c r="AD114" s="138"/>
      <c r="AE114" s="139">
        <v>3381883.1700000004</v>
      </c>
      <c r="AF114" s="17">
        <v>1260266.71</v>
      </c>
      <c r="AG114" s="17">
        <v>1460358.3</v>
      </c>
      <c r="AH114" s="140">
        <v>870648.31707317114</v>
      </c>
      <c r="AI114" s="141">
        <v>440317.84</v>
      </c>
      <c r="AJ114" s="142">
        <v>1320953.52</v>
      </c>
      <c r="AK114" s="141">
        <v>1413328.9100000001</v>
      </c>
      <c r="AL114" s="142">
        <v>1695994.692</v>
      </c>
      <c r="AM114" s="141">
        <v>725540.26422764256</v>
      </c>
      <c r="AN114" s="141">
        <v>1558436.9628455287</v>
      </c>
      <c r="AO114" s="140">
        <v>1735817.6228571439</v>
      </c>
      <c r="AP114" s="140">
        <v>766681.5</v>
      </c>
      <c r="AQ114" s="140">
        <v>766681.49999999965</v>
      </c>
      <c r="AR114" s="142">
        <v>554272.02000000037</v>
      </c>
      <c r="AS114" s="143">
        <v>0.41959994171483062</v>
      </c>
      <c r="AT114" s="142">
        <v>103966.81707317149</v>
      </c>
      <c r="AU114" s="143">
        <v>0.11941310289632581</v>
      </c>
      <c r="AV114" s="142">
        <v>693676.8000000004</v>
      </c>
      <c r="AW114" s="143">
        <v>0.47500452457455156</v>
      </c>
      <c r="AX114" s="142">
        <v>554272.02</v>
      </c>
      <c r="AY114" s="143">
        <v>0.41959994171483039</v>
      </c>
      <c r="AZ114" s="142">
        <v>103966.81707317114</v>
      </c>
      <c r="BA114" s="143">
        <v>0.11941310289632542</v>
      </c>
      <c r="BB114" s="142">
        <v>3.4924596548080444E-10</v>
      </c>
      <c r="BC114" s="143">
        <v>4.5552940234087358E-16</v>
      </c>
      <c r="BE114" s="139">
        <v>63890.124999999964</v>
      </c>
      <c r="BF114" s="139">
        <v>63890.124999999964</v>
      </c>
      <c r="BG114" s="139">
        <v>63890.124999999964</v>
      </c>
      <c r="BH114" s="139">
        <v>63890.124999999964</v>
      </c>
      <c r="BI114" s="139">
        <v>63890.124999999964</v>
      </c>
      <c r="BJ114" s="139">
        <v>63890.124999999964</v>
      </c>
      <c r="BK114" s="139">
        <v>63890.124999999964</v>
      </c>
      <c r="BL114" s="139">
        <v>63890.124999999964</v>
      </c>
      <c r="BM114" s="139">
        <v>63890.124999999964</v>
      </c>
      <c r="BN114" s="139">
        <v>63890.124999999964</v>
      </c>
      <c r="BO114" s="139">
        <v>63890.124999999964</v>
      </c>
      <c r="BP114" s="139">
        <v>63890.124999999964</v>
      </c>
      <c r="BQ114" s="144">
        <v>766681.49999999965</v>
      </c>
    </row>
    <row r="115" spans="2:69" hidden="1" x14ac:dyDescent="0.25">
      <c r="B115" s="120" t="s">
        <v>318</v>
      </c>
      <c r="C115" s="120" t="s">
        <v>318</v>
      </c>
      <c r="D115" s="120" t="s">
        <v>318</v>
      </c>
      <c r="E115" s="120" t="s">
        <v>318</v>
      </c>
      <c r="F115" s="120" t="s">
        <v>318</v>
      </c>
      <c r="G115" s="120" t="s">
        <v>318</v>
      </c>
      <c r="H115" s="120" t="s">
        <v>318</v>
      </c>
      <c r="I115" s="120" t="s">
        <v>318</v>
      </c>
      <c r="J115" s="120" t="s">
        <v>318</v>
      </c>
      <c r="K115" s="61" t="s">
        <v>323</v>
      </c>
      <c r="AC115" s="145"/>
      <c r="AD115" s="138"/>
      <c r="AE115" s="145"/>
      <c r="AS115" s="242"/>
      <c r="AU115" s="242"/>
      <c r="AW115" s="242"/>
      <c r="AY115" s="242"/>
      <c r="BA115" s="242"/>
      <c r="BB115" s="61"/>
      <c r="BC115" s="242"/>
      <c r="BQ115" s="138"/>
    </row>
    <row r="116" spans="2:69" ht="17.25" x14ac:dyDescent="0.3">
      <c r="D116" s="120" t="s">
        <v>318</v>
      </c>
      <c r="F116" s="120" t="s">
        <v>318</v>
      </c>
      <c r="H116" s="120" t="s">
        <v>318</v>
      </c>
      <c r="V116" s="61" t="s">
        <v>470</v>
      </c>
      <c r="AB116" s="136" t="s">
        <v>320</v>
      </c>
      <c r="AC116" s="245" t="s">
        <v>484</v>
      </c>
      <c r="AD116" s="138"/>
      <c r="AE116" s="246">
        <v>46949845.979000002</v>
      </c>
      <c r="AF116" s="247">
        <v>56151707.100000001</v>
      </c>
      <c r="AG116" s="247">
        <v>60753705.289999992</v>
      </c>
      <c r="AH116" s="247">
        <v>60889830.193099134</v>
      </c>
      <c r="AI116" s="248">
        <v>20533592.879999999</v>
      </c>
      <c r="AJ116" s="247">
        <v>61600778.640000008</v>
      </c>
      <c r="AK116" s="248">
        <v>50436327</v>
      </c>
      <c r="AL116" s="247">
        <v>60523592.399999991</v>
      </c>
      <c r="AM116" s="248">
        <v>50847129.056946993</v>
      </c>
      <c r="AN116" s="248">
        <v>60479028.136152133</v>
      </c>
      <c r="AO116" s="247">
        <v>58256891.628571436</v>
      </c>
      <c r="AP116" s="247">
        <v>63066483.709772445</v>
      </c>
      <c r="AQ116" s="247">
        <v>65310154.673817597</v>
      </c>
      <c r="AR116" s="247">
        <v>-3709376.0338175893</v>
      </c>
      <c r="AS116" s="249">
        <v>-6.021638225541736E-2</v>
      </c>
      <c r="AT116" s="247">
        <v>-4420324.4807184637</v>
      </c>
      <c r="AU116" s="249">
        <v>-7.2595447658506285E-2</v>
      </c>
      <c r="AV116" s="247">
        <v>-4556449.3838176057</v>
      </c>
      <c r="AW116" s="249">
        <v>-7.4998707684872573E-2</v>
      </c>
      <c r="AX116" s="247">
        <v>-1465705.0697724372</v>
      </c>
      <c r="AY116" s="249">
        <v>-2.3793612712886918E-2</v>
      </c>
      <c r="AZ116" s="247">
        <v>-2176653.5166733116</v>
      </c>
      <c r="BA116" s="249">
        <v>-3.5747406582848376E-2</v>
      </c>
      <c r="BB116" s="247">
        <v>-2243670.9640451521</v>
      </c>
      <c r="BC116" s="249">
        <v>-3.5576281283896678E-2</v>
      </c>
      <c r="BE116" s="247">
        <v>5436651.7456202731</v>
      </c>
      <c r="BF116" s="247">
        <v>5307324.8866065443</v>
      </c>
      <c r="BG116" s="247">
        <v>5452863.073362452</v>
      </c>
      <c r="BH116" s="247">
        <v>5623725.8883503834</v>
      </c>
      <c r="BI116" s="247">
        <v>5140584.7933765026</v>
      </c>
      <c r="BJ116" s="247">
        <v>5527102.2325547412</v>
      </c>
      <c r="BK116" s="247">
        <v>5398561.858246536</v>
      </c>
      <c r="BL116" s="247">
        <v>5530381.9580365838</v>
      </c>
      <c r="BM116" s="247">
        <v>5415538.7396901529</v>
      </c>
      <c r="BN116" s="247">
        <v>5547281.2290848931</v>
      </c>
      <c r="BO116" s="247">
        <v>5526435.3904325711</v>
      </c>
      <c r="BP116" s="247">
        <v>5403702.8784559686</v>
      </c>
      <c r="BQ116" s="250">
        <v>65310154.673817605</v>
      </c>
    </row>
    <row r="117" spans="2:69" ht="17.25" hidden="1" x14ac:dyDescent="0.3">
      <c r="B117" s="120" t="s">
        <v>318</v>
      </c>
      <c r="C117" s="120" t="s">
        <v>318</v>
      </c>
      <c r="D117" s="120" t="s">
        <v>318</v>
      </c>
      <c r="E117" s="120" t="s">
        <v>318</v>
      </c>
      <c r="F117" s="120" t="s">
        <v>318</v>
      </c>
      <c r="G117" s="120" t="s">
        <v>318</v>
      </c>
      <c r="H117" s="120" t="s">
        <v>318</v>
      </c>
      <c r="I117" s="120" t="s">
        <v>318</v>
      </c>
      <c r="J117" s="120" t="s">
        <v>318</v>
      </c>
      <c r="K117" s="240" t="s">
        <v>485</v>
      </c>
      <c r="AC117" s="241"/>
      <c r="AD117" s="138"/>
      <c r="AE117" s="246"/>
      <c r="AI117" s="248"/>
      <c r="AS117" s="277"/>
      <c r="AT117" s="49"/>
      <c r="AU117" s="277"/>
      <c r="AV117" s="49"/>
      <c r="AW117" s="277"/>
      <c r="AY117" s="277"/>
      <c r="BA117" s="277"/>
      <c r="BB117" s="49"/>
      <c r="BC117" s="277"/>
      <c r="BE117" s="247"/>
      <c r="BF117" s="247"/>
      <c r="BG117" s="247"/>
      <c r="BH117" s="247"/>
      <c r="BI117" s="247"/>
      <c r="BJ117" s="247"/>
      <c r="BK117" s="247"/>
      <c r="BL117" s="247"/>
      <c r="BM117" s="247"/>
      <c r="BN117" s="247"/>
      <c r="BO117" s="247"/>
      <c r="BP117" s="247"/>
      <c r="BQ117" s="250"/>
    </row>
    <row r="118" spans="2:69" hidden="1" x14ac:dyDescent="0.25">
      <c r="B118" s="120" t="s">
        <v>318</v>
      </c>
      <c r="C118" s="120" t="s">
        <v>318</v>
      </c>
      <c r="D118" s="120" t="s">
        <v>318</v>
      </c>
      <c r="E118" s="120" t="s">
        <v>318</v>
      </c>
      <c r="F118" s="120" t="s">
        <v>318</v>
      </c>
      <c r="G118" s="120" t="s">
        <v>318</v>
      </c>
      <c r="H118" s="120" t="s">
        <v>318</v>
      </c>
      <c r="I118" s="120" t="s">
        <v>318</v>
      </c>
      <c r="J118" s="120" t="s">
        <v>318</v>
      </c>
      <c r="K118" s="61" t="s">
        <v>486</v>
      </c>
      <c r="AC118" s="145"/>
      <c r="AD118" s="138"/>
      <c r="AE118" s="145"/>
      <c r="AS118" s="277"/>
      <c r="AT118" s="49"/>
      <c r="AU118" s="277"/>
      <c r="AV118" s="49"/>
      <c r="AW118" s="277"/>
      <c r="AY118" s="277"/>
      <c r="BA118" s="277"/>
      <c r="BB118" s="49"/>
      <c r="BC118" s="277"/>
      <c r="BQ118" s="138"/>
    </row>
    <row r="119" spans="2:69" x14ac:dyDescent="0.25">
      <c r="B119" s="120" t="s">
        <v>320</v>
      </c>
      <c r="C119" s="120" t="s">
        <v>320</v>
      </c>
      <c r="D119" s="120" t="s">
        <v>318</v>
      </c>
      <c r="F119" s="120" t="s">
        <v>318</v>
      </c>
      <c r="H119" s="120" t="s">
        <v>318</v>
      </c>
      <c r="J119" s="120" t="s">
        <v>320</v>
      </c>
      <c r="K119" s="135" t="s">
        <v>487</v>
      </c>
      <c r="V119" s="61" t="s">
        <v>485</v>
      </c>
      <c r="W119" s="61" t="s">
        <v>485</v>
      </c>
      <c r="X119" s="61">
        <v>240</v>
      </c>
      <c r="AB119" s="136" t="s">
        <v>414</v>
      </c>
      <c r="AC119" s="137" t="s">
        <v>488</v>
      </c>
      <c r="AD119" s="138"/>
      <c r="AE119" s="139">
        <v>9548515.9546000008</v>
      </c>
      <c r="AF119" s="17">
        <v>9328032.75</v>
      </c>
      <c r="AG119" s="17">
        <v>9979051.1999999993</v>
      </c>
      <c r="AH119" s="140">
        <v>11856525.371066881</v>
      </c>
      <c r="AI119" s="141">
        <v>3252826.35</v>
      </c>
      <c r="AJ119" s="142">
        <v>9758479.0500000007</v>
      </c>
      <c r="AK119" s="141">
        <v>8608301.1800000016</v>
      </c>
      <c r="AL119" s="142">
        <v>10329961.416000001</v>
      </c>
      <c r="AM119" s="141">
        <v>9903060.3523638342</v>
      </c>
      <c r="AN119" s="141">
        <v>10561766.198703049</v>
      </c>
      <c r="AO119" s="140">
        <v>8706560.1828571502</v>
      </c>
      <c r="AP119" s="140">
        <v>12832439.422433157</v>
      </c>
      <c r="AQ119" s="140">
        <v>13298424.851278799</v>
      </c>
      <c r="AR119" s="142">
        <v>-3539945.8012787979</v>
      </c>
      <c r="AS119" s="143">
        <v>-0.36275589496488159</v>
      </c>
      <c r="AT119" s="142">
        <v>-1441899.4802119173</v>
      </c>
      <c r="AU119" s="143">
        <v>-0.12161231348018205</v>
      </c>
      <c r="AV119" s="142">
        <v>-3319373.6512787994</v>
      </c>
      <c r="AW119" s="143">
        <v>-0.332634193847888</v>
      </c>
      <c r="AX119" s="142">
        <v>-3073960.3724331558</v>
      </c>
      <c r="AY119" s="143">
        <v>-0.31500404486016248</v>
      </c>
      <c r="AZ119" s="142">
        <v>-975914.05136627518</v>
      </c>
      <c r="BA119" s="143">
        <v>-8.2310290816546353E-2</v>
      </c>
      <c r="BB119" s="142">
        <v>-465985.42884564213</v>
      </c>
      <c r="BC119" s="143">
        <v>-3.6313082299147662E-2</v>
      </c>
      <c r="BE119" s="139">
        <v>1071686.2156293106</v>
      </c>
      <c r="BF119" s="139">
        <v>1051893.5528549578</v>
      </c>
      <c r="BG119" s="139">
        <v>1054616.6651262075</v>
      </c>
      <c r="BH119" s="139">
        <v>1160215.4625072319</v>
      </c>
      <c r="BI119" s="139">
        <v>1122826.816393228</v>
      </c>
      <c r="BJ119" s="139">
        <v>1149219.7458021631</v>
      </c>
      <c r="BK119" s="139">
        <v>1147902.9792707495</v>
      </c>
      <c r="BL119" s="139">
        <v>1134212.0750275468</v>
      </c>
      <c r="BM119" s="139">
        <v>1117326.3989827055</v>
      </c>
      <c r="BN119" s="139">
        <v>1112358.0582174128</v>
      </c>
      <c r="BO119" s="139">
        <v>1102859.8751995817</v>
      </c>
      <c r="BP119" s="139">
        <v>1073307.0062677031</v>
      </c>
      <c r="BQ119" s="144">
        <v>13298424.851278801</v>
      </c>
    </row>
    <row r="120" spans="2:69" hidden="1" x14ac:dyDescent="0.25">
      <c r="B120" s="120" t="s">
        <v>318</v>
      </c>
      <c r="C120" s="120" t="s">
        <v>318</v>
      </c>
      <c r="D120" s="120" t="s">
        <v>318</v>
      </c>
      <c r="E120" s="120" t="s">
        <v>318</v>
      </c>
      <c r="F120" s="120" t="s">
        <v>318</v>
      </c>
      <c r="G120" s="120" t="s">
        <v>318</v>
      </c>
      <c r="H120" s="120" t="s">
        <v>318</v>
      </c>
      <c r="I120" s="120" t="s">
        <v>318</v>
      </c>
      <c r="J120" s="120" t="s">
        <v>318</v>
      </c>
      <c r="K120" s="61" t="s">
        <v>323</v>
      </c>
      <c r="AC120" s="145"/>
      <c r="AD120" s="138"/>
      <c r="AE120" s="145"/>
      <c r="AS120" s="277"/>
      <c r="AT120" s="49"/>
      <c r="AU120" s="277"/>
      <c r="AV120" s="49"/>
      <c r="AW120" s="277"/>
      <c r="AY120" s="277"/>
      <c r="BA120" s="277"/>
      <c r="BB120" s="49"/>
      <c r="BC120" s="277"/>
      <c r="BQ120" s="138"/>
    </row>
    <row r="121" spans="2:69" ht="17.25" x14ac:dyDescent="0.3">
      <c r="D121" s="120" t="s">
        <v>318</v>
      </c>
      <c r="F121" s="120" t="s">
        <v>318</v>
      </c>
      <c r="H121" s="120" t="s">
        <v>318</v>
      </c>
      <c r="K121" s="251" t="s">
        <v>489</v>
      </c>
      <c r="V121" s="61" t="s">
        <v>485</v>
      </c>
      <c r="AB121" s="136" t="s">
        <v>414</v>
      </c>
      <c r="AC121" s="245" t="s">
        <v>489</v>
      </c>
      <c r="AD121" s="138"/>
      <c r="AE121" s="246">
        <v>56498361.933600001</v>
      </c>
      <c r="AF121" s="247">
        <v>65479739.850000001</v>
      </c>
      <c r="AG121" s="247">
        <v>70732756.489999995</v>
      </c>
      <c r="AH121" s="247">
        <v>72746355.564166009</v>
      </c>
      <c r="AI121" s="248">
        <v>23786419.23</v>
      </c>
      <c r="AJ121" s="247">
        <v>71359257.690000013</v>
      </c>
      <c r="AK121" s="248">
        <v>59044628.18</v>
      </c>
      <c r="AL121" s="247">
        <v>70853553.815999985</v>
      </c>
      <c r="AM121" s="248">
        <v>60750189.409310825</v>
      </c>
      <c r="AN121" s="248">
        <v>71040794.334855184</v>
      </c>
      <c r="AO121" s="247">
        <v>66963451.811428584</v>
      </c>
      <c r="AP121" s="247">
        <v>75898923.132205606</v>
      </c>
      <c r="AQ121" s="247">
        <v>78608579.525096402</v>
      </c>
      <c r="AR121" s="247">
        <v>-7249321.8350963891</v>
      </c>
      <c r="AS121" s="249">
        <v>-0.10158908696316608</v>
      </c>
      <c r="AT121" s="247">
        <v>-5862223.9609303921</v>
      </c>
      <c r="AU121" s="249">
        <v>-8.0584434992892681E-2</v>
      </c>
      <c r="AV121" s="247">
        <v>-7875823.0350964069</v>
      </c>
      <c r="AW121" s="249">
        <v>-0.11134619129695404</v>
      </c>
      <c r="AX121" s="247">
        <v>-4539665.442205593</v>
      </c>
      <c r="AY121" s="249">
        <v>-6.36170496885895E-2</v>
      </c>
      <c r="AZ121" s="247">
        <v>-3152567.5680395961</v>
      </c>
      <c r="BA121" s="249">
        <v>-4.3336433056895475E-2</v>
      </c>
      <c r="BB121" s="247">
        <v>-2709656.3928907961</v>
      </c>
      <c r="BC121" s="249">
        <v>-3.5700854255480585E-2</v>
      </c>
      <c r="BE121" s="247">
        <v>6508337.9612495834</v>
      </c>
      <c r="BF121" s="247">
        <v>6359218.4394615022</v>
      </c>
      <c r="BG121" s="247">
        <v>6507479.7384886593</v>
      </c>
      <c r="BH121" s="247">
        <v>6783941.3508576155</v>
      </c>
      <c r="BI121" s="247">
        <v>6263411.6097697308</v>
      </c>
      <c r="BJ121" s="247">
        <v>6676321.9783569044</v>
      </c>
      <c r="BK121" s="247">
        <v>6546464.8375172857</v>
      </c>
      <c r="BL121" s="247">
        <v>6664594.0330641307</v>
      </c>
      <c r="BM121" s="247">
        <v>6532865.1386728585</v>
      </c>
      <c r="BN121" s="247">
        <v>6659639.2873023059</v>
      </c>
      <c r="BO121" s="247">
        <v>6629295.2656321526</v>
      </c>
      <c r="BP121" s="247">
        <v>6477009.8847236717</v>
      </c>
      <c r="BQ121" s="250">
        <v>78608579.525096402</v>
      </c>
    </row>
    <row r="122" spans="2:69" ht="11.25" customHeight="1" x14ac:dyDescent="0.25">
      <c r="D122" s="120" t="s">
        <v>318</v>
      </c>
      <c r="F122" s="120" t="s">
        <v>318</v>
      </c>
      <c r="H122" s="120" t="s">
        <v>318</v>
      </c>
      <c r="AC122" s="145"/>
      <c r="AD122" s="138"/>
      <c r="AE122" s="145"/>
      <c r="AS122" s="242"/>
      <c r="AU122" s="242"/>
      <c r="AW122" s="242"/>
      <c r="AY122" s="242"/>
      <c r="BA122" s="242"/>
      <c r="BB122" s="61"/>
      <c r="BC122" s="242"/>
      <c r="BQ122" s="138"/>
    </row>
    <row r="123" spans="2:69" ht="17.25" x14ac:dyDescent="0.3">
      <c r="D123" s="120" t="s">
        <v>318</v>
      </c>
      <c r="F123" s="120" t="s">
        <v>318</v>
      </c>
      <c r="H123" s="120" t="s">
        <v>318</v>
      </c>
      <c r="K123" s="240" t="s">
        <v>490</v>
      </c>
      <c r="AC123" s="241" t="s">
        <v>491</v>
      </c>
      <c r="AD123" s="138"/>
      <c r="AE123" s="246"/>
      <c r="AI123" s="248"/>
      <c r="AS123" s="242"/>
      <c r="AU123" s="242"/>
      <c r="AW123" s="242"/>
      <c r="AY123" s="242"/>
      <c r="BA123" s="242"/>
      <c r="BB123" s="61"/>
      <c r="BC123" s="242"/>
      <c r="BE123" s="247"/>
      <c r="BF123" s="247"/>
      <c r="BG123" s="247"/>
      <c r="BH123" s="247"/>
      <c r="BI123" s="247"/>
      <c r="BJ123" s="247"/>
      <c r="BK123" s="247"/>
      <c r="BL123" s="247"/>
      <c r="BM123" s="247"/>
      <c r="BN123" s="247"/>
      <c r="BO123" s="247"/>
      <c r="BP123" s="247"/>
      <c r="BQ123" s="250"/>
    </row>
    <row r="124" spans="2:69" ht="5.25" customHeight="1" x14ac:dyDescent="0.25">
      <c r="D124" s="120" t="s">
        <v>318</v>
      </c>
      <c r="F124" s="120" t="s">
        <v>318</v>
      </c>
      <c r="H124" s="120" t="s">
        <v>318</v>
      </c>
      <c r="K124" s="61" t="s">
        <v>492</v>
      </c>
      <c r="AC124" s="145"/>
      <c r="AD124" s="138"/>
      <c r="AE124" s="145"/>
      <c r="AS124" s="242"/>
      <c r="AU124" s="242"/>
      <c r="AW124" s="242"/>
      <c r="AY124" s="242"/>
      <c r="BA124" s="242"/>
      <c r="BB124" s="61"/>
      <c r="BC124" s="242"/>
      <c r="BQ124" s="138"/>
    </row>
    <row r="125" spans="2:69" x14ac:dyDescent="0.25">
      <c r="B125" s="120" t="s">
        <v>320</v>
      </c>
      <c r="C125" s="120" t="s">
        <v>320</v>
      </c>
      <c r="D125" s="120" t="s">
        <v>318</v>
      </c>
      <c r="F125" s="120" t="s">
        <v>318</v>
      </c>
      <c r="H125" s="120" t="s">
        <v>318</v>
      </c>
      <c r="J125" s="120" t="s">
        <v>320</v>
      </c>
      <c r="K125" s="135" t="s">
        <v>493</v>
      </c>
      <c r="V125" s="61" t="s">
        <v>490</v>
      </c>
      <c r="W125" s="61" t="s">
        <v>494</v>
      </c>
      <c r="X125" s="61">
        <v>300</v>
      </c>
      <c r="AB125" s="136" t="s">
        <v>414</v>
      </c>
      <c r="AC125" s="137" t="s">
        <v>495</v>
      </c>
      <c r="AD125" s="138"/>
      <c r="AE125" s="139">
        <v>5322002.54</v>
      </c>
      <c r="AF125" s="17">
        <v>5741245.9900000002</v>
      </c>
      <c r="AG125" s="17">
        <v>6007944.6900000004</v>
      </c>
      <c r="AH125" s="140">
        <v>6946450.6736476552</v>
      </c>
      <c r="AI125" s="141">
        <v>2299062.12</v>
      </c>
      <c r="AJ125" s="142">
        <v>6897186.3600000003</v>
      </c>
      <c r="AK125" s="141">
        <v>5411345.9299999997</v>
      </c>
      <c r="AL125" s="142">
        <v>6493615.1160000004</v>
      </c>
      <c r="AM125" s="141">
        <v>5800627.9209628953</v>
      </c>
      <c r="AN125" s="141">
        <v>6557168.6826847596</v>
      </c>
      <c r="AO125" s="140">
        <v>6623413.8514285712</v>
      </c>
      <c r="AP125" s="140">
        <v>7014120.960464647</v>
      </c>
      <c r="AQ125" s="140">
        <v>7224544.5892785927</v>
      </c>
      <c r="AR125" s="142">
        <v>-327358.22927859239</v>
      </c>
      <c r="AS125" s="143">
        <v>-4.7462575634768314E-2</v>
      </c>
      <c r="AT125" s="142">
        <v>-278093.91563093755</v>
      </c>
      <c r="AU125" s="143">
        <v>-4.0033958160233717E-2</v>
      </c>
      <c r="AV125" s="142">
        <v>-1216599.8992785923</v>
      </c>
      <c r="AW125" s="143">
        <v>-0.20249851855387041</v>
      </c>
      <c r="AX125" s="142">
        <v>-116934.6004646467</v>
      </c>
      <c r="AY125" s="143">
        <v>-1.6953956926958648E-2</v>
      </c>
      <c r="AZ125" s="142">
        <v>-67670.286816991866</v>
      </c>
      <c r="BA125" s="143">
        <v>-9.7417069516823451E-3</v>
      </c>
      <c r="BB125" s="142">
        <v>-210423.62881394569</v>
      </c>
      <c r="BC125" s="143">
        <v>-3.0000000000000894E-2</v>
      </c>
      <c r="BE125" s="139">
        <v>620384.22808091494</v>
      </c>
      <c r="BF125" s="139">
        <v>585401.5628869012</v>
      </c>
      <c r="BG125" s="139">
        <v>605458.64097530628</v>
      </c>
      <c r="BH125" s="139">
        <v>621303.11806365021</v>
      </c>
      <c r="BI125" s="139">
        <v>564190.10995145491</v>
      </c>
      <c r="BJ125" s="139">
        <v>606733.71913457382</v>
      </c>
      <c r="BK125" s="139">
        <v>600052.48979088652</v>
      </c>
      <c r="BL125" s="139">
        <v>608090.6496721108</v>
      </c>
      <c r="BM125" s="139">
        <v>599293.40601764072</v>
      </c>
      <c r="BN125" s="139">
        <v>611931.93022264389</v>
      </c>
      <c r="BO125" s="139">
        <v>609325.71111311286</v>
      </c>
      <c r="BP125" s="139">
        <v>592379.02336939564</v>
      </c>
      <c r="BQ125" s="144">
        <v>7224544.5892785918</v>
      </c>
    </row>
    <row r="126" spans="2:69" x14ac:dyDescent="0.25">
      <c r="B126" s="120" t="s">
        <v>320</v>
      </c>
      <c r="C126" s="120" t="s">
        <v>320</v>
      </c>
      <c r="D126" s="120" t="s">
        <v>318</v>
      </c>
      <c r="F126" s="120" t="s">
        <v>318</v>
      </c>
      <c r="H126" s="120" t="s">
        <v>318</v>
      </c>
      <c r="J126" s="120" t="s">
        <v>320</v>
      </c>
      <c r="K126" s="135" t="s">
        <v>496</v>
      </c>
      <c r="V126" s="61" t="s">
        <v>490</v>
      </c>
      <c r="W126" s="61" t="s">
        <v>497</v>
      </c>
      <c r="X126" s="61">
        <v>302</v>
      </c>
      <c r="AB126" s="136" t="s">
        <v>414</v>
      </c>
      <c r="AC126" s="137" t="s">
        <v>498</v>
      </c>
      <c r="AD126" s="138"/>
      <c r="AE126" s="139">
        <v>3151583.8899999997</v>
      </c>
      <c r="AF126" s="17">
        <v>3953629.8499999996</v>
      </c>
      <c r="AG126" s="17">
        <v>4341753.0599999996</v>
      </c>
      <c r="AH126" s="140">
        <v>4559466.9311317122</v>
      </c>
      <c r="AI126" s="141">
        <v>1920702.6100000003</v>
      </c>
      <c r="AJ126" s="142">
        <v>5762107.830000001</v>
      </c>
      <c r="AK126" s="141">
        <v>4848445.13</v>
      </c>
      <c r="AL126" s="142">
        <v>5818134.1559999995</v>
      </c>
      <c r="AM126" s="141">
        <v>3806325.6765010003</v>
      </c>
      <c r="AN126" s="141">
        <v>5601586.3846307117</v>
      </c>
      <c r="AO126" s="140">
        <v>6342870.7028571395</v>
      </c>
      <c r="AP126" s="140">
        <v>5477441.7654948337</v>
      </c>
      <c r="AQ126" s="140">
        <v>5696539.4361146307</v>
      </c>
      <c r="AR126" s="142">
        <v>65568.393885370344</v>
      </c>
      <c r="AS126" s="143">
        <v>1.137923756719602E-2</v>
      </c>
      <c r="AT126" s="142">
        <v>-1137072.5049829185</v>
      </c>
      <c r="AU126" s="143">
        <v>-0.24938715910385692</v>
      </c>
      <c r="AV126" s="142">
        <v>-1354786.3761146311</v>
      </c>
      <c r="AW126" s="143">
        <v>-0.31203671820861945</v>
      </c>
      <c r="AX126" s="142">
        <v>284666.06450516731</v>
      </c>
      <c r="AY126" s="143">
        <v>4.9403113045381392E-2</v>
      </c>
      <c r="AZ126" s="142">
        <v>-917974.83436312154</v>
      </c>
      <c r="BA126" s="143">
        <v>-0.20133380683063087</v>
      </c>
      <c r="BB126" s="142">
        <v>-219097.67061979696</v>
      </c>
      <c r="BC126" s="143">
        <v>-4.000000000000066E-2</v>
      </c>
      <c r="BE126" s="139">
        <v>490201.74116419873</v>
      </c>
      <c r="BF126" s="139">
        <v>459510.06099187257</v>
      </c>
      <c r="BG126" s="139">
        <v>475239.78458326525</v>
      </c>
      <c r="BH126" s="139">
        <v>492184.3238413668</v>
      </c>
      <c r="BI126" s="139">
        <v>447503.03828353423</v>
      </c>
      <c r="BJ126" s="139">
        <v>476679.44522526005</v>
      </c>
      <c r="BK126" s="139">
        <v>474161.90522312623</v>
      </c>
      <c r="BL126" s="139">
        <v>478211.52345482941</v>
      </c>
      <c r="BM126" s="139">
        <v>474249.92735501687</v>
      </c>
      <c r="BN126" s="139">
        <v>481603.53692616406</v>
      </c>
      <c r="BO126" s="139">
        <v>479606.00216512108</v>
      </c>
      <c r="BP126" s="139">
        <v>467388.14690087544</v>
      </c>
      <c r="BQ126" s="144">
        <v>5696539.4361146316</v>
      </c>
    </row>
    <row r="127" spans="2:69" x14ac:dyDescent="0.25">
      <c r="B127" s="120" t="s">
        <v>320</v>
      </c>
      <c r="C127" s="120" t="s">
        <v>320</v>
      </c>
      <c r="D127" s="120" t="s">
        <v>318</v>
      </c>
      <c r="F127" s="120" t="s">
        <v>318</v>
      </c>
      <c r="H127" s="120" t="s">
        <v>318</v>
      </c>
      <c r="J127" s="120" t="s">
        <v>320</v>
      </c>
      <c r="K127" s="135" t="s">
        <v>499</v>
      </c>
      <c r="V127" s="61" t="s">
        <v>490</v>
      </c>
      <c r="W127" s="61" t="s">
        <v>500</v>
      </c>
      <c r="X127" s="61">
        <v>303</v>
      </c>
      <c r="AB127" s="136" t="s">
        <v>414</v>
      </c>
      <c r="AC127" s="137" t="s">
        <v>501</v>
      </c>
      <c r="AD127" s="138"/>
      <c r="AE127" s="139">
        <v>317734.73</v>
      </c>
      <c r="AF127" s="17">
        <v>416780.21000000008</v>
      </c>
      <c r="AG127" s="17">
        <v>497614.68000000005</v>
      </c>
      <c r="AH127" s="140">
        <v>496498.19411921711</v>
      </c>
      <c r="AI127" s="141">
        <v>183061.02</v>
      </c>
      <c r="AJ127" s="142">
        <v>549183.05999999994</v>
      </c>
      <c r="AK127" s="141">
        <v>453670.88</v>
      </c>
      <c r="AL127" s="142">
        <v>544405.0560000001</v>
      </c>
      <c r="AM127" s="141">
        <v>414662.81861398177</v>
      </c>
      <c r="AN127" s="141">
        <v>535506.2555052354</v>
      </c>
      <c r="AO127" s="140">
        <v>544461.08571428608</v>
      </c>
      <c r="AP127" s="140">
        <v>547090.78777622036</v>
      </c>
      <c r="AQ127" s="140">
        <v>563503.51140950702</v>
      </c>
      <c r="AR127" s="142">
        <v>-14320.451409507077</v>
      </c>
      <c r="AS127" s="143">
        <v>-2.6075916124410462E-2</v>
      </c>
      <c r="AT127" s="142">
        <v>-67005.31729028991</v>
      </c>
      <c r="AU127" s="143">
        <v>-0.13495581269768098</v>
      </c>
      <c r="AV127" s="142">
        <v>-65888.831409506965</v>
      </c>
      <c r="AW127" s="143">
        <v>-0.13240934011333219</v>
      </c>
      <c r="AX127" s="142">
        <v>2092.2722237795824</v>
      </c>
      <c r="AY127" s="143">
        <v>3.8097901704753651E-3</v>
      </c>
      <c r="AZ127" s="142">
        <v>-50592.59365700325</v>
      </c>
      <c r="BA127" s="143">
        <v>-0.10189884727930182</v>
      </c>
      <c r="BB127" s="142">
        <v>-16412.72363328666</v>
      </c>
      <c r="BC127" s="143">
        <v>-3.0000000000000089E-2</v>
      </c>
      <c r="BE127" s="139">
        <v>50852.701984864929</v>
      </c>
      <c r="BF127" s="139">
        <v>44476.73927146833</v>
      </c>
      <c r="BG127" s="139">
        <v>46658.355074056359</v>
      </c>
      <c r="BH127" s="139">
        <v>48755.528529447001</v>
      </c>
      <c r="BI127" s="139">
        <v>44307.854600006023</v>
      </c>
      <c r="BJ127" s="139">
        <v>46658.355074056359</v>
      </c>
      <c r="BK127" s="139">
        <v>48671.086193605443</v>
      </c>
      <c r="BL127" s="139">
        <v>46658.355074056359</v>
      </c>
      <c r="BM127" s="139">
        <v>46573.912738214807</v>
      </c>
      <c r="BN127" s="139">
        <v>48755.528529447001</v>
      </c>
      <c r="BO127" s="139">
        <v>46658.355074056359</v>
      </c>
      <c r="BP127" s="139">
        <v>44476.73926622796</v>
      </c>
      <c r="BQ127" s="144">
        <v>563503.5114095069</v>
      </c>
    </row>
    <row r="128" spans="2:69" x14ac:dyDescent="0.25">
      <c r="B128" s="120" t="s">
        <v>320</v>
      </c>
      <c r="C128" s="120" t="s">
        <v>320</v>
      </c>
      <c r="D128" s="120" t="s">
        <v>318</v>
      </c>
      <c r="F128" s="120" t="s">
        <v>318</v>
      </c>
      <c r="H128" s="120" t="s">
        <v>318</v>
      </c>
      <c r="J128" s="120" t="s">
        <v>320</v>
      </c>
      <c r="K128" s="135" t="s">
        <v>502</v>
      </c>
      <c r="V128" s="61" t="s">
        <v>490</v>
      </c>
      <c r="W128" s="61" t="s">
        <v>503</v>
      </c>
      <c r="X128" s="61">
        <v>304</v>
      </c>
      <c r="AB128" s="136" t="s">
        <v>414</v>
      </c>
      <c r="AC128" s="137" t="s">
        <v>504</v>
      </c>
      <c r="AD128" s="138"/>
      <c r="AE128" s="139">
        <v>120117.81999999998</v>
      </c>
      <c r="AF128" s="17">
        <v>213428.79</v>
      </c>
      <c r="AG128" s="17">
        <v>219223.08</v>
      </c>
      <c r="AH128" s="140">
        <v>204035.23073288894</v>
      </c>
      <c r="AI128" s="141">
        <v>90594.489999999991</v>
      </c>
      <c r="AJ128" s="142">
        <v>271783.46999999997</v>
      </c>
      <c r="AK128" s="141">
        <v>208797.31</v>
      </c>
      <c r="AL128" s="142">
        <v>250556.772</v>
      </c>
      <c r="AM128" s="141">
        <v>170029.35894407411</v>
      </c>
      <c r="AN128" s="141">
        <v>242803.18178881484</v>
      </c>
      <c r="AO128" s="140">
        <v>257623.73142857131</v>
      </c>
      <c r="AP128" s="140">
        <v>246329.46576407444</v>
      </c>
      <c r="AQ128" s="140">
        <v>253719.34973699666</v>
      </c>
      <c r="AR128" s="142">
        <v>18064.120263003308</v>
      </c>
      <c r="AS128" s="143">
        <v>6.6465117481218819E-2</v>
      </c>
      <c r="AT128" s="142">
        <v>-49684.119004107721</v>
      </c>
      <c r="AU128" s="143">
        <v>-0.24350754928765847</v>
      </c>
      <c r="AV128" s="142">
        <v>-34496.269736996677</v>
      </c>
      <c r="AW128" s="143">
        <v>-0.15735692490497205</v>
      </c>
      <c r="AX128" s="142">
        <v>25454.004235925531</v>
      </c>
      <c r="AY128" s="143">
        <v>9.3655453865260946E-2</v>
      </c>
      <c r="AZ128" s="142">
        <v>-42294.235031185497</v>
      </c>
      <c r="BA128" s="143">
        <v>-0.20728888280355195</v>
      </c>
      <c r="BB128" s="142">
        <v>-7389.8839729222236</v>
      </c>
      <c r="BC128" s="143">
        <v>-2.9999999999999961E-2</v>
      </c>
      <c r="BE128" s="139">
        <v>21414.788879430696</v>
      </c>
      <c r="BF128" s="139">
        <v>20969.899769458963</v>
      </c>
      <c r="BG128" s="139">
        <v>21127.002781876661</v>
      </c>
      <c r="BH128" s="139">
        <v>21270.895830651301</v>
      </c>
      <c r="BI128" s="139">
        <v>20943.479843566656</v>
      </c>
      <c r="BJ128" s="139">
        <v>21127.002781876661</v>
      </c>
      <c r="BK128" s="139">
        <v>21257.685867694054</v>
      </c>
      <c r="BL128" s="139">
        <v>21127.002781876661</v>
      </c>
      <c r="BM128" s="139">
        <v>21113.792818919421</v>
      </c>
      <c r="BN128" s="139">
        <v>21270.895830651301</v>
      </c>
      <c r="BO128" s="139">
        <v>21127.002781876661</v>
      </c>
      <c r="BP128" s="139">
        <v>20969.899769117637</v>
      </c>
      <c r="BQ128" s="144">
        <v>253719.34973699666</v>
      </c>
    </row>
    <row r="129" spans="2:70" x14ac:dyDescent="0.25">
      <c r="B129" s="120" t="s">
        <v>320</v>
      </c>
      <c r="C129" s="120" t="s">
        <v>320</v>
      </c>
      <c r="D129" s="120" t="s">
        <v>318</v>
      </c>
      <c r="F129" s="120" t="s">
        <v>318</v>
      </c>
      <c r="H129" s="120" t="s">
        <v>318</v>
      </c>
      <c r="J129" s="120" t="s">
        <v>320</v>
      </c>
      <c r="K129" s="135" t="s">
        <v>505</v>
      </c>
      <c r="V129" s="61" t="s">
        <v>490</v>
      </c>
      <c r="W129" s="61" t="s">
        <v>506</v>
      </c>
      <c r="X129" s="61">
        <v>305</v>
      </c>
      <c r="AB129" s="136" t="s">
        <v>414</v>
      </c>
      <c r="AC129" s="137" t="s">
        <v>507</v>
      </c>
      <c r="AD129" s="138"/>
      <c r="AE129" s="139">
        <v>13486759.689999999</v>
      </c>
      <c r="AF129" s="17">
        <v>12125581.52</v>
      </c>
      <c r="AG129" s="17">
        <v>11659191.1</v>
      </c>
      <c r="AH129" s="140">
        <v>10825251.425189942</v>
      </c>
      <c r="AI129" s="141">
        <v>3731221.33</v>
      </c>
      <c r="AJ129" s="142">
        <v>11193663.99</v>
      </c>
      <c r="AK129" s="141">
        <v>9245835.3300000001</v>
      </c>
      <c r="AL129" s="142">
        <v>11095002.396000002</v>
      </c>
      <c r="AM129" s="141">
        <v>9022695.635991618</v>
      </c>
      <c r="AN129" s="141">
        <v>11048391.119198324</v>
      </c>
      <c r="AO129" s="140">
        <v>15331798.697142854</v>
      </c>
      <c r="AP129" s="140">
        <v>9973664.7585262116</v>
      </c>
      <c r="AQ129" s="140">
        <v>10266274.701282004</v>
      </c>
      <c r="AR129" s="142">
        <v>927389.28871799633</v>
      </c>
      <c r="AS129" s="143">
        <v>8.2849484274897939E-2</v>
      </c>
      <c r="AT129" s="142">
        <v>558976.72390793823</v>
      </c>
      <c r="AU129" s="143">
        <v>5.1636373323137877E-2</v>
      </c>
      <c r="AV129" s="142">
        <v>1392916.3987179957</v>
      </c>
      <c r="AW129" s="143">
        <v>0.11946938572076375</v>
      </c>
      <c r="AX129" s="142">
        <v>1219999.2314737886</v>
      </c>
      <c r="AY129" s="143">
        <v>0.10899016019809869</v>
      </c>
      <c r="AZ129" s="142">
        <v>851586.66666373052</v>
      </c>
      <c r="BA129" s="143">
        <v>7.8666687101799887E-2</v>
      </c>
      <c r="BB129" s="142">
        <v>-292609.94275579229</v>
      </c>
      <c r="BC129" s="143">
        <v>-2.9338257284580185E-2</v>
      </c>
      <c r="BE129" s="139">
        <v>840693.81481002993</v>
      </c>
      <c r="BF129" s="139">
        <v>856105.54960455059</v>
      </c>
      <c r="BG129" s="139">
        <v>860184.50481002999</v>
      </c>
      <c r="BH129" s="139">
        <v>859978.50481002987</v>
      </c>
      <c r="BI129" s="139">
        <v>857516.33919359162</v>
      </c>
      <c r="BJ129" s="139">
        <v>857060.51481002988</v>
      </c>
      <c r="BK129" s="139">
        <v>856550.50960455055</v>
      </c>
      <c r="BL129" s="139">
        <v>855834.81481002993</v>
      </c>
      <c r="BM129" s="139">
        <v>854876.75960455055</v>
      </c>
      <c r="BN129" s="139">
        <v>855834.81481002993</v>
      </c>
      <c r="BO129" s="139">
        <v>855628.81481003005</v>
      </c>
      <c r="BP129" s="139">
        <v>856009.75960455055</v>
      </c>
      <c r="BQ129" s="144">
        <v>10266274.701282006</v>
      </c>
    </row>
    <row r="130" spans="2:70" x14ac:dyDescent="0.25">
      <c r="B130" s="120" t="s">
        <v>320</v>
      </c>
      <c r="C130" s="120" t="s">
        <v>320</v>
      </c>
      <c r="D130" s="120" t="s">
        <v>318</v>
      </c>
      <c r="F130" s="120" t="s">
        <v>318</v>
      </c>
      <c r="H130" s="120" t="s">
        <v>318</v>
      </c>
      <c r="J130" s="120" t="s">
        <v>320</v>
      </c>
      <c r="K130" s="135" t="s">
        <v>508</v>
      </c>
      <c r="V130" s="61" t="s">
        <v>490</v>
      </c>
      <c r="W130" s="61" t="s">
        <v>509</v>
      </c>
      <c r="X130" s="61">
        <v>306</v>
      </c>
      <c r="AB130" s="136" t="s">
        <v>414</v>
      </c>
      <c r="AC130" s="137" t="s">
        <v>510</v>
      </c>
      <c r="AD130" s="138"/>
      <c r="AE130" s="139">
        <v>49309.829999999994</v>
      </c>
      <c r="AF130" s="17">
        <v>1520194.1800000002</v>
      </c>
      <c r="AG130" s="17">
        <v>63896.88</v>
      </c>
      <c r="AH130" s="140">
        <v>102554.03659150332</v>
      </c>
      <c r="AI130" s="141">
        <v>134498.35999999999</v>
      </c>
      <c r="AJ130" s="142">
        <v>403495.07999999996</v>
      </c>
      <c r="AK130" s="141">
        <v>332596.96999999997</v>
      </c>
      <c r="AL130" s="142">
        <v>399116.364</v>
      </c>
      <c r="AM130" s="141">
        <v>89009.643238017467</v>
      </c>
      <c r="AN130" s="141">
        <v>346141.36335348582</v>
      </c>
      <c r="AO130" s="140">
        <v>393761.34857142874</v>
      </c>
      <c r="AP130" s="140">
        <v>355003.18627451017</v>
      </c>
      <c r="AQ130" s="140">
        <v>365653.28186274495</v>
      </c>
      <c r="AR130" s="142">
        <v>37841.798137255013</v>
      </c>
      <c r="AS130" s="143">
        <v>9.3785029887489629E-2</v>
      </c>
      <c r="AT130" s="142">
        <v>-263099.24527124164</v>
      </c>
      <c r="AU130" s="143">
        <v>-2.5654694248577203</v>
      </c>
      <c r="AV130" s="142">
        <v>-301756.40186274494</v>
      </c>
      <c r="AW130" s="143">
        <v>-4.72255299261474</v>
      </c>
      <c r="AX130" s="142">
        <v>48491.89372548979</v>
      </c>
      <c r="AY130" s="143">
        <v>0.12017964066746438</v>
      </c>
      <c r="AZ130" s="142">
        <v>-252449.14968300686</v>
      </c>
      <c r="BA130" s="143">
        <v>-2.4616208008327432</v>
      </c>
      <c r="BB130" s="142">
        <v>-10650.095588234777</v>
      </c>
      <c r="BC130" s="143">
        <v>-2.9999999999998514E-2</v>
      </c>
      <c r="BE130" s="139">
        <v>43052.338031045721</v>
      </c>
      <c r="BF130" s="139">
        <v>43052.338031045721</v>
      </c>
      <c r="BG130" s="139">
        <v>43052.338031045721</v>
      </c>
      <c r="BH130" s="139">
        <v>45324.396854575127</v>
      </c>
      <c r="BI130" s="139">
        <v>43052.338031045721</v>
      </c>
      <c r="BJ130" s="139">
        <v>46484.661560457527</v>
      </c>
      <c r="BK130" s="139">
        <v>16475.308619281041</v>
      </c>
      <c r="BL130" s="139">
        <v>19258.328227124228</v>
      </c>
      <c r="BM130" s="139">
        <v>16475.308619281041</v>
      </c>
      <c r="BN130" s="139">
        <v>16475.308619281041</v>
      </c>
      <c r="BO130" s="139">
        <v>16475.308619281041</v>
      </c>
      <c r="BP130" s="139">
        <v>16475.308619281041</v>
      </c>
      <c r="BQ130" s="144">
        <v>365653.281862745</v>
      </c>
    </row>
    <row r="131" spans="2:70" x14ac:dyDescent="0.25">
      <c r="B131" s="120" t="s">
        <v>320</v>
      </c>
      <c r="C131" s="120" t="s">
        <v>320</v>
      </c>
      <c r="D131" s="120" t="s">
        <v>318</v>
      </c>
      <c r="F131" s="120" t="s">
        <v>318</v>
      </c>
      <c r="H131" s="120" t="s">
        <v>318</v>
      </c>
      <c r="J131" s="120" t="s">
        <v>320</v>
      </c>
      <c r="K131" s="135" t="s">
        <v>511</v>
      </c>
      <c r="V131" s="61" t="s">
        <v>490</v>
      </c>
      <c r="W131" s="61" t="s">
        <v>512</v>
      </c>
      <c r="X131" s="61">
        <v>307</v>
      </c>
      <c r="AB131" s="136" t="s">
        <v>414</v>
      </c>
      <c r="AC131" s="137" t="s">
        <v>513</v>
      </c>
      <c r="AD131" s="138"/>
      <c r="AE131" s="139">
        <v>361042.29</v>
      </c>
      <c r="AF131" s="17">
        <v>439228.82</v>
      </c>
      <c r="AG131" s="17">
        <v>463511.68999999994</v>
      </c>
      <c r="AH131" s="140">
        <v>572485.46485633252</v>
      </c>
      <c r="AI131" s="141">
        <v>274942.88</v>
      </c>
      <c r="AJ131" s="142">
        <v>824828.64</v>
      </c>
      <c r="AK131" s="141">
        <v>572349.36</v>
      </c>
      <c r="AL131" s="142">
        <v>686819.23200000008</v>
      </c>
      <c r="AM131" s="141">
        <v>483835.42049263313</v>
      </c>
      <c r="AN131" s="141">
        <v>660999.40436369937</v>
      </c>
      <c r="AO131" s="140">
        <v>728979.80571428593</v>
      </c>
      <c r="AP131" s="140">
        <v>673937.59176470584</v>
      </c>
      <c r="AQ131" s="140">
        <v>694155.71951764729</v>
      </c>
      <c r="AR131" s="142">
        <v>130672.92048235273</v>
      </c>
      <c r="AS131" s="143">
        <v>0.15842432493899911</v>
      </c>
      <c r="AT131" s="142">
        <v>-121670.25466131477</v>
      </c>
      <c r="AU131" s="143">
        <v>-0.21252985818923525</v>
      </c>
      <c r="AV131" s="142">
        <v>-230644.02951764734</v>
      </c>
      <c r="AW131" s="143">
        <v>-0.49760132159266007</v>
      </c>
      <c r="AX131" s="142">
        <v>150891.04823529418</v>
      </c>
      <c r="AY131" s="143">
        <v>0.18293623780485382</v>
      </c>
      <c r="AZ131" s="142">
        <v>-101452.12690837332</v>
      </c>
      <c r="BA131" s="143">
        <v>-0.17721345455265511</v>
      </c>
      <c r="BB131" s="142">
        <v>-20218.127752941451</v>
      </c>
      <c r="BC131" s="143">
        <v>-3.0000000000000408E-2</v>
      </c>
      <c r="BE131" s="139">
        <v>57846.309959803933</v>
      </c>
      <c r="BF131" s="139">
        <v>57846.309959803933</v>
      </c>
      <c r="BG131" s="139">
        <v>57846.309959803933</v>
      </c>
      <c r="BH131" s="139">
        <v>57846.309959803933</v>
      </c>
      <c r="BI131" s="139">
        <v>57846.309959803933</v>
      </c>
      <c r="BJ131" s="139">
        <v>57846.309959803933</v>
      </c>
      <c r="BK131" s="139">
        <v>57846.309959803933</v>
      </c>
      <c r="BL131" s="139">
        <v>57846.309959803933</v>
      </c>
      <c r="BM131" s="139">
        <v>57846.309959803933</v>
      </c>
      <c r="BN131" s="139">
        <v>57846.309959803933</v>
      </c>
      <c r="BO131" s="139">
        <v>57846.309959803933</v>
      </c>
      <c r="BP131" s="139">
        <v>57846.309959803933</v>
      </c>
      <c r="BQ131" s="144">
        <v>694155.71951764717</v>
      </c>
    </row>
    <row r="132" spans="2:70" x14ac:dyDescent="0.25">
      <c r="B132" s="120" t="s">
        <v>320</v>
      </c>
      <c r="C132" s="120" t="s">
        <v>320</v>
      </c>
      <c r="D132" s="120" t="s">
        <v>318</v>
      </c>
      <c r="F132" s="120" t="s">
        <v>318</v>
      </c>
      <c r="H132" s="120" t="s">
        <v>318</v>
      </c>
      <c r="J132" s="120" t="s">
        <v>320</v>
      </c>
      <c r="K132" s="135" t="s">
        <v>514</v>
      </c>
      <c r="V132" s="61" t="s">
        <v>490</v>
      </c>
      <c r="W132" s="61" t="s">
        <v>515</v>
      </c>
      <c r="X132" s="61">
        <v>308</v>
      </c>
      <c r="AB132" s="136" t="s">
        <v>414</v>
      </c>
      <c r="AC132" s="137" t="s">
        <v>516</v>
      </c>
      <c r="AD132" s="138"/>
      <c r="AE132" s="139">
        <v>717710.05999999994</v>
      </c>
      <c r="AF132" s="17">
        <v>835039.29999999993</v>
      </c>
      <c r="AG132" s="17">
        <v>927235.01</v>
      </c>
      <c r="AH132" s="140">
        <v>849681.69779999997</v>
      </c>
      <c r="AI132" s="141">
        <v>297487.53999999998</v>
      </c>
      <c r="AJ132" s="142">
        <v>892462.61999999988</v>
      </c>
      <c r="AK132" s="141">
        <v>722576.92</v>
      </c>
      <c r="AL132" s="142">
        <v>867092.30400000012</v>
      </c>
      <c r="AM132" s="141">
        <v>708068.08149999997</v>
      </c>
      <c r="AN132" s="141">
        <v>864190.53630000004</v>
      </c>
      <c r="AO132" s="140">
        <v>825890.22857142845</v>
      </c>
      <c r="AP132" s="140">
        <v>767397.48</v>
      </c>
      <c r="AQ132" s="140">
        <v>790419.40440000047</v>
      </c>
      <c r="AR132" s="142">
        <v>102043.21559999941</v>
      </c>
      <c r="AS132" s="143">
        <v>0.11433892390921586</v>
      </c>
      <c r="AT132" s="142">
        <v>59262.2933999995</v>
      </c>
      <c r="AU132" s="143">
        <v>6.9746463356150576E-2</v>
      </c>
      <c r="AV132" s="142">
        <v>136815.60559999954</v>
      </c>
      <c r="AW132" s="143">
        <v>0.14755224309315018</v>
      </c>
      <c r="AX132" s="142">
        <v>125065.1399999999</v>
      </c>
      <c r="AY132" s="143">
        <v>0.14013487758176349</v>
      </c>
      <c r="AZ132" s="142">
        <v>82284.217799999984</v>
      </c>
      <c r="BA132" s="143">
        <v>9.6841226559370039E-2</v>
      </c>
      <c r="BB132" s="142">
        <v>-23021.924400000484</v>
      </c>
      <c r="BC132" s="143">
        <v>-3.000000000000063E-2</v>
      </c>
      <c r="BE132" s="139">
        <v>65807.884500000044</v>
      </c>
      <c r="BF132" s="139">
        <v>65807.884500000044</v>
      </c>
      <c r="BG132" s="139">
        <v>65807.884500000044</v>
      </c>
      <c r="BH132" s="139">
        <v>65807.884500000044</v>
      </c>
      <c r="BI132" s="139">
        <v>65807.884500000044</v>
      </c>
      <c r="BJ132" s="139">
        <v>65807.884500000044</v>
      </c>
      <c r="BK132" s="139">
        <v>65807.884500000044</v>
      </c>
      <c r="BL132" s="139">
        <v>65807.884500000044</v>
      </c>
      <c r="BM132" s="139">
        <v>65989.082100000043</v>
      </c>
      <c r="BN132" s="139">
        <v>65989.082100000043</v>
      </c>
      <c r="BO132" s="139">
        <v>65989.082100000043</v>
      </c>
      <c r="BP132" s="139">
        <v>65989.082100000043</v>
      </c>
      <c r="BQ132" s="144">
        <v>790419.40440000035</v>
      </c>
    </row>
    <row r="133" spans="2:70" x14ac:dyDescent="0.25">
      <c r="B133" s="120" t="s">
        <v>320</v>
      </c>
      <c r="C133" s="120" t="s">
        <v>320</v>
      </c>
      <c r="D133" s="120" t="s">
        <v>318</v>
      </c>
      <c r="F133" s="120" t="s">
        <v>318</v>
      </c>
      <c r="H133" s="120" t="s">
        <v>318</v>
      </c>
      <c r="J133" s="120" t="s">
        <v>320</v>
      </c>
      <c r="K133" s="135" t="s">
        <v>517</v>
      </c>
      <c r="V133" s="61" t="s">
        <v>490</v>
      </c>
      <c r="W133" s="61" t="s">
        <v>518</v>
      </c>
      <c r="X133" s="61">
        <v>309</v>
      </c>
      <c r="AB133" s="136" t="s">
        <v>414</v>
      </c>
      <c r="AC133" s="137" t="s">
        <v>519</v>
      </c>
      <c r="AD133" s="138"/>
      <c r="AE133" s="139">
        <v>1101863.6100000001</v>
      </c>
      <c r="AF133" s="17">
        <v>1104603.42</v>
      </c>
      <c r="AG133" s="17">
        <v>1261357.83</v>
      </c>
      <c r="AH133" s="140">
        <v>1288130.7196711113</v>
      </c>
      <c r="AI133" s="141">
        <v>429445.38999999996</v>
      </c>
      <c r="AJ133" s="142">
        <v>1288336.17</v>
      </c>
      <c r="AK133" s="141">
        <v>1072443.8999999999</v>
      </c>
      <c r="AL133" s="142">
        <v>1286932.6799999997</v>
      </c>
      <c r="AM133" s="141">
        <v>1073802.2663925928</v>
      </c>
      <c r="AN133" s="141">
        <v>1286772.3532785184</v>
      </c>
      <c r="AO133" s="140">
        <v>1252512.4971428567</v>
      </c>
      <c r="AP133" s="140">
        <v>1510551.643930906</v>
      </c>
      <c r="AQ133" s="140">
        <v>1555868.1932488321</v>
      </c>
      <c r="AR133" s="142">
        <v>-267532.02324883221</v>
      </c>
      <c r="AS133" s="143">
        <v>-0.20765699937527349</v>
      </c>
      <c r="AT133" s="142">
        <v>-267737.47357772081</v>
      </c>
      <c r="AU133" s="143">
        <v>-0.20784961455315668</v>
      </c>
      <c r="AV133" s="142">
        <v>-294510.36324883206</v>
      </c>
      <c r="AW133" s="143">
        <v>-0.23348676818284947</v>
      </c>
      <c r="AX133" s="142">
        <v>-222215.47393090604</v>
      </c>
      <c r="AY133" s="143">
        <v>-0.1724825236653148</v>
      </c>
      <c r="AZ133" s="142">
        <v>-222420.92425979464</v>
      </c>
      <c r="BA133" s="143">
        <v>-0.17266952869238589</v>
      </c>
      <c r="BB133" s="142">
        <v>-45316.549317926168</v>
      </c>
      <c r="BC133" s="143">
        <v>-2.9999999999999333E-2</v>
      </c>
      <c r="BE133" s="139">
        <v>129098.12149894953</v>
      </c>
      <c r="BF133" s="139">
        <v>130107.92542051814</v>
      </c>
      <c r="BG133" s="139">
        <v>130107.92542051814</v>
      </c>
      <c r="BH133" s="139">
        <v>130107.92542051814</v>
      </c>
      <c r="BI133" s="139">
        <v>130107.92542051814</v>
      </c>
      <c r="BJ133" s="139">
        <v>129134.29796486923</v>
      </c>
      <c r="BK133" s="139">
        <v>129134.29796486923</v>
      </c>
      <c r="BL133" s="139">
        <v>129134.29796486923</v>
      </c>
      <c r="BM133" s="139">
        <v>131532.58227859472</v>
      </c>
      <c r="BN133" s="139">
        <v>129134.29796486923</v>
      </c>
      <c r="BO133" s="139">
        <v>129134.29796486923</v>
      </c>
      <c r="BP133" s="139">
        <v>129134.29796486923</v>
      </c>
      <c r="BQ133" s="144">
        <v>1555868.1932488324</v>
      </c>
    </row>
    <row r="134" spans="2:70" x14ac:dyDescent="0.25">
      <c r="B134" s="120" t="s">
        <v>320</v>
      </c>
      <c r="C134" s="120" t="s">
        <v>320</v>
      </c>
      <c r="D134" s="120" t="s">
        <v>318</v>
      </c>
      <c r="F134" s="120" t="s">
        <v>318</v>
      </c>
      <c r="H134" s="120" t="s">
        <v>318</v>
      </c>
      <c r="J134" s="120" t="s">
        <v>320</v>
      </c>
      <c r="K134" s="135" t="s">
        <v>520</v>
      </c>
      <c r="V134" s="61" t="s">
        <v>490</v>
      </c>
      <c r="W134" s="61" t="s">
        <v>521</v>
      </c>
      <c r="X134" s="61">
        <v>311</v>
      </c>
      <c r="AB134" s="136" t="s">
        <v>414</v>
      </c>
      <c r="AC134" s="137" t="s">
        <v>522</v>
      </c>
      <c r="AD134" s="138"/>
      <c r="AE134" s="139">
        <v>2251711.16</v>
      </c>
      <c r="AF134" s="17">
        <v>-251916.13000000044</v>
      </c>
      <c r="AG134" s="17">
        <v>1917243.58</v>
      </c>
      <c r="AH134" s="140">
        <v>2959686.5201300127</v>
      </c>
      <c r="AI134" s="141">
        <v>977538.47</v>
      </c>
      <c r="AJ134" s="142">
        <v>2932615.41</v>
      </c>
      <c r="AK134" s="141">
        <v>2455821.4900000002</v>
      </c>
      <c r="AL134" s="142">
        <v>2946985.7880000006</v>
      </c>
      <c r="AM134" s="141">
        <v>2466405.4334416771</v>
      </c>
      <c r="AN134" s="141">
        <v>2949102.5766883357</v>
      </c>
      <c r="AO134" s="140">
        <v>2983355.6914285715</v>
      </c>
      <c r="AP134" s="140">
        <v>2411496.69</v>
      </c>
      <c r="AQ134" s="140">
        <v>2411496.6900000004</v>
      </c>
      <c r="AR134" s="142">
        <v>521118.71999999974</v>
      </c>
      <c r="AS134" s="143">
        <v>0.17769759997271503</v>
      </c>
      <c r="AT134" s="142">
        <v>548189.83013001224</v>
      </c>
      <c r="AU134" s="143">
        <v>0.18521888260853092</v>
      </c>
      <c r="AV134" s="142">
        <v>-494253.11000000034</v>
      </c>
      <c r="AW134" s="143">
        <v>-0.25779359240311045</v>
      </c>
      <c r="AX134" s="142">
        <v>521118.7200000002</v>
      </c>
      <c r="AY134" s="143">
        <v>0.1776975999727152</v>
      </c>
      <c r="AZ134" s="142">
        <v>548189.83013001271</v>
      </c>
      <c r="BA134" s="143">
        <v>0.18521888260853109</v>
      </c>
      <c r="BB134" s="142">
        <v>-4.6566128730773926E-10</v>
      </c>
      <c r="BC134" s="143">
        <v>-1.931005293263493E-16</v>
      </c>
      <c r="BE134" s="139">
        <v>403491.55521689501</v>
      </c>
      <c r="BF134" s="139">
        <v>25434.130559360761</v>
      </c>
      <c r="BG134" s="139">
        <v>175491.55521689498</v>
      </c>
      <c r="BH134" s="139">
        <v>250491.55521689498</v>
      </c>
      <c r="BI134" s="139">
        <v>200319.28124429224</v>
      </c>
      <c r="BJ134" s="139">
        <v>150491.55521689501</v>
      </c>
      <c r="BK134" s="139">
        <v>203434.13055936075</v>
      </c>
      <c r="BL134" s="139">
        <v>200491.55521689498</v>
      </c>
      <c r="BM134" s="139">
        <v>200434.13055936075</v>
      </c>
      <c r="BN134" s="139">
        <v>200491.55521689498</v>
      </c>
      <c r="BO134" s="139">
        <v>200491.55521689498</v>
      </c>
      <c r="BP134" s="139">
        <v>200434.13055936075</v>
      </c>
      <c r="BQ134" s="144">
        <v>2411496.69</v>
      </c>
    </row>
    <row r="135" spans="2:70" x14ac:dyDescent="0.25">
      <c r="B135" s="120" t="s">
        <v>320</v>
      </c>
      <c r="C135" s="120" t="s">
        <v>320</v>
      </c>
      <c r="D135" s="120" t="s">
        <v>318</v>
      </c>
      <c r="F135" s="120" t="s">
        <v>318</v>
      </c>
      <c r="H135" s="120" t="s">
        <v>318</v>
      </c>
      <c r="J135" s="120" t="s">
        <v>320</v>
      </c>
      <c r="K135" s="135" t="s">
        <v>523</v>
      </c>
      <c r="V135" s="61" t="s">
        <v>490</v>
      </c>
      <c r="W135" s="61" t="s">
        <v>524</v>
      </c>
      <c r="X135" s="61">
        <v>312</v>
      </c>
      <c r="AB135" s="136" t="s">
        <v>414</v>
      </c>
      <c r="AC135" s="137" t="s">
        <v>525</v>
      </c>
      <c r="AD135" s="138"/>
      <c r="AE135" s="139">
        <v>320422.20999999996</v>
      </c>
      <c r="AF135" s="17">
        <v>319356.26</v>
      </c>
      <c r="AG135" s="17">
        <v>577214.66</v>
      </c>
      <c r="AH135" s="140">
        <v>625399.77846089459</v>
      </c>
      <c r="AI135" s="141">
        <v>219216.19</v>
      </c>
      <c r="AJ135" s="142">
        <v>657648.57000000007</v>
      </c>
      <c r="AK135" s="141">
        <v>692515.24</v>
      </c>
      <c r="AL135" s="142">
        <v>831018.28800000006</v>
      </c>
      <c r="AM135" s="141">
        <v>521166.48205074552</v>
      </c>
      <c r="AN135" s="141">
        <v>796748.53641014907</v>
      </c>
      <c r="AO135" s="140">
        <v>690820.21714285621</v>
      </c>
      <c r="AP135" s="140">
        <v>833188.74300970905</v>
      </c>
      <c r="AQ135" s="140">
        <v>858184.40530000103</v>
      </c>
      <c r="AR135" s="142">
        <v>-200535.83530000097</v>
      </c>
      <c r="AS135" s="143">
        <v>-0.30492856587523781</v>
      </c>
      <c r="AT135" s="142">
        <v>-232784.62683910644</v>
      </c>
      <c r="AU135" s="143">
        <v>-0.37221731579756573</v>
      </c>
      <c r="AV135" s="142">
        <v>-280969.745300001</v>
      </c>
      <c r="AW135" s="143">
        <v>-0.48676820734248327</v>
      </c>
      <c r="AX135" s="142">
        <v>-175540.17300970899</v>
      </c>
      <c r="AY135" s="143">
        <v>-0.26692093774294828</v>
      </c>
      <c r="AZ135" s="142">
        <v>-207788.96454881446</v>
      </c>
      <c r="BA135" s="143">
        <v>-0.33224982116268403</v>
      </c>
      <c r="BB135" s="142">
        <v>-24995.662290291977</v>
      </c>
      <c r="BC135" s="143">
        <v>-3.0000000000000845E-2</v>
      </c>
      <c r="BE135" s="139">
        <v>71515.367108333419</v>
      </c>
      <c r="BF135" s="139">
        <v>71515.367108333419</v>
      </c>
      <c r="BG135" s="139">
        <v>71515.367108333419</v>
      </c>
      <c r="BH135" s="139">
        <v>71515.367108333419</v>
      </c>
      <c r="BI135" s="139">
        <v>71515.367108333419</v>
      </c>
      <c r="BJ135" s="139">
        <v>71515.367108333419</v>
      </c>
      <c r="BK135" s="139">
        <v>71515.367108333419</v>
      </c>
      <c r="BL135" s="139">
        <v>71515.367108333419</v>
      </c>
      <c r="BM135" s="139">
        <v>71515.367108333419</v>
      </c>
      <c r="BN135" s="139">
        <v>71515.367108333419</v>
      </c>
      <c r="BO135" s="139">
        <v>71515.367108333419</v>
      </c>
      <c r="BP135" s="139">
        <v>71515.367108333419</v>
      </c>
      <c r="BQ135" s="144">
        <v>858184.4053000008</v>
      </c>
    </row>
    <row r="136" spans="2:70" x14ac:dyDescent="0.25">
      <c r="B136" s="120" t="s">
        <v>320</v>
      </c>
      <c r="C136" s="120" t="s">
        <v>320</v>
      </c>
      <c r="D136" s="120" t="s">
        <v>318</v>
      </c>
      <c r="F136" s="120" t="s">
        <v>318</v>
      </c>
      <c r="H136" s="120" t="s">
        <v>318</v>
      </c>
      <c r="J136" s="120" t="s">
        <v>320</v>
      </c>
      <c r="K136" s="135" t="s">
        <v>526</v>
      </c>
      <c r="V136" s="61" t="s">
        <v>490</v>
      </c>
      <c r="W136" s="61" t="s">
        <v>527</v>
      </c>
      <c r="X136" s="61">
        <v>313</v>
      </c>
      <c r="AB136" s="136" t="s">
        <v>414</v>
      </c>
      <c r="AC136" s="137" t="s">
        <v>528</v>
      </c>
      <c r="AD136" s="138"/>
      <c r="AE136" s="139">
        <v>2856224.6899999995</v>
      </c>
      <c r="AF136" s="17">
        <v>2929570.37</v>
      </c>
      <c r="AG136" s="17">
        <v>2587284.1</v>
      </c>
      <c r="AH136" s="140">
        <v>2552000.0000000042</v>
      </c>
      <c r="AI136" s="141">
        <v>777525.37</v>
      </c>
      <c r="AJ136" s="142">
        <v>2332576.11</v>
      </c>
      <c r="AK136" s="141">
        <v>2000537.88</v>
      </c>
      <c r="AL136" s="142">
        <v>2400645.4560000002</v>
      </c>
      <c r="AM136" s="141">
        <v>2126666.6666666698</v>
      </c>
      <c r="AN136" s="141">
        <v>2425871.2133333343</v>
      </c>
      <c r="AO136" s="140">
        <v>2399274.6857142895</v>
      </c>
      <c r="AP136" s="140">
        <v>2438936.84</v>
      </c>
      <c r="AQ136" s="140">
        <v>2438936.8399999957</v>
      </c>
      <c r="AR136" s="142">
        <v>-106360.72999999579</v>
      </c>
      <c r="AS136" s="143">
        <v>-4.5597967647879149E-2</v>
      </c>
      <c r="AT136" s="142">
        <v>113063.16000000853</v>
      </c>
      <c r="AU136" s="143">
        <v>4.4303746081507972E-2</v>
      </c>
      <c r="AV136" s="142">
        <v>148347.26000000443</v>
      </c>
      <c r="AW136" s="143">
        <v>5.7337058578145486E-2</v>
      </c>
      <c r="AX136" s="142">
        <v>-106360.72999999998</v>
      </c>
      <c r="AY136" s="143">
        <v>-4.5597967647880946E-2</v>
      </c>
      <c r="AZ136" s="142">
        <v>113063.16000000434</v>
      </c>
      <c r="BA136" s="143">
        <v>4.4303746081506327E-2</v>
      </c>
      <c r="BB136" s="142">
        <v>4.1909515857696533E-9</v>
      </c>
      <c r="BC136" s="143">
        <v>1.7183518314355585E-15</v>
      </c>
      <c r="BE136" s="139">
        <v>203244.73666666634</v>
      </c>
      <c r="BF136" s="139">
        <v>203244.73666666634</v>
      </c>
      <c r="BG136" s="139">
        <v>203244.73666666634</v>
      </c>
      <c r="BH136" s="139">
        <v>203244.73666666634</v>
      </c>
      <c r="BI136" s="139">
        <v>203244.73666666634</v>
      </c>
      <c r="BJ136" s="139">
        <v>203244.73666666634</v>
      </c>
      <c r="BK136" s="139">
        <v>203244.73666666634</v>
      </c>
      <c r="BL136" s="139">
        <v>203244.73666666634</v>
      </c>
      <c r="BM136" s="139">
        <v>203244.73666666634</v>
      </c>
      <c r="BN136" s="139">
        <v>203244.73666666634</v>
      </c>
      <c r="BO136" s="139">
        <v>203244.73666666634</v>
      </c>
      <c r="BP136" s="139">
        <v>203244.73666666634</v>
      </c>
      <c r="BQ136" s="144">
        <v>2438936.8399999961</v>
      </c>
    </row>
    <row r="137" spans="2:70" x14ac:dyDescent="0.25">
      <c r="B137" s="120" t="s">
        <v>320</v>
      </c>
      <c r="C137" s="120" t="s">
        <v>320</v>
      </c>
      <c r="D137" s="120" t="s">
        <v>318</v>
      </c>
      <c r="F137" s="120" t="s">
        <v>318</v>
      </c>
      <c r="H137" s="120" t="s">
        <v>318</v>
      </c>
      <c r="J137" s="120" t="s">
        <v>320</v>
      </c>
      <c r="K137" s="135" t="s">
        <v>529</v>
      </c>
      <c r="V137" s="61" t="s">
        <v>490</v>
      </c>
      <c r="W137" s="61" t="s">
        <v>530</v>
      </c>
      <c r="X137" s="61">
        <v>314</v>
      </c>
      <c r="AB137" s="136" t="s">
        <v>414</v>
      </c>
      <c r="AC137" s="137" t="s">
        <v>531</v>
      </c>
      <c r="AD137" s="138"/>
      <c r="AE137" s="139">
        <v>280248.39</v>
      </c>
      <c r="AF137" s="17">
        <v>272359.28000000003</v>
      </c>
      <c r="AG137" s="17">
        <v>240647.18999999997</v>
      </c>
      <c r="AH137" s="140">
        <v>231133.08999999953</v>
      </c>
      <c r="AI137" s="141">
        <v>77993.22</v>
      </c>
      <c r="AJ137" s="142">
        <v>233979.66</v>
      </c>
      <c r="AK137" s="141">
        <v>192750.96</v>
      </c>
      <c r="AL137" s="142">
        <v>231301.15199999997</v>
      </c>
      <c r="AM137" s="141">
        <v>192610.90833333295</v>
      </c>
      <c r="AN137" s="141">
        <v>231273.14166666658</v>
      </c>
      <c r="AO137" s="140">
        <v>232377.73714285684</v>
      </c>
      <c r="AP137" s="140">
        <v>213826</v>
      </c>
      <c r="AQ137" s="140">
        <v>213825.99999999965</v>
      </c>
      <c r="AR137" s="142">
        <v>20153.660000000353</v>
      </c>
      <c r="AS137" s="143">
        <v>8.6134239189852455E-2</v>
      </c>
      <c r="AT137" s="142">
        <v>17307.08999999988</v>
      </c>
      <c r="AU137" s="143">
        <v>7.4879326019480441E-2</v>
      </c>
      <c r="AV137" s="142">
        <v>26821.190000000322</v>
      </c>
      <c r="AW137" s="143">
        <v>0.11145440759146336</v>
      </c>
      <c r="AX137" s="142">
        <v>20153.660000000003</v>
      </c>
      <c r="AY137" s="143">
        <v>8.6134239189850956E-2</v>
      </c>
      <c r="AZ137" s="142">
        <v>17307.089999999531</v>
      </c>
      <c r="BA137" s="143">
        <v>7.4879326019478928E-2</v>
      </c>
      <c r="BB137" s="142">
        <v>3.4924596548080444E-10</v>
      </c>
      <c r="BC137" s="143">
        <v>1.6333185182382144E-15</v>
      </c>
      <c r="BE137" s="139">
        <v>17818.833333333299</v>
      </c>
      <c r="BF137" s="139">
        <v>17818.833333333299</v>
      </c>
      <c r="BG137" s="139">
        <v>17818.833333333299</v>
      </c>
      <c r="BH137" s="139">
        <v>17818.833333333299</v>
      </c>
      <c r="BI137" s="139">
        <v>17818.833333333299</v>
      </c>
      <c r="BJ137" s="139">
        <v>17818.833333333299</v>
      </c>
      <c r="BK137" s="139">
        <v>17818.833333333299</v>
      </c>
      <c r="BL137" s="139">
        <v>17818.833333333299</v>
      </c>
      <c r="BM137" s="139">
        <v>17818.833333333299</v>
      </c>
      <c r="BN137" s="139">
        <v>17818.833333333299</v>
      </c>
      <c r="BO137" s="139">
        <v>17818.833333333299</v>
      </c>
      <c r="BP137" s="139">
        <v>17818.833333333299</v>
      </c>
      <c r="BQ137" s="144">
        <v>213825.99999999965</v>
      </c>
    </row>
    <row r="138" spans="2:70" x14ac:dyDescent="0.25">
      <c r="B138" s="120" t="s">
        <v>320</v>
      </c>
      <c r="C138" s="120" t="s">
        <v>320</v>
      </c>
      <c r="D138" s="120" t="s">
        <v>318</v>
      </c>
      <c r="F138" s="120" t="s">
        <v>318</v>
      </c>
      <c r="H138" s="120" t="s">
        <v>318</v>
      </c>
      <c r="J138" s="120" t="s">
        <v>320</v>
      </c>
      <c r="K138" s="135" t="s">
        <v>532</v>
      </c>
      <c r="V138" s="61" t="s">
        <v>490</v>
      </c>
      <c r="W138" s="61" t="s">
        <v>533</v>
      </c>
      <c r="X138" s="61">
        <v>316</v>
      </c>
      <c r="AB138" s="136" t="s">
        <v>414</v>
      </c>
      <c r="AC138" s="137" t="s">
        <v>534</v>
      </c>
      <c r="AD138" s="138"/>
      <c r="AE138" s="139">
        <v>5056751.9400000004</v>
      </c>
      <c r="AF138" s="17">
        <v>5587513.709999999</v>
      </c>
      <c r="AG138" s="17">
        <v>5903492.79</v>
      </c>
      <c r="AH138" s="140">
        <v>7232334.9320910722</v>
      </c>
      <c r="AI138" s="141">
        <v>2191642.04</v>
      </c>
      <c r="AJ138" s="142">
        <v>6574926.1200000001</v>
      </c>
      <c r="AK138" s="141">
        <v>5516030.6899999985</v>
      </c>
      <c r="AL138" s="142">
        <v>6619236.8279999988</v>
      </c>
      <c r="AM138" s="141">
        <v>6037128.6876298161</v>
      </c>
      <c r="AN138" s="141">
        <v>6711236.9344612546</v>
      </c>
      <c r="AO138" s="140">
        <v>6572631.1200000001</v>
      </c>
      <c r="AP138" s="140">
        <v>7409265.8965098383</v>
      </c>
      <c r="AQ138" s="140">
        <v>7627832.5047951937</v>
      </c>
      <c r="AR138" s="142">
        <v>-1052906.3847951936</v>
      </c>
      <c r="AS138" s="143">
        <v>-0.16013965261030089</v>
      </c>
      <c r="AT138" s="142">
        <v>-395497.57270412147</v>
      </c>
      <c r="AU138" s="143">
        <v>-5.468463178457527E-2</v>
      </c>
      <c r="AV138" s="142">
        <v>-1724339.7147951936</v>
      </c>
      <c r="AW138" s="143">
        <v>-0.29208805297705692</v>
      </c>
      <c r="AX138" s="142">
        <v>-834339.77650983818</v>
      </c>
      <c r="AY138" s="143">
        <v>-0.12689720938032961</v>
      </c>
      <c r="AZ138" s="142">
        <v>-176930.96441876609</v>
      </c>
      <c r="BA138" s="143">
        <v>-2.4463878689258981E-2</v>
      </c>
      <c r="BB138" s="142">
        <v>-218566.60828535538</v>
      </c>
      <c r="BC138" s="143">
        <v>-2.9499090913758675E-2</v>
      </c>
      <c r="BE138" s="139">
        <v>653211.32773094578</v>
      </c>
      <c r="BF138" s="139">
        <v>605349.52667880733</v>
      </c>
      <c r="BG138" s="139">
        <v>626279.37907609588</v>
      </c>
      <c r="BH138" s="139">
        <v>664354.2072575147</v>
      </c>
      <c r="BI138" s="139">
        <v>606057.24414850667</v>
      </c>
      <c r="BJ138" s="139">
        <v>637255.74511106894</v>
      </c>
      <c r="BK138" s="139">
        <v>640435.26208716945</v>
      </c>
      <c r="BL138" s="139">
        <v>639820.88851619908</v>
      </c>
      <c r="BM138" s="139">
        <v>639451.33424127591</v>
      </c>
      <c r="BN138" s="139">
        <v>646632.89240274765</v>
      </c>
      <c r="BO138" s="139">
        <v>642156.2462214831</v>
      </c>
      <c r="BP138" s="139">
        <v>626828.45132337941</v>
      </c>
      <c r="BQ138" s="144">
        <v>7627832.5047951937</v>
      </c>
    </row>
    <row r="139" spans="2:70" x14ac:dyDescent="0.25">
      <c r="B139" s="120" t="s">
        <v>320</v>
      </c>
      <c r="C139" s="120" t="s">
        <v>320</v>
      </c>
      <c r="D139" s="120" t="s">
        <v>318</v>
      </c>
      <c r="F139" s="120" t="s">
        <v>318</v>
      </c>
      <c r="H139" s="120" t="s">
        <v>318</v>
      </c>
      <c r="J139" s="120" t="s">
        <v>320</v>
      </c>
      <c r="K139" s="135" t="s">
        <v>535</v>
      </c>
      <c r="V139" s="61" t="s">
        <v>490</v>
      </c>
      <c r="W139" s="61" t="s">
        <v>536</v>
      </c>
      <c r="X139" s="61">
        <v>317</v>
      </c>
      <c r="AB139" s="136" t="s">
        <v>414</v>
      </c>
      <c r="AC139" s="137" t="s">
        <v>537</v>
      </c>
      <c r="AD139" s="138"/>
      <c r="AE139" s="139">
        <v>0</v>
      </c>
      <c r="AF139" s="17">
        <v>0</v>
      </c>
      <c r="AG139" s="17">
        <v>0</v>
      </c>
      <c r="AH139" s="140">
        <v>0</v>
      </c>
      <c r="AI139" s="141">
        <v>0</v>
      </c>
      <c r="AJ139" s="142">
        <v>0</v>
      </c>
      <c r="AK139" s="141">
        <v>-14959.38</v>
      </c>
      <c r="AL139" s="142">
        <v>-17951.255999999998</v>
      </c>
      <c r="AM139" s="141">
        <v>0</v>
      </c>
      <c r="AN139" s="141">
        <v>-14959.38</v>
      </c>
      <c r="AO139" s="140">
        <v>-12822.325714285698</v>
      </c>
      <c r="AP139" s="140">
        <v>-316546.5</v>
      </c>
      <c r="AQ139" s="140">
        <v>-316546.50000000006</v>
      </c>
      <c r="AR139" s="142">
        <v>316546.50000000006</v>
      </c>
      <c r="AS139" s="143">
        <v>0</v>
      </c>
      <c r="AT139" s="142">
        <v>316546.50000000006</v>
      </c>
      <c r="AU139" s="143">
        <v>0</v>
      </c>
      <c r="AV139" s="142">
        <v>316546.50000000006</v>
      </c>
      <c r="AW139" s="143">
        <v>0</v>
      </c>
      <c r="AX139" s="142">
        <v>316546.5</v>
      </c>
      <c r="AY139" s="143">
        <v>0</v>
      </c>
      <c r="AZ139" s="142">
        <v>316546.5</v>
      </c>
      <c r="BA139" s="143">
        <v>0</v>
      </c>
      <c r="BB139" s="142">
        <v>5.8207660913467407E-11</v>
      </c>
      <c r="BC139" s="143">
        <v>1.8388344497085708E-16</v>
      </c>
      <c r="BE139" s="139">
        <v>-26378.875</v>
      </c>
      <c r="BF139" s="139">
        <v>-26378.875</v>
      </c>
      <c r="BG139" s="139">
        <v>-26378.875</v>
      </c>
      <c r="BH139" s="139">
        <v>-26378.875</v>
      </c>
      <c r="BI139" s="139">
        <v>-26378.875</v>
      </c>
      <c r="BJ139" s="139">
        <v>-26378.875</v>
      </c>
      <c r="BK139" s="139">
        <v>-26378.875</v>
      </c>
      <c r="BL139" s="139">
        <v>-26378.875</v>
      </c>
      <c r="BM139" s="139">
        <v>-26378.875</v>
      </c>
      <c r="BN139" s="139">
        <v>-26378.875</v>
      </c>
      <c r="BO139" s="139">
        <v>-26378.875</v>
      </c>
      <c r="BP139" s="139">
        <v>-26378.875</v>
      </c>
      <c r="BQ139" s="144">
        <v>-316546.5</v>
      </c>
    </row>
    <row r="140" spans="2:70" x14ac:dyDescent="0.25">
      <c r="B140" s="120" t="s">
        <v>320</v>
      </c>
      <c r="C140" s="120" t="s">
        <v>320</v>
      </c>
      <c r="D140" s="120" t="s">
        <v>318</v>
      </c>
      <c r="F140" s="120" t="s">
        <v>318</v>
      </c>
      <c r="H140" s="120" t="s">
        <v>318</v>
      </c>
      <c r="J140" s="120" t="s">
        <v>320</v>
      </c>
      <c r="K140" s="135" t="s">
        <v>538</v>
      </c>
      <c r="V140" s="61" t="s">
        <v>490</v>
      </c>
      <c r="W140" s="61" t="s">
        <v>539</v>
      </c>
      <c r="X140" s="61">
        <v>318</v>
      </c>
      <c r="AB140" s="136" t="s">
        <v>414</v>
      </c>
      <c r="AC140" s="137" t="s">
        <v>540</v>
      </c>
      <c r="AD140" s="138"/>
      <c r="AE140" s="139">
        <v>7312820.0999999996</v>
      </c>
      <c r="AF140" s="17">
        <v>11552416.870000001</v>
      </c>
      <c r="AG140" s="17">
        <v>12603344.979999999</v>
      </c>
      <c r="AH140" s="140">
        <v>15165734.449024685</v>
      </c>
      <c r="AI140" s="141">
        <v>5003537.99</v>
      </c>
      <c r="AJ140" s="142">
        <v>15010613.970000001</v>
      </c>
      <c r="AK140" s="141">
        <v>13169976.220000003</v>
      </c>
      <c r="AL140" s="142">
        <v>15803971.464000002</v>
      </c>
      <c r="AM140" s="141">
        <v>12638112.040853903</v>
      </c>
      <c r="AN140" s="141">
        <v>15697598.628170785</v>
      </c>
      <c r="AO140" s="140">
        <v>14932672.491428601</v>
      </c>
      <c r="AP140" s="140">
        <v>17215171.9520014</v>
      </c>
      <c r="AQ140" s="140">
        <v>17215171.952001356</v>
      </c>
      <c r="AR140" s="142">
        <v>-2204557.9820013549</v>
      </c>
      <c r="AS140" s="143">
        <v>-0.14686660961419387</v>
      </c>
      <c r="AT140" s="142">
        <v>-2049437.5029766709</v>
      </c>
      <c r="AU140" s="143">
        <v>-0.13513605357295908</v>
      </c>
      <c r="AV140" s="142">
        <v>-4611826.972001357</v>
      </c>
      <c r="AW140" s="143">
        <v>-0.36592087095289189</v>
      </c>
      <c r="AX140" s="142">
        <v>-2204557.9820013996</v>
      </c>
      <c r="AY140" s="143">
        <v>-0.14686660961419684</v>
      </c>
      <c r="AZ140" s="142">
        <v>-2049437.5029767156</v>
      </c>
      <c r="BA140" s="143">
        <v>-0.13513605357296202</v>
      </c>
      <c r="BB140" s="142">
        <v>4.4703483581542969E-8</v>
      </c>
      <c r="BC140" s="143">
        <v>2.5967491760281741E-15</v>
      </c>
      <c r="BE140" s="139">
        <v>1434597.6626667799</v>
      </c>
      <c r="BF140" s="139">
        <v>1434597.6626667799</v>
      </c>
      <c r="BG140" s="139">
        <v>1434597.6626667799</v>
      </c>
      <c r="BH140" s="139">
        <v>1434597.6626667799</v>
      </c>
      <c r="BI140" s="139">
        <v>1434597.6626667799</v>
      </c>
      <c r="BJ140" s="139">
        <v>1434597.6626667799</v>
      </c>
      <c r="BK140" s="139">
        <v>1434597.6626667799</v>
      </c>
      <c r="BL140" s="139">
        <v>1434597.6626667799</v>
      </c>
      <c r="BM140" s="139">
        <v>1434597.6626667799</v>
      </c>
      <c r="BN140" s="139">
        <v>1434597.6626667799</v>
      </c>
      <c r="BO140" s="139">
        <v>1434597.6626667799</v>
      </c>
      <c r="BP140" s="139">
        <v>1434597.6626667799</v>
      </c>
      <c r="BQ140" s="144">
        <v>17215171.952001356</v>
      </c>
    </row>
    <row r="141" spans="2:70" x14ac:dyDescent="0.25">
      <c r="B141" s="120" t="s">
        <v>320</v>
      </c>
      <c r="C141" s="120" t="s">
        <v>320</v>
      </c>
      <c r="D141" s="120" t="s">
        <v>318</v>
      </c>
      <c r="F141" s="120" t="s">
        <v>318</v>
      </c>
      <c r="H141" s="120" t="s">
        <v>318</v>
      </c>
      <c r="J141" s="120" t="s">
        <v>320</v>
      </c>
      <c r="K141" s="135" t="s">
        <v>541</v>
      </c>
      <c r="V141" s="61" t="s">
        <v>490</v>
      </c>
      <c r="W141" s="61" t="s">
        <v>542</v>
      </c>
      <c r="X141" s="61">
        <v>319</v>
      </c>
      <c r="AB141" s="136" t="s">
        <v>414</v>
      </c>
      <c r="AC141" s="137" t="s">
        <v>543</v>
      </c>
      <c r="AD141" s="138"/>
      <c r="AE141" s="139">
        <v>-7599995.1699999999</v>
      </c>
      <c r="AF141" s="17">
        <v>-10196817.689999999</v>
      </c>
      <c r="AG141" s="17">
        <v>-9279349.7100000009</v>
      </c>
      <c r="AH141" s="140">
        <v>-8145819.4958461933</v>
      </c>
      <c r="AI141" s="141">
        <v>-2700919.6999999997</v>
      </c>
      <c r="AJ141" s="142">
        <v>-8102759.0999999996</v>
      </c>
      <c r="AK141" s="141">
        <v>-6344294.6999999993</v>
      </c>
      <c r="AL141" s="142">
        <v>-7613153.6399999997</v>
      </c>
      <c r="AM141" s="141">
        <v>-6788182.9132051589</v>
      </c>
      <c r="AN141" s="141">
        <v>-7701931.2826410336</v>
      </c>
      <c r="AO141" s="140">
        <v>-7718613.3771428494</v>
      </c>
      <c r="AP141" s="140">
        <v>-7734506.2898912197</v>
      </c>
      <c r="AQ141" s="140">
        <v>-7734506.2898912178</v>
      </c>
      <c r="AR141" s="142">
        <v>-368252.81010878179</v>
      </c>
      <c r="AS141" s="143">
        <v>-4.5447829012808957E-2</v>
      </c>
      <c r="AT141" s="142">
        <v>-411313.20595497545</v>
      </c>
      <c r="AU141" s="143">
        <v>-5.0493778577430648E-2</v>
      </c>
      <c r="AV141" s="142">
        <v>-1544843.4201087831</v>
      </c>
      <c r="AW141" s="143">
        <v>-0.16648186224126937</v>
      </c>
      <c r="AX141" s="142">
        <v>-368252.81010877993</v>
      </c>
      <c r="AY141" s="143">
        <v>-4.5447829012808728E-2</v>
      </c>
      <c r="AZ141" s="142">
        <v>-411313.20595497359</v>
      </c>
      <c r="BA141" s="143">
        <v>-5.0493778577430419E-2</v>
      </c>
      <c r="BB141" s="142">
        <v>-1.862645149230957E-9</v>
      </c>
      <c r="BC141" s="143">
        <v>-2.4082275964600112E-16</v>
      </c>
      <c r="BE141" s="139">
        <v>-644542.19082426792</v>
      </c>
      <c r="BF141" s="139">
        <v>-644542.19082426792</v>
      </c>
      <c r="BG141" s="139">
        <v>-644542.19082426792</v>
      </c>
      <c r="BH141" s="139">
        <v>-644542.19082426792</v>
      </c>
      <c r="BI141" s="139">
        <v>-644542.19082426792</v>
      </c>
      <c r="BJ141" s="139">
        <v>-644542.19082426792</v>
      </c>
      <c r="BK141" s="139">
        <v>-644542.19082426792</v>
      </c>
      <c r="BL141" s="139">
        <v>-644542.19082426792</v>
      </c>
      <c r="BM141" s="139">
        <v>-644542.19082426792</v>
      </c>
      <c r="BN141" s="139">
        <v>-644542.19082426792</v>
      </c>
      <c r="BO141" s="139">
        <v>-644542.19082426792</v>
      </c>
      <c r="BP141" s="139">
        <v>-644542.19082426792</v>
      </c>
      <c r="BQ141" s="144">
        <v>-7734506.2898912169</v>
      </c>
    </row>
    <row r="142" spans="2:70" hidden="1" x14ac:dyDescent="0.25">
      <c r="B142" s="120" t="s">
        <v>318</v>
      </c>
      <c r="C142" s="120" t="s">
        <v>318</v>
      </c>
      <c r="D142" s="120" t="s">
        <v>318</v>
      </c>
      <c r="E142" s="120" t="s">
        <v>318</v>
      </c>
      <c r="F142" s="120" t="s">
        <v>318</v>
      </c>
      <c r="G142" s="120" t="s">
        <v>318</v>
      </c>
      <c r="H142" s="120" t="s">
        <v>318</v>
      </c>
      <c r="I142" s="120" t="s">
        <v>318</v>
      </c>
      <c r="J142" s="120" t="s">
        <v>318</v>
      </c>
      <c r="K142" s="61" t="s">
        <v>323</v>
      </c>
      <c r="AB142" s="278"/>
      <c r="AC142" s="145"/>
      <c r="AD142" s="138"/>
      <c r="AE142" s="145"/>
      <c r="AH142" s="138"/>
      <c r="AI142" s="259"/>
      <c r="AK142" s="260"/>
      <c r="AL142" s="261"/>
      <c r="AM142" s="262"/>
      <c r="AN142" s="262"/>
      <c r="AO142" s="261"/>
      <c r="AP142" s="261"/>
      <c r="AQ142" s="261"/>
      <c r="AR142" s="261"/>
      <c r="AS142" s="263"/>
      <c r="AT142" s="261"/>
      <c r="AU142" s="263"/>
      <c r="AV142" s="261"/>
      <c r="AW142" s="263"/>
      <c r="AX142" s="261"/>
      <c r="AY142" s="263"/>
      <c r="AZ142" s="261"/>
      <c r="BA142" s="263"/>
      <c r="BB142" s="261"/>
      <c r="BC142" s="263"/>
      <c r="BE142" s="145"/>
      <c r="BQ142" s="138"/>
    </row>
    <row r="143" spans="2:70" ht="17.25" x14ac:dyDescent="0.3">
      <c r="D143" s="120" t="s">
        <v>318</v>
      </c>
      <c r="F143" s="120" t="s">
        <v>318</v>
      </c>
      <c r="H143" s="120" t="s">
        <v>318</v>
      </c>
      <c r="V143" s="61" t="s">
        <v>490</v>
      </c>
      <c r="AB143" s="136" t="s">
        <v>414</v>
      </c>
      <c r="AC143" s="264" t="s">
        <v>544</v>
      </c>
      <c r="AD143" s="265"/>
      <c r="AE143" s="266">
        <v>35106307.779999994</v>
      </c>
      <c r="AF143" s="267">
        <v>36562214.75</v>
      </c>
      <c r="AG143" s="267">
        <v>39991605.609999999</v>
      </c>
      <c r="AH143" s="267">
        <v>46465023.647600845</v>
      </c>
      <c r="AI143" s="268">
        <v>15907549.320000004</v>
      </c>
      <c r="AJ143" s="267">
        <v>47722647.959999993</v>
      </c>
      <c r="AK143" s="268">
        <v>40536440.129999995</v>
      </c>
      <c r="AL143" s="267">
        <v>48643728.156000003</v>
      </c>
      <c r="AM143" s="268">
        <v>38762964.128407791</v>
      </c>
      <c r="AN143" s="268">
        <v>48238499.649193041</v>
      </c>
      <c r="AO143" s="267">
        <v>52381008.188571461</v>
      </c>
      <c r="AP143" s="267">
        <v>49036370.971625835</v>
      </c>
      <c r="AQ143" s="267">
        <v>50125073.789056286</v>
      </c>
      <c r="AR143" s="267">
        <v>-2402425.8290562928</v>
      </c>
      <c r="AS143" s="269">
        <v>-5.0341419257999891E-2</v>
      </c>
      <c r="AT143" s="267">
        <v>-3660050.1414554417</v>
      </c>
      <c r="AU143" s="269">
        <v>-7.877000492271187E-2</v>
      </c>
      <c r="AV143" s="267">
        <v>-10133468.179056287</v>
      </c>
      <c r="AW143" s="269">
        <v>-0.25338988081344721</v>
      </c>
      <c r="AX143" s="267">
        <v>-1313723.0116258413</v>
      </c>
      <c r="AY143" s="269">
        <v>-2.752829249389039E-2</v>
      </c>
      <c r="AZ143" s="267">
        <v>-2571347.3240249902</v>
      </c>
      <c r="BA143" s="269">
        <v>-5.5339417096320752E-2</v>
      </c>
      <c r="BB143" s="267">
        <v>-1088702.8174304515</v>
      </c>
      <c r="BC143" s="269">
        <v>-2.2201945124781221E-2</v>
      </c>
      <c r="BD143" s="279"/>
      <c r="BE143" s="267">
        <v>4432310.345807923</v>
      </c>
      <c r="BF143" s="267">
        <v>3950317.4616246321</v>
      </c>
      <c r="BG143" s="267">
        <v>4163509.2143797376</v>
      </c>
      <c r="BH143" s="267">
        <v>4313680.1842352971</v>
      </c>
      <c r="BI143" s="267">
        <v>4093907.3391271657</v>
      </c>
      <c r="BJ143" s="267">
        <v>4151535.0252897362</v>
      </c>
      <c r="BK143" s="267">
        <v>4170082.4043211923</v>
      </c>
      <c r="BL143" s="267">
        <v>4178537.1441286397</v>
      </c>
      <c r="BM143" s="267">
        <v>4164092.0802435041</v>
      </c>
      <c r="BN143" s="267">
        <v>4192221.686533378</v>
      </c>
      <c r="BO143" s="267">
        <v>4180694.2199773747</v>
      </c>
      <c r="BP143" s="267">
        <v>4134186.6833877065</v>
      </c>
      <c r="BQ143" s="270">
        <v>50125073.789056286</v>
      </c>
      <c r="BR143" s="279"/>
    </row>
    <row r="144" spans="2:70" ht="17.25" x14ac:dyDescent="0.3">
      <c r="D144" s="120" t="s">
        <v>318</v>
      </c>
      <c r="F144" s="120" t="s">
        <v>318</v>
      </c>
      <c r="H144" s="120" t="s">
        <v>318</v>
      </c>
      <c r="K144" s="251" t="s">
        <v>545</v>
      </c>
      <c r="AB144" s="136" t="s">
        <v>414</v>
      </c>
      <c r="AC144" s="245" t="s">
        <v>545</v>
      </c>
      <c r="AD144" s="138"/>
      <c r="AE144" s="246">
        <v>91604669.71359998</v>
      </c>
      <c r="AF144" s="247">
        <v>102041954.60000001</v>
      </c>
      <c r="AG144" s="247">
        <v>110724362.09999999</v>
      </c>
      <c r="AH144" s="247">
        <v>119211379.21176682</v>
      </c>
      <c r="AI144" s="248">
        <v>39693968.54999999</v>
      </c>
      <c r="AJ144" s="247">
        <v>119081905.65000001</v>
      </c>
      <c r="AK144" s="248">
        <v>99581068.309999973</v>
      </c>
      <c r="AL144" s="247">
        <v>119497281.97199996</v>
      </c>
      <c r="AM144" s="248">
        <v>99513153.537718624</v>
      </c>
      <c r="AN144" s="248">
        <v>119279293.98404825</v>
      </c>
      <c r="AO144" s="247">
        <v>119344460.00000004</v>
      </c>
      <c r="AP144" s="247">
        <v>124935294.10383147</v>
      </c>
      <c r="AQ144" s="247">
        <v>128733653.31415272</v>
      </c>
      <c r="AR144" s="247">
        <v>-9651747.6641527116</v>
      </c>
      <c r="AS144" s="249">
        <v>-8.1051336989186915E-2</v>
      </c>
      <c r="AT144" s="247">
        <v>-9522274.1023858935</v>
      </c>
      <c r="AU144" s="249">
        <v>-7.9877224517892267E-2</v>
      </c>
      <c r="AV144" s="247">
        <v>-18009291.214152724</v>
      </c>
      <c r="AW144" s="249">
        <v>-0.16264976264110464</v>
      </c>
      <c r="AX144" s="247">
        <v>-5853388.4538314641</v>
      </c>
      <c r="AY144" s="249">
        <v>-4.9154306205306045E-2</v>
      </c>
      <c r="AZ144" s="247">
        <v>-5723914.8920646459</v>
      </c>
      <c r="BA144" s="249">
        <v>-4.801483658616764E-2</v>
      </c>
      <c r="BB144" s="247">
        <v>-3798359.2103212476</v>
      </c>
      <c r="BC144" s="249">
        <v>-3.0402611508358077E-2</v>
      </c>
      <c r="BE144" s="247">
        <v>10940648.307057513</v>
      </c>
      <c r="BF144" s="247">
        <v>10309535.901086139</v>
      </c>
      <c r="BG144" s="247">
        <v>10670988.9528684</v>
      </c>
      <c r="BH144" s="247">
        <v>11097621.535092918</v>
      </c>
      <c r="BI144" s="247">
        <v>10357318.948896898</v>
      </c>
      <c r="BJ144" s="247">
        <v>10827857.003646644</v>
      </c>
      <c r="BK144" s="247">
        <v>10716547.241838479</v>
      </c>
      <c r="BL144" s="247">
        <v>10843131.177192772</v>
      </c>
      <c r="BM144" s="247">
        <v>10696957.218916366</v>
      </c>
      <c r="BN144" s="247">
        <v>10851860.973835686</v>
      </c>
      <c r="BO144" s="247">
        <v>10809989.48560953</v>
      </c>
      <c r="BP144" s="247">
        <v>10611196.568111381</v>
      </c>
      <c r="BQ144" s="250">
        <v>128733653.31415275</v>
      </c>
    </row>
    <row r="145" spans="1:76" ht="11.25" customHeight="1" x14ac:dyDescent="0.3">
      <c r="D145" s="120" t="s">
        <v>318</v>
      </c>
      <c r="F145" s="120" t="s">
        <v>318</v>
      </c>
      <c r="H145" s="120" t="s">
        <v>318</v>
      </c>
      <c r="AC145" s="245"/>
      <c r="AD145" s="138"/>
      <c r="AE145" s="246"/>
      <c r="AI145" s="248"/>
      <c r="AR145" s="49"/>
      <c r="AS145" s="277"/>
      <c r="AT145" s="49"/>
      <c r="AU145" s="277"/>
      <c r="AV145" s="49"/>
      <c r="AW145" s="277"/>
      <c r="AX145" s="49"/>
      <c r="AY145" s="277"/>
      <c r="AZ145" s="49"/>
      <c r="BA145" s="277"/>
      <c r="BB145" s="49"/>
      <c r="BC145" s="277"/>
      <c r="BE145" s="247"/>
      <c r="BF145" s="247"/>
      <c r="BG145" s="247"/>
      <c r="BH145" s="247"/>
      <c r="BI145" s="247"/>
      <c r="BJ145" s="247"/>
      <c r="BK145" s="247"/>
      <c r="BL145" s="247"/>
      <c r="BM145" s="247"/>
      <c r="BN145" s="247"/>
      <c r="BO145" s="247"/>
      <c r="BP145" s="247"/>
      <c r="BQ145" s="250"/>
    </row>
    <row r="146" spans="1:76" ht="17.25" x14ac:dyDescent="0.3">
      <c r="D146" s="120" t="s">
        <v>318</v>
      </c>
      <c r="F146" s="120" t="s">
        <v>318</v>
      </c>
      <c r="H146" s="120" t="s">
        <v>318</v>
      </c>
      <c r="K146" s="251" t="s">
        <v>546</v>
      </c>
      <c r="AB146" s="136" t="s">
        <v>387</v>
      </c>
      <c r="AC146" s="280" t="s">
        <v>546</v>
      </c>
      <c r="AD146" s="281"/>
      <c r="AE146" s="282">
        <v>7669727.8163999915</v>
      </c>
      <c r="AF146" s="283">
        <v>3229912.8999999762</v>
      </c>
      <c r="AG146" s="283">
        <v>9054913.9400000274</v>
      </c>
      <c r="AH146" s="283">
        <v>9569953.7633702308</v>
      </c>
      <c r="AI146" s="248">
        <v>1428014.7400000021</v>
      </c>
      <c r="AJ146" s="283">
        <v>4284044.2199999988</v>
      </c>
      <c r="AK146" s="284">
        <v>6153946.3400000334</v>
      </c>
      <c r="AL146" s="283">
        <v>7384735.6080000252</v>
      </c>
      <c r="AM146" s="284">
        <v>7915547.1383889616</v>
      </c>
      <c r="AN146" s="284">
        <v>7808352.9649811983</v>
      </c>
      <c r="AO146" s="283">
        <v>4972311.2914286852</v>
      </c>
      <c r="AP146" s="283">
        <v>6313863.2529088855</v>
      </c>
      <c r="AQ146" s="283">
        <v>6313863.413375169</v>
      </c>
      <c r="AR146" s="283">
        <v>2029819.1933751702</v>
      </c>
      <c r="AS146" s="285">
        <v>0.47380911333710996</v>
      </c>
      <c r="AT146" s="283">
        <v>-3256090.3499950618</v>
      </c>
      <c r="AU146" s="285">
        <v>-0.34024096986319935</v>
      </c>
      <c r="AV146" s="283">
        <v>-2741050.5266248584</v>
      </c>
      <c r="AW146" s="285">
        <v>-0.30271414447312239</v>
      </c>
      <c r="AX146" s="283">
        <v>2029819.0329088867</v>
      </c>
      <c r="AY146" s="285">
        <v>0.4738090758803809</v>
      </c>
      <c r="AZ146" s="283">
        <v>-3256090.5104613453</v>
      </c>
      <c r="BA146" s="285">
        <v>-0.34024098663091706</v>
      </c>
      <c r="BB146" s="283">
        <v>0.16046628355979919</v>
      </c>
      <c r="BC146" s="285">
        <v>2.5414912729677844E-8</v>
      </c>
      <c r="BE146" s="283">
        <v>610778.52909964509</v>
      </c>
      <c r="BF146" s="283">
        <v>435925.26208898239</v>
      </c>
      <c r="BG146" s="283">
        <v>431572.07237460278</v>
      </c>
      <c r="BH146" s="283">
        <v>639519.95984039642</v>
      </c>
      <c r="BI146" s="283">
        <v>383400.94258569926</v>
      </c>
      <c r="BJ146" s="283">
        <v>457643.45551255904</v>
      </c>
      <c r="BK146" s="283">
        <v>613676.17814267613</v>
      </c>
      <c r="BL146" s="283">
        <v>485121.67205194011</v>
      </c>
      <c r="BM146" s="283">
        <v>616867.40363322385</v>
      </c>
      <c r="BN146" s="283">
        <v>589925.2735181544</v>
      </c>
      <c r="BO146" s="283">
        <v>557185.99205658399</v>
      </c>
      <c r="BP146" s="283">
        <v>492246.67247066647</v>
      </c>
      <c r="BQ146" s="286">
        <v>6313863.4133751094</v>
      </c>
    </row>
    <row r="147" spans="1:76" ht="12.75" customHeight="1" x14ac:dyDescent="0.25">
      <c r="D147" s="120" t="s">
        <v>318</v>
      </c>
      <c r="F147" s="120" t="s">
        <v>318</v>
      </c>
      <c r="H147" s="120" t="s">
        <v>318</v>
      </c>
      <c r="AC147" s="252" t="s">
        <v>547</v>
      </c>
      <c r="AD147" s="138"/>
      <c r="AE147" s="253">
        <v>7.7257863127119533E-2</v>
      </c>
      <c r="AF147" s="254">
        <v>3.0681633913257754E-2</v>
      </c>
      <c r="AG147" s="254">
        <v>7.5596666129257278E-2</v>
      </c>
      <c r="AH147" s="254">
        <v>7.4311653267464139E-2</v>
      </c>
      <c r="AI147" s="255">
        <v>3.4726310011104586E-2</v>
      </c>
      <c r="AJ147" s="254">
        <v>3.4726310011104516E-2</v>
      </c>
      <c r="AK147" s="256">
        <v>5.8201593486988119E-2</v>
      </c>
      <c r="AL147" s="254">
        <v>5.8201593486988008E-2</v>
      </c>
      <c r="AM147" s="256">
        <v>7.3681866098836646E-2</v>
      </c>
      <c r="AN147" s="256">
        <v>6.1440691935329202E-2</v>
      </c>
      <c r="AO147" s="254">
        <v>3.9997107709404539E-2</v>
      </c>
      <c r="AP147" s="254">
        <v>4.8105933630854157E-2</v>
      </c>
      <c r="AQ147" s="254">
        <v>4.6752902729148518E-2</v>
      </c>
      <c r="AR147" s="254"/>
      <c r="AS147" s="257"/>
      <c r="AT147" s="254"/>
      <c r="AU147" s="257"/>
      <c r="AV147" s="254"/>
      <c r="AW147" s="257"/>
      <c r="AX147" s="254"/>
      <c r="AY147" s="257"/>
      <c r="AZ147" s="254"/>
      <c r="BA147" s="257"/>
      <c r="BB147" s="254"/>
      <c r="BC147" s="257"/>
      <c r="BE147" s="254">
        <v>5.2874726019806077E-2</v>
      </c>
      <c r="BF147" s="254">
        <v>4.0568315819046068E-2</v>
      </c>
      <c r="BG147" s="254">
        <v>3.887139835515175E-2</v>
      </c>
      <c r="BH147" s="254">
        <v>5.448685781938168E-2</v>
      </c>
      <c r="BI147" s="254">
        <v>3.5696019117837402E-2</v>
      </c>
      <c r="BJ147" s="254">
        <v>4.0551454245978079E-2</v>
      </c>
      <c r="BK147" s="254">
        <v>5.4162760556022364E-2</v>
      </c>
      <c r="BL147" s="254">
        <v>4.2824050496390945E-2</v>
      </c>
      <c r="BM147" s="254">
        <v>5.4523330899415315E-2</v>
      </c>
      <c r="BN147" s="254">
        <v>5.1558844114448242E-2</v>
      </c>
      <c r="BO147" s="254">
        <v>4.9017101315214702E-2</v>
      </c>
      <c r="BP147" s="254">
        <v>4.4332794954231036E-2</v>
      </c>
      <c r="BQ147" s="258">
        <v>4.6752902729148088E-2</v>
      </c>
    </row>
    <row r="148" spans="1:76" ht="6" customHeight="1" x14ac:dyDescent="0.25">
      <c r="AC148" s="252"/>
      <c r="AD148" s="138"/>
      <c r="AE148" s="253"/>
      <c r="AF148" s="184"/>
      <c r="AG148" s="254"/>
      <c r="AH148" s="254"/>
      <c r="AI148" s="254"/>
      <c r="AJ148" s="254"/>
      <c r="AK148" s="254"/>
      <c r="AL148" s="254"/>
      <c r="AM148" s="254"/>
      <c r="AN148" s="254"/>
      <c r="AO148" s="254"/>
      <c r="AP148" s="254"/>
      <c r="AQ148" s="254"/>
      <c r="AR148" s="254"/>
      <c r="AS148" s="257"/>
      <c r="AT148" s="254"/>
      <c r="AU148" s="257"/>
      <c r="AV148" s="254"/>
      <c r="AW148" s="257"/>
      <c r="AX148" s="254"/>
      <c r="AY148" s="257"/>
      <c r="AZ148" s="254"/>
      <c r="BA148" s="257"/>
      <c r="BB148" s="254"/>
      <c r="BC148" s="257"/>
      <c r="BE148" s="254"/>
      <c r="BF148" s="254"/>
      <c r="BG148" s="254"/>
      <c r="BH148" s="254"/>
      <c r="BI148" s="254"/>
      <c r="BJ148" s="254"/>
      <c r="BK148" s="254"/>
      <c r="BL148" s="254"/>
      <c r="BM148" s="254"/>
      <c r="BN148" s="254"/>
      <c r="BO148" s="254"/>
      <c r="BP148" s="254"/>
      <c r="BQ148" s="254"/>
      <c r="BS148" s="254"/>
      <c r="BT148" s="254"/>
      <c r="BU148" s="254"/>
      <c r="BV148" s="254"/>
      <c r="BW148" s="258"/>
      <c r="BX148" s="287"/>
    </row>
    <row r="149" spans="1:76" s="289" customFormat="1" ht="12.75" customHeight="1" x14ac:dyDescent="0.25">
      <c r="A149" s="288"/>
      <c r="B149" s="288"/>
      <c r="C149" s="288"/>
      <c r="D149" s="288" t="s">
        <v>318</v>
      </c>
      <c r="E149" s="288"/>
      <c r="F149" s="288" t="s">
        <v>318</v>
      </c>
      <c r="G149" s="288"/>
      <c r="H149" s="288" t="s">
        <v>318</v>
      </c>
      <c r="I149" s="288"/>
      <c r="J149" s="288" t="s">
        <v>318</v>
      </c>
      <c r="AC149" s="290" t="s">
        <v>548</v>
      </c>
      <c r="AD149" s="291"/>
      <c r="AE149" s="292">
        <v>0.10885184060809273</v>
      </c>
      <c r="AF149" s="293">
        <v>6.109744894570221E-2</v>
      </c>
      <c r="AG149" s="293">
        <v>9.9206186770003327E-2</v>
      </c>
      <c r="AH149" s="293">
        <v>9.5922961565828496E-2</v>
      </c>
      <c r="AI149" s="293">
        <v>5.5530719758725984E-2</v>
      </c>
      <c r="AJ149" s="293">
        <v>5.5530719758725901E-2</v>
      </c>
      <c r="AK149" s="293">
        <v>7.8944852919638125E-2</v>
      </c>
      <c r="AL149" s="293">
        <v>7.8944852919638028E-2</v>
      </c>
      <c r="AM149" s="293">
        <v>9.5270860105126601E-2</v>
      </c>
      <c r="AN149" s="293">
        <v>8.2348659143705413E-2</v>
      </c>
      <c r="AO149" s="293">
        <v>6.1166032831244409E-2</v>
      </c>
      <c r="AP149" s="293">
        <v>6.8317589792498579E-2</v>
      </c>
      <c r="AQ149" s="293">
        <v>6.6396083916642812E-2</v>
      </c>
      <c r="AR149" s="254"/>
      <c r="AS149" s="257"/>
      <c r="AT149" s="254"/>
      <c r="AU149" s="257"/>
      <c r="AV149" s="254"/>
      <c r="AW149" s="257"/>
      <c r="AX149" s="254"/>
      <c r="AY149" s="257"/>
      <c r="AZ149" s="254"/>
      <c r="BA149" s="257"/>
      <c r="BB149" s="254"/>
      <c r="BC149" s="257"/>
      <c r="BD149" s="123"/>
      <c r="BE149" s="293">
        <v>7.201206490750503E-2</v>
      </c>
      <c r="BF149" s="293">
        <v>6.1141055010323235E-2</v>
      </c>
      <c r="BG149" s="293">
        <v>5.8782441356616463E-2</v>
      </c>
      <c r="BH149" s="293">
        <v>7.3321390068603373E-2</v>
      </c>
      <c r="BI149" s="293">
        <v>5.627783972516031E-2</v>
      </c>
      <c r="BJ149" s="293">
        <v>6.0139736644264329E-2</v>
      </c>
      <c r="BK149" s="293">
        <v>7.3673723562290003E-2</v>
      </c>
      <c r="BL149" s="293">
        <v>6.2338407471106472E-2</v>
      </c>
      <c r="BM149" s="293">
        <v>7.4062574026748013E-2</v>
      </c>
      <c r="BN149" s="293">
        <v>7.0879566003578559E-2</v>
      </c>
      <c r="BO149" s="293">
        <v>6.8464638694604923E-2</v>
      </c>
      <c r="BP149" s="293">
        <v>6.424225593945343E-2</v>
      </c>
      <c r="BQ149" s="293">
        <v>6.6396083916642382E-2</v>
      </c>
      <c r="BR149" s="123"/>
      <c r="BS149" s="293">
        <v>0</v>
      </c>
      <c r="BT149" s="293">
        <v>0</v>
      </c>
      <c r="BU149" s="293">
        <v>0</v>
      </c>
      <c r="BV149" s="293">
        <v>0</v>
      </c>
      <c r="BW149" s="294">
        <v>0</v>
      </c>
      <c r="BX149" s="295"/>
    </row>
    <row r="150" spans="1:76" ht="11.25" customHeight="1" x14ac:dyDescent="0.25">
      <c r="D150" s="120" t="s">
        <v>318</v>
      </c>
      <c r="F150" s="120" t="s">
        <v>318</v>
      </c>
      <c r="H150" s="120" t="s">
        <v>318</v>
      </c>
      <c r="AC150" s="145"/>
      <c r="AD150" s="138"/>
      <c r="AE150" s="145"/>
      <c r="AR150" s="49"/>
      <c r="AS150" s="277"/>
      <c r="AT150" s="49"/>
      <c r="AU150" s="277"/>
      <c r="AV150" s="49"/>
      <c r="AW150" s="277"/>
      <c r="AX150" s="49"/>
      <c r="AY150" s="277"/>
      <c r="AZ150" s="49"/>
      <c r="BA150" s="277"/>
      <c r="BB150" s="49"/>
      <c r="BC150" s="277"/>
      <c r="BQ150" s="138"/>
    </row>
    <row r="151" spans="1:76" ht="17.25" x14ac:dyDescent="0.3">
      <c r="D151" s="120" t="s">
        <v>318</v>
      </c>
      <c r="F151" s="120" t="s">
        <v>318</v>
      </c>
      <c r="H151" s="120" t="s">
        <v>318</v>
      </c>
      <c r="K151" s="240" t="s">
        <v>549</v>
      </c>
      <c r="AC151" s="241" t="s">
        <v>550</v>
      </c>
      <c r="AD151" s="138"/>
      <c r="AE151" s="246"/>
      <c r="AH151" s="126"/>
      <c r="AI151" s="248"/>
      <c r="AR151" s="49"/>
      <c r="AS151" s="277"/>
      <c r="AT151" s="49"/>
      <c r="AU151" s="277"/>
      <c r="AV151" s="49"/>
      <c r="AW151" s="277"/>
      <c r="AX151" s="49"/>
      <c r="AY151" s="277"/>
      <c r="AZ151" s="49"/>
      <c r="BA151" s="277"/>
      <c r="BB151" s="49"/>
      <c r="BC151" s="277"/>
      <c r="BE151" s="247"/>
      <c r="BF151" s="247"/>
      <c r="BG151" s="247"/>
      <c r="BH151" s="247"/>
      <c r="BI151" s="247"/>
      <c r="BJ151" s="247"/>
      <c r="BK151" s="247"/>
      <c r="BL151" s="247"/>
      <c r="BM151" s="247"/>
      <c r="BN151" s="247"/>
      <c r="BO151" s="247"/>
      <c r="BP151" s="247"/>
      <c r="BQ151" s="250"/>
    </row>
    <row r="152" spans="1:76" hidden="1" x14ac:dyDescent="0.25">
      <c r="B152" s="120" t="s">
        <v>318</v>
      </c>
      <c r="C152" s="120" t="s">
        <v>318</v>
      </c>
      <c r="D152" s="120" t="s">
        <v>318</v>
      </c>
      <c r="E152" s="120" t="s">
        <v>318</v>
      </c>
      <c r="F152" s="120" t="s">
        <v>318</v>
      </c>
      <c r="G152" s="120" t="s">
        <v>318</v>
      </c>
      <c r="H152" s="120" t="s">
        <v>318</v>
      </c>
      <c r="I152" s="120" t="s">
        <v>318</v>
      </c>
      <c r="J152" s="120" t="s">
        <v>318</v>
      </c>
      <c r="K152" s="61" t="s">
        <v>551</v>
      </c>
      <c r="AC152" s="145"/>
      <c r="AD152" s="138"/>
      <c r="AE152" s="145"/>
      <c r="AR152" s="49"/>
      <c r="AS152" s="277"/>
      <c r="AT152" s="49"/>
      <c r="AU152" s="277"/>
      <c r="AV152" s="49"/>
      <c r="AW152" s="277"/>
      <c r="AX152" s="49"/>
      <c r="AY152" s="277"/>
      <c r="AZ152" s="49"/>
      <c r="BA152" s="277"/>
      <c r="BB152" s="49"/>
      <c r="BC152" s="277"/>
      <c r="BQ152" s="138"/>
    </row>
    <row r="153" spans="1:76" x14ac:dyDescent="0.25">
      <c r="B153" s="120" t="s">
        <v>320</v>
      </c>
      <c r="C153" s="120" t="s">
        <v>320</v>
      </c>
      <c r="D153" s="120" t="s">
        <v>318</v>
      </c>
      <c r="F153" s="120" t="s">
        <v>318</v>
      </c>
      <c r="H153" s="120" t="s">
        <v>318</v>
      </c>
      <c r="J153" s="120" t="s">
        <v>320</v>
      </c>
      <c r="K153" s="135" t="s">
        <v>552</v>
      </c>
      <c r="V153" s="61" t="s">
        <v>549</v>
      </c>
      <c r="W153" s="61" t="s">
        <v>553</v>
      </c>
      <c r="X153" s="61">
        <v>405</v>
      </c>
      <c r="AB153" s="136" t="s">
        <v>387</v>
      </c>
      <c r="AC153" s="137" t="s">
        <v>554</v>
      </c>
      <c r="AD153" s="138"/>
      <c r="AE153" s="139">
        <v>776884.36</v>
      </c>
      <c r="AF153" s="17">
        <v>-5319680.91</v>
      </c>
      <c r="AG153" s="17">
        <v>3103460.4299999992</v>
      </c>
      <c r="AH153" s="140">
        <v>1105472.9199999997</v>
      </c>
      <c r="AI153" s="141">
        <v>2275093.1</v>
      </c>
      <c r="AJ153" s="142">
        <v>6825279.3000000007</v>
      </c>
      <c r="AK153" s="141">
        <v>4447091.2799999993</v>
      </c>
      <c r="AL153" s="142">
        <v>5336509.5359999985</v>
      </c>
      <c r="AM153" s="141">
        <v>921227.433333333</v>
      </c>
      <c r="AN153" s="141">
        <v>4631336.7666666657</v>
      </c>
      <c r="AO153" s="140">
        <v>4678799.108571426</v>
      </c>
      <c r="AP153" s="140">
        <v>1222522.3499999999</v>
      </c>
      <c r="AQ153" s="140">
        <v>1222522.3500000001</v>
      </c>
      <c r="AR153" s="142">
        <v>-5602756.9500000011</v>
      </c>
      <c r="AS153" s="143">
        <v>-0.82088317616540618</v>
      </c>
      <c r="AT153" s="142">
        <v>117049.4300000004</v>
      </c>
      <c r="AU153" s="143">
        <v>0.10588177049149285</v>
      </c>
      <c r="AV153" s="142">
        <v>-1880938.0799999991</v>
      </c>
      <c r="AW153" s="143">
        <v>-0.60607767439780103</v>
      </c>
      <c r="AX153" s="142">
        <v>-5602756.9500000011</v>
      </c>
      <c r="AY153" s="143">
        <v>-0.82088317616540618</v>
      </c>
      <c r="AZ153" s="142">
        <v>117049.43000000017</v>
      </c>
      <c r="BA153" s="143">
        <v>0.10588177049149264</v>
      </c>
      <c r="BB153" s="142">
        <v>2.3283064365386963E-10</v>
      </c>
      <c r="BC153" s="143">
        <v>1.904510323707944E-16</v>
      </c>
      <c r="BE153" s="139">
        <v>101876.8625</v>
      </c>
      <c r="BF153" s="139">
        <v>101876.8625</v>
      </c>
      <c r="BG153" s="139">
        <v>101876.8625</v>
      </c>
      <c r="BH153" s="139">
        <v>101876.8625</v>
      </c>
      <c r="BI153" s="139">
        <v>101876.8625</v>
      </c>
      <c r="BJ153" s="139">
        <v>101876.8625</v>
      </c>
      <c r="BK153" s="139">
        <v>101876.8625</v>
      </c>
      <c r="BL153" s="139">
        <v>101876.8625</v>
      </c>
      <c r="BM153" s="139">
        <v>101876.8625</v>
      </c>
      <c r="BN153" s="139">
        <v>101876.8625</v>
      </c>
      <c r="BO153" s="139">
        <v>101876.8625</v>
      </c>
      <c r="BP153" s="139">
        <v>101876.8625</v>
      </c>
      <c r="BQ153" s="144">
        <v>1222522.3500000003</v>
      </c>
    </row>
    <row r="154" spans="1:76" x14ac:dyDescent="0.25">
      <c r="B154" s="120" t="s">
        <v>320</v>
      </c>
      <c r="C154" s="120" t="s">
        <v>320</v>
      </c>
      <c r="D154" s="120" t="s">
        <v>318</v>
      </c>
      <c r="F154" s="120" t="s">
        <v>318</v>
      </c>
      <c r="H154" s="120" t="s">
        <v>318</v>
      </c>
      <c r="J154" s="120" t="s">
        <v>320</v>
      </c>
      <c r="K154" s="135" t="s">
        <v>555</v>
      </c>
      <c r="V154" s="61" t="s">
        <v>549</v>
      </c>
      <c r="W154" s="61" t="s">
        <v>556</v>
      </c>
      <c r="X154" s="61">
        <v>406</v>
      </c>
      <c r="AB154" s="136" t="s">
        <v>387</v>
      </c>
      <c r="AC154" s="137" t="s">
        <v>557</v>
      </c>
      <c r="AD154" s="138"/>
      <c r="AE154" s="139">
        <v>0</v>
      </c>
      <c r="AF154" s="17">
        <v>-156296.61000000004</v>
      </c>
      <c r="AG154" s="17">
        <v>0</v>
      </c>
      <c r="AH154" s="140">
        <v>-5473.7233333333688</v>
      </c>
      <c r="AI154" s="141">
        <v>0</v>
      </c>
      <c r="AJ154" s="142">
        <v>0</v>
      </c>
      <c r="AK154" s="141">
        <v>0</v>
      </c>
      <c r="AL154" s="142">
        <v>0</v>
      </c>
      <c r="AM154" s="141">
        <v>-4561.4361111111402</v>
      </c>
      <c r="AN154" s="141">
        <v>-912.28722222222859</v>
      </c>
      <c r="AO154" s="140">
        <v>0</v>
      </c>
      <c r="AP154" s="140">
        <v>0</v>
      </c>
      <c r="AQ154" s="140">
        <v>0</v>
      </c>
      <c r="AR154" s="142">
        <v>0</v>
      </c>
      <c r="AS154" s="143">
        <v>0</v>
      </c>
      <c r="AT154" s="142">
        <v>5473.7233333333688</v>
      </c>
      <c r="AU154" s="143">
        <v>1</v>
      </c>
      <c r="AV154" s="142">
        <v>0</v>
      </c>
      <c r="AW154" s="143">
        <v>0</v>
      </c>
      <c r="AX154" s="142">
        <v>0</v>
      </c>
      <c r="AY154" s="143">
        <v>0</v>
      </c>
      <c r="AZ154" s="142">
        <v>5473.7233333333688</v>
      </c>
      <c r="BA154" s="143">
        <v>1</v>
      </c>
      <c r="BB154" s="142">
        <v>0</v>
      </c>
      <c r="BC154" s="143">
        <v>0</v>
      </c>
      <c r="BE154" s="139">
        <v>0</v>
      </c>
      <c r="BF154" s="139">
        <v>0</v>
      </c>
      <c r="BG154" s="139">
        <v>0</v>
      </c>
      <c r="BH154" s="139">
        <v>0</v>
      </c>
      <c r="BI154" s="139">
        <v>0</v>
      </c>
      <c r="BJ154" s="139">
        <v>0</v>
      </c>
      <c r="BK154" s="139">
        <v>0</v>
      </c>
      <c r="BL154" s="139">
        <v>0</v>
      </c>
      <c r="BM154" s="139">
        <v>0</v>
      </c>
      <c r="BN154" s="139">
        <v>0</v>
      </c>
      <c r="BO154" s="139">
        <v>0</v>
      </c>
      <c r="BP154" s="139">
        <v>0</v>
      </c>
      <c r="BQ154" s="144">
        <v>0</v>
      </c>
    </row>
    <row r="155" spans="1:76" x14ac:dyDescent="0.25">
      <c r="B155" s="120" t="s">
        <v>320</v>
      </c>
      <c r="C155" s="120" t="s">
        <v>320</v>
      </c>
      <c r="D155" s="120" t="s">
        <v>318</v>
      </c>
      <c r="F155" s="120" t="s">
        <v>318</v>
      </c>
      <c r="H155" s="120" t="s">
        <v>318</v>
      </c>
      <c r="J155" s="120" t="s">
        <v>320</v>
      </c>
      <c r="K155" s="135" t="s">
        <v>558</v>
      </c>
      <c r="V155" s="61" t="s">
        <v>549</v>
      </c>
      <c r="W155" s="61" t="s">
        <v>549</v>
      </c>
      <c r="X155" s="61">
        <v>407</v>
      </c>
      <c r="AB155" s="136" t="s">
        <v>387</v>
      </c>
      <c r="AC155" s="137" t="s">
        <v>559</v>
      </c>
      <c r="AD155" s="138"/>
      <c r="AE155" s="139">
        <v>448771.55</v>
      </c>
      <c r="AF155" s="17">
        <v>457559.02</v>
      </c>
      <c r="AG155" s="17">
        <v>594006.50000000023</v>
      </c>
      <c r="AH155" s="140">
        <v>479938.99999999988</v>
      </c>
      <c r="AI155" s="141">
        <v>181465.81</v>
      </c>
      <c r="AJ155" s="142">
        <v>544397.42999999993</v>
      </c>
      <c r="AK155" s="141">
        <v>557245</v>
      </c>
      <c r="AL155" s="142">
        <v>668694</v>
      </c>
      <c r="AM155" s="141">
        <v>399949.16666666663</v>
      </c>
      <c r="AN155" s="141">
        <v>637234.83333333326</v>
      </c>
      <c r="AO155" s="140">
        <v>420637.31999999995</v>
      </c>
      <c r="AP155" s="140">
        <v>673597</v>
      </c>
      <c r="AQ155" s="140">
        <v>673597.00000000035</v>
      </c>
      <c r="AR155" s="142">
        <v>129199.57000000041</v>
      </c>
      <c r="AS155" s="143">
        <v>0.23732582646468486</v>
      </c>
      <c r="AT155" s="142">
        <v>193658.00000000047</v>
      </c>
      <c r="AU155" s="143">
        <v>0.40350544548369793</v>
      </c>
      <c r="AV155" s="142">
        <v>79590.500000000116</v>
      </c>
      <c r="AW155" s="143">
        <v>0.13398927452814083</v>
      </c>
      <c r="AX155" s="142">
        <v>129199.57000000007</v>
      </c>
      <c r="AY155" s="143">
        <v>0.23732582646468423</v>
      </c>
      <c r="AZ155" s="142">
        <v>193658.00000000012</v>
      </c>
      <c r="BA155" s="143">
        <v>0.40350544548369721</v>
      </c>
      <c r="BB155" s="142">
        <v>3.4924596548080444E-10</v>
      </c>
      <c r="BC155" s="143">
        <v>5.1847909875014945E-16</v>
      </c>
      <c r="BE155" s="139">
        <v>56133.083333333372</v>
      </c>
      <c r="BF155" s="139">
        <v>56133.083333333372</v>
      </c>
      <c r="BG155" s="139">
        <v>56133.083333333372</v>
      </c>
      <c r="BH155" s="139">
        <v>56133.083333333372</v>
      </c>
      <c r="BI155" s="139">
        <v>56133.083333333372</v>
      </c>
      <c r="BJ155" s="139">
        <v>56133.083333333372</v>
      </c>
      <c r="BK155" s="139">
        <v>56133.083333333372</v>
      </c>
      <c r="BL155" s="139">
        <v>56133.083333333372</v>
      </c>
      <c r="BM155" s="139">
        <v>56133.083333333372</v>
      </c>
      <c r="BN155" s="139">
        <v>56133.083333333372</v>
      </c>
      <c r="BO155" s="139">
        <v>56133.083333333372</v>
      </c>
      <c r="BP155" s="139">
        <v>56133.083333333372</v>
      </c>
      <c r="BQ155" s="144">
        <v>673597.00000000047</v>
      </c>
    </row>
    <row r="156" spans="1:76" x14ac:dyDescent="0.25">
      <c r="B156" s="120" t="s">
        <v>320</v>
      </c>
      <c r="C156" s="120" t="s">
        <v>320</v>
      </c>
      <c r="D156" s="120" t="s">
        <v>318</v>
      </c>
      <c r="F156" s="120" t="s">
        <v>318</v>
      </c>
      <c r="H156" s="120" t="s">
        <v>318</v>
      </c>
      <c r="J156" s="120" t="s">
        <v>320</v>
      </c>
      <c r="K156" s="135" t="s">
        <v>560</v>
      </c>
      <c r="V156" s="61" t="s">
        <v>549</v>
      </c>
      <c r="W156" s="61" t="s">
        <v>561</v>
      </c>
      <c r="X156" s="61">
        <v>409</v>
      </c>
      <c r="AB156" s="136" t="s">
        <v>387</v>
      </c>
      <c r="AC156" s="137" t="s">
        <v>562</v>
      </c>
      <c r="AD156" s="138"/>
      <c r="AE156" s="139">
        <v>-190537</v>
      </c>
      <c r="AF156" s="17">
        <v>209721.98999999996</v>
      </c>
      <c r="AG156" s="17">
        <v>-45444.98</v>
      </c>
      <c r="AH156" s="140">
        <v>0</v>
      </c>
      <c r="AI156" s="141">
        <v>0</v>
      </c>
      <c r="AJ156" s="142">
        <v>0</v>
      </c>
      <c r="AK156" s="141">
        <v>-199369.93</v>
      </c>
      <c r="AL156" s="142">
        <v>-239243.91599999997</v>
      </c>
      <c r="AM156" s="141">
        <v>0</v>
      </c>
      <c r="AN156" s="141">
        <v>-199369.93</v>
      </c>
      <c r="AO156" s="140">
        <v>-291416.45142857102</v>
      </c>
      <c r="AP156" s="140">
        <v>1.9999999996798998E-2</v>
      </c>
      <c r="AQ156" s="140">
        <v>1.9999999996798998E-2</v>
      </c>
      <c r="AR156" s="142">
        <v>1.9999999996798998E-2</v>
      </c>
      <c r="AS156" s="143">
        <v>0</v>
      </c>
      <c r="AT156" s="142">
        <v>1.9999999996798998E-2</v>
      </c>
      <c r="AU156" s="143">
        <v>0</v>
      </c>
      <c r="AV156" s="142">
        <v>45445</v>
      </c>
      <c r="AW156" s="143">
        <v>1.000000440092613</v>
      </c>
      <c r="AX156" s="142">
        <v>1.9999999996798998E-2</v>
      </c>
      <c r="AY156" s="143">
        <v>0</v>
      </c>
      <c r="AZ156" s="142">
        <v>1.9999999996798998E-2</v>
      </c>
      <c r="BA156" s="143">
        <v>0</v>
      </c>
      <c r="BB156" s="142">
        <v>0</v>
      </c>
      <c r="BC156" s="143">
        <v>0</v>
      </c>
      <c r="BE156" s="139">
        <v>1.6666666664000001E-3</v>
      </c>
      <c r="BF156" s="139">
        <v>1.6666666664000001E-3</v>
      </c>
      <c r="BG156" s="139">
        <v>1.6666666664000001E-3</v>
      </c>
      <c r="BH156" s="139">
        <v>1.6666666664000001E-3</v>
      </c>
      <c r="BI156" s="139">
        <v>1.6666666664000001E-3</v>
      </c>
      <c r="BJ156" s="139">
        <v>1.6666666664000001E-3</v>
      </c>
      <c r="BK156" s="139">
        <v>1.6666666664000001E-3</v>
      </c>
      <c r="BL156" s="139">
        <v>1.6666666664000001E-3</v>
      </c>
      <c r="BM156" s="139">
        <v>1.6666666664000001E-3</v>
      </c>
      <c r="BN156" s="139">
        <v>1.6666666664000001E-3</v>
      </c>
      <c r="BO156" s="139">
        <v>1.6666666664000001E-3</v>
      </c>
      <c r="BP156" s="139">
        <v>1.6666666664000001E-3</v>
      </c>
      <c r="BQ156" s="144">
        <v>1.9999999996800001E-2</v>
      </c>
    </row>
    <row r="157" spans="1:76" hidden="1" x14ac:dyDescent="0.25">
      <c r="B157" s="120" t="s">
        <v>318</v>
      </c>
      <c r="C157" s="120" t="s">
        <v>318</v>
      </c>
      <c r="D157" s="120" t="s">
        <v>318</v>
      </c>
      <c r="E157" s="120" t="s">
        <v>318</v>
      </c>
      <c r="F157" s="120" t="s">
        <v>318</v>
      </c>
      <c r="G157" s="120" t="s">
        <v>318</v>
      </c>
      <c r="H157" s="120" t="s">
        <v>318</v>
      </c>
      <c r="I157" s="120" t="s">
        <v>318</v>
      </c>
      <c r="J157" s="120" t="s">
        <v>318</v>
      </c>
      <c r="K157" s="61" t="s">
        <v>323</v>
      </c>
      <c r="AC157" s="145"/>
      <c r="AD157" s="138"/>
      <c r="AE157" s="145"/>
      <c r="AR157" s="49"/>
      <c r="AS157" s="277"/>
      <c r="AT157" s="49"/>
      <c r="AU157" s="277"/>
      <c r="AV157" s="49"/>
      <c r="AW157" s="277"/>
      <c r="AX157" s="49"/>
      <c r="AY157" s="277"/>
      <c r="AZ157" s="49"/>
      <c r="BA157" s="277"/>
      <c r="BB157" s="49"/>
      <c r="BC157" s="277"/>
      <c r="BQ157" s="138"/>
    </row>
    <row r="158" spans="1:76" ht="17.25" x14ac:dyDescent="0.3">
      <c r="D158" s="120" t="s">
        <v>318</v>
      </c>
      <c r="F158" s="120" t="s">
        <v>318</v>
      </c>
      <c r="H158" s="120" t="s">
        <v>318</v>
      </c>
      <c r="K158" s="251" t="s">
        <v>563</v>
      </c>
      <c r="AB158" s="136" t="s">
        <v>387</v>
      </c>
      <c r="AC158" s="296" t="s">
        <v>563</v>
      </c>
      <c r="AD158" s="297"/>
      <c r="AE158" s="298">
        <v>8704846.7263999917</v>
      </c>
      <c r="AF158" s="299">
        <v>-1578783.6100000236</v>
      </c>
      <c r="AG158" s="299">
        <v>12706935.890000027</v>
      </c>
      <c r="AH158" s="299">
        <v>11149891.960036896</v>
      </c>
      <c r="AI158" s="248">
        <v>3884573.6500000022</v>
      </c>
      <c r="AJ158" s="299">
        <v>11653720.949999999</v>
      </c>
      <c r="AK158" s="300">
        <v>10958912.690000033</v>
      </c>
      <c r="AL158" s="299">
        <v>13150695.228000022</v>
      </c>
      <c r="AM158" s="300">
        <v>9232162.30227785</v>
      </c>
      <c r="AN158" s="300">
        <v>12876642.347758975</v>
      </c>
      <c r="AO158" s="299">
        <v>9780331.2685715407</v>
      </c>
      <c r="AP158" s="299">
        <v>8209982.6229088856</v>
      </c>
      <c r="AQ158" s="299">
        <v>8209982.7833751701</v>
      </c>
      <c r="AR158" s="299">
        <v>-3443738.1666248292</v>
      </c>
      <c r="AS158" s="249">
        <v>-0.2955054597068269</v>
      </c>
      <c r="AT158" s="299">
        <v>-2939909.1766617261</v>
      </c>
      <c r="AU158" s="249">
        <v>-0.26367153934754339</v>
      </c>
      <c r="AV158" s="299">
        <v>-4496953.1066248566</v>
      </c>
      <c r="AW158" s="249">
        <v>-0.35389752065750346</v>
      </c>
      <c r="AX158" s="247">
        <v>-3443738.3270911137</v>
      </c>
      <c r="AY158" s="249">
        <v>-0.29550547347635897</v>
      </c>
      <c r="AZ158" s="247">
        <v>-2939909.3371280106</v>
      </c>
      <c r="BA158" s="249">
        <v>-0.26367155373927786</v>
      </c>
      <c r="BB158" s="299">
        <v>0.16046628449112177</v>
      </c>
      <c r="BC158" s="249">
        <v>1.9545264814977993E-8</v>
      </c>
      <c r="BE158" s="299">
        <v>768788.4765996451</v>
      </c>
      <c r="BF158" s="299">
        <v>593935.2095889824</v>
      </c>
      <c r="BG158" s="299">
        <v>589582.01987460279</v>
      </c>
      <c r="BH158" s="299">
        <v>797529.90734039643</v>
      </c>
      <c r="BI158" s="299">
        <v>541410.89008569927</v>
      </c>
      <c r="BJ158" s="299">
        <v>615653.40301255905</v>
      </c>
      <c r="BK158" s="299">
        <v>771686.12564267614</v>
      </c>
      <c r="BL158" s="299">
        <v>643131.61955194012</v>
      </c>
      <c r="BM158" s="299">
        <v>774877.35113322386</v>
      </c>
      <c r="BN158" s="299">
        <v>747935.22101815441</v>
      </c>
      <c r="BO158" s="299">
        <v>715195.93955658399</v>
      </c>
      <c r="BP158" s="299">
        <v>650256.61997066648</v>
      </c>
      <c r="BQ158" s="301">
        <v>8209982.7833751105</v>
      </c>
    </row>
    <row r="159" spans="1:76" ht="17.25" hidden="1" x14ac:dyDescent="0.3">
      <c r="B159" s="120" t="s">
        <v>318</v>
      </c>
      <c r="C159" s="120" t="s">
        <v>318</v>
      </c>
      <c r="D159" s="120" t="s">
        <v>318</v>
      </c>
      <c r="E159" s="120" t="s">
        <v>318</v>
      </c>
      <c r="F159" s="120" t="s">
        <v>318</v>
      </c>
      <c r="G159" s="120" t="s">
        <v>318</v>
      </c>
      <c r="H159" s="120" t="s">
        <v>318</v>
      </c>
      <c r="I159" s="120" t="s">
        <v>318</v>
      </c>
      <c r="J159" s="120" t="s">
        <v>318</v>
      </c>
      <c r="K159" s="240" t="s">
        <v>564</v>
      </c>
      <c r="AC159" s="241"/>
      <c r="AD159" s="138"/>
      <c r="AE159" s="246"/>
      <c r="AI159" s="248"/>
      <c r="AR159" s="49"/>
      <c r="AS159" s="277"/>
      <c r="AT159" s="49"/>
      <c r="AU159" s="277"/>
      <c r="AV159" s="49"/>
      <c r="AW159" s="277"/>
      <c r="AX159" s="49"/>
      <c r="AY159" s="277"/>
      <c r="AZ159" s="49"/>
      <c r="BA159" s="277"/>
      <c r="BB159" s="49"/>
      <c r="BC159" s="277"/>
      <c r="BE159" s="247"/>
      <c r="BF159" s="247"/>
      <c r="BG159" s="247"/>
      <c r="BH159" s="247"/>
      <c r="BI159" s="247"/>
      <c r="BJ159" s="247"/>
      <c r="BK159" s="247"/>
      <c r="BL159" s="247"/>
      <c r="BM159" s="247"/>
      <c r="BN159" s="247"/>
      <c r="BO159" s="247"/>
      <c r="BP159" s="247"/>
      <c r="BQ159" s="250"/>
    </row>
    <row r="160" spans="1:76" hidden="1" x14ac:dyDescent="0.25">
      <c r="B160" s="120" t="s">
        <v>318</v>
      </c>
      <c r="C160" s="120" t="s">
        <v>318</v>
      </c>
      <c r="D160" s="120" t="s">
        <v>318</v>
      </c>
      <c r="E160" s="120" t="s">
        <v>318</v>
      </c>
      <c r="F160" s="120" t="s">
        <v>318</v>
      </c>
      <c r="G160" s="120" t="s">
        <v>318</v>
      </c>
      <c r="H160" s="120" t="s">
        <v>318</v>
      </c>
      <c r="I160" s="120" t="s">
        <v>318</v>
      </c>
      <c r="J160" s="120" t="s">
        <v>318</v>
      </c>
      <c r="K160" s="61" t="s">
        <v>565</v>
      </c>
      <c r="AC160" s="145"/>
      <c r="AD160" s="138"/>
      <c r="AE160" s="145"/>
      <c r="AR160" s="49"/>
      <c r="AS160" s="277"/>
      <c r="AT160" s="49"/>
      <c r="AU160" s="277"/>
      <c r="AV160" s="49"/>
      <c r="AW160" s="277"/>
      <c r="AX160" s="49"/>
      <c r="AY160" s="277"/>
      <c r="AZ160" s="49"/>
      <c r="BA160" s="277"/>
      <c r="BB160" s="49"/>
      <c r="BC160" s="277"/>
      <c r="BQ160" s="138"/>
    </row>
    <row r="161" spans="2:70" x14ac:dyDescent="0.25">
      <c r="B161" s="120" t="s">
        <v>320</v>
      </c>
      <c r="C161" s="120" t="s">
        <v>320</v>
      </c>
      <c r="D161" s="120" t="s">
        <v>318</v>
      </c>
      <c r="F161" s="120" t="s">
        <v>318</v>
      </c>
      <c r="H161" s="120" t="s">
        <v>318</v>
      </c>
      <c r="J161" s="120" t="s">
        <v>320</v>
      </c>
      <c r="K161" s="135" t="s">
        <v>566</v>
      </c>
      <c r="V161" s="61" t="s">
        <v>564</v>
      </c>
      <c r="W161" s="61" t="s">
        <v>564</v>
      </c>
      <c r="X161" s="61">
        <v>412</v>
      </c>
      <c r="AB161" s="136" t="s">
        <v>387</v>
      </c>
      <c r="AC161" s="137" t="s">
        <v>567</v>
      </c>
      <c r="AD161" s="138"/>
      <c r="AE161" s="139">
        <v>2317437</v>
      </c>
      <c r="AF161" s="17">
        <v>-71852.779999999984</v>
      </c>
      <c r="AG161" s="17">
        <v>1491754.57</v>
      </c>
      <c r="AH161" s="140">
        <v>0</v>
      </c>
      <c r="AI161" s="141">
        <v>0</v>
      </c>
      <c r="AJ161" s="142">
        <v>0</v>
      </c>
      <c r="AK161" s="141">
        <v>-2472120.0000000005</v>
      </c>
      <c r="AL161" s="142">
        <v>-2966544.0000000009</v>
      </c>
      <c r="AM161" s="141">
        <v>0</v>
      </c>
      <c r="AN161" s="141">
        <v>-2472120.0000000005</v>
      </c>
      <c r="AO161" s="140">
        <v>-3918960</v>
      </c>
      <c r="AP161" s="140">
        <v>-0.42999999987659998</v>
      </c>
      <c r="AQ161" s="140">
        <v>-0.42999999987659998</v>
      </c>
      <c r="AR161" s="142">
        <v>-0.42999999987659998</v>
      </c>
      <c r="AS161" s="143">
        <v>0</v>
      </c>
      <c r="AT161" s="142">
        <v>-0.42999999987659998</v>
      </c>
      <c r="AU161" s="143">
        <v>0</v>
      </c>
      <c r="AV161" s="142">
        <v>-1491755</v>
      </c>
      <c r="AW161" s="143">
        <v>-1.0000002882511698</v>
      </c>
      <c r="AX161" s="142">
        <v>-0.42999999987659998</v>
      </c>
      <c r="AY161" s="143">
        <v>0</v>
      </c>
      <c r="AZ161" s="142">
        <v>-0.42999999987659998</v>
      </c>
      <c r="BA161" s="143">
        <v>0</v>
      </c>
      <c r="BB161" s="142">
        <v>0</v>
      </c>
      <c r="BC161" s="143">
        <v>0</v>
      </c>
      <c r="BE161" s="139">
        <v>-3.5833333323049998E-2</v>
      </c>
      <c r="BF161" s="139">
        <v>-3.5833333323049998E-2</v>
      </c>
      <c r="BG161" s="139">
        <v>-3.5833333323049998E-2</v>
      </c>
      <c r="BH161" s="139">
        <v>-3.5833333323049998E-2</v>
      </c>
      <c r="BI161" s="139">
        <v>-3.5833333323049998E-2</v>
      </c>
      <c r="BJ161" s="139">
        <v>-3.5833333323049998E-2</v>
      </c>
      <c r="BK161" s="139">
        <v>-3.5833333323049998E-2</v>
      </c>
      <c r="BL161" s="139">
        <v>-3.5833333323049998E-2</v>
      </c>
      <c r="BM161" s="139">
        <v>-3.5833333323049998E-2</v>
      </c>
      <c r="BN161" s="139">
        <v>-3.5833333323049998E-2</v>
      </c>
      <c r="BO161" s="139">
        <v>-3.5833333323049998E-2</v>
      </c>
      <c r="BP161" s="139">
        <v>-3.5833333323049998E-2</v>
      </c>
      <c r="BQ161" s="144">
        <v>-0.42999999987659998</v>
      </c>
    </row>
    <row r="162" spans="2:70" hidden="1" x14ac:dyDescent="0.25">
      <c r="B162" s="120" t="s">
        <v>318</v>
      </c>
      <c r="C162" s="120" t="s">
        <v>318</v>
      </c>
      <c r="D162" s="120" t="s">
        <v>318</v>
      </c>
      <c r="E162" s="120" t="s">
        <v>318</v>
      </c>
      <c r="F162" s="120" t="s">
        <v>318</v>
      </c>
      <c r="G162" s="120" t="s">
        <v>318</v>
      </c>
      <c r="H162" s="120" t="s">
        <v>318</v>
      </c>
      <c r="I162" s="120" t="s">
        <v>318</v>
      </c>
      <c r="J162" s="120" t="s">
        <v>318</v>
      </c>
      <c r="K162" s="61" t="s">
        <v>323</v>
      </c>
      <c r="AC162" s="145"/>
      <c r="AD162" s="138"/>
      <c r="AE162" s="145"/>
      <c r="AH162" s="138"/>
      <c r="AI162" s="259"/>
      <c r="AK162" s="260"/>
      <c r="AL162" s="261"/>
      <c r="AM162" s="262"/>
      <c r="AN162" s="262"/>
      <c r="AO162" s="261"/>
      <c r="AP162" s="261"/>
      <c r="AQ162" s="261"/>
      <c r="AR162" s="302"/>
      <c r="AS162" s="303"/>
      <c r="AT162" s="302"/>
      <c r="AU162" s="303"/>
      <c r="AV162" s="302"/>
      <c r="AW162" s="303"/>
      <c r="AX162" s="302"/>
      <c r="AY162" s="303"/>
      <c r="AZ162" s="302"/>
      <c r="BA162" s="303"/>
      <c r="BB162" s="302"/>
      <c r="BC162" s="303"/>
      <c r="BE162" s="145"/>
      <c r="BQ162" s="138"/>
    </row>
    <row r="163" spans="2:70" ht="12.75" hidden="1" customHeight="1" x14ac:dyDescent="0.25">
      <c r="B163" s="120" t="s">
        <v>318</v>
      </c>
      <c r="C163" s="120" t="s">
        <v>318</v>
      </c>
      <c r="D163" s="120" t="s">
        <v>318</v>
      </c>
      <c r="E163" s="120" t="s">
        <v>318</v>
      </c>
      <c r="F163" s="120" t="s">
        <v>318</v>
      </c>
      <c r="G163" s="120" t="s">
        <v>318</v>
      </c>
      <c r="H163" s="120" t="s">
        <v>318</v>
      </c>
      <c r="I163" s="120" t="s">
        <v>318</v>
      </c>
      <c r="J163" s="120" t="s">
        <v>318</v>
      </c>
      <c r="AC163" s="145"/>
      <c r="AD163" s="138"/>
      <c r="AE163" s="145"/>
      <c r="AH163" s="138"/>
      <c r="AI163" s="259"/>
      <c r="AK163" s="260"/>
      <c r="AL163" s="261"/>
      <c r="AM163" s="262"/>
      <c r="AN163" s="262"/>
      <c r="AO163" s="261"/>
      <c r="AP163" s="261"/>
      <c r="AQ163" s="261"/>
      <c r="AR163" s="302"/>
      <c r="AS163" s="303"/>
      <c r="AT163" s="302"/>
      <c r="AU163" s="303"/>
      <c r="AV163" s="302"/>
      <c r="AW163" s="303"/>
      <c r="AX163" s="302"/>
      <c r="AY163" s="303"/>
      <c r="AZ163" s="302"/>
      <c r="BA163" s="303"/>
      <c r="BB163" s="302"/>
      <c r="BC163" s="303"/>
      <c r="BE163" s="145"/>
      <c r="BQ163" s="138"/>
    </row>
    <row r="164" spans="2:70" ht="17.25" x14ac:dyDescent="0.3">
      <c r="D164" s="120" t="s">
        <v>318</v>
      </c>
      <c r="F164" s="120" t="s">
        <v>318</v>
      </c>
      <c r="H164" s="120" t="s">
        <v>318</v>
      </c>
      <c r="K164" s="251" t="s">
        <v>58</v>
      </c>
      <c r="AB164" s="136" t="s">
        <v>387</v>
      </c>
      <c r="AC164" s="19" t="s">
        <v>58</v>
      </c>
      <c r="AD164" s="304"/>
      <c r="AE164" s="305">
        <v>11022283.726399992</v>
      </c>
      <c r="AF164" s="306">
        <v>-1650636.3900000236</v>
      </c>
      <c r="AG164" s="306">
        <v>14198690.460000027</v>
      </c>
      <c r="AH164" s="306">
        <v>11149891.960036896</v>
      </c>
      <c r="AI164" s="268">
        <v>3884573.6500000022</v>
      </c>
      <c r="AJ164" s="306">
        <v>11653720.949999999</v>
      </c>
      <c r="AK164" s="307">
        <v>8486792.690000033</v>
      </c>
      <c r="AL164" s="306">
        <v>10184151.228000022</v>
      </c>
      <c r="AM164" s="307">
        <v>9232162.30227785</v>
      </c>
      <c r="AN164" s="307">
        <v>10404522.347758975</v>
      </c>
      <c r="AO164" s="306">
        <v>5861371.2685715407</v>
      </c>
      <c r="AP164" s="306">
        <v>8209982.1929088859</v>
      </c>
      <c r="AQ164" s="306">
        <v>8209982.3533751704</v>
      </c>
      <c r="AR164" s="306">
        <v>-3443738.5966248289</v>
      </c>
      <c r="AS164" s="308">
        <v>-0.29550549660491304</v>
      </c>
      <c r="AT164" s="306">
        <v>-2939909.6066617258</v>
      </c>
      <c r="AU164" s="308">
        <v>-0.26367157791293949</v>
      </c>
      <c r="AV164" s="306">
        <v>-5988708.1066248566</v>
      </c>
      <c r="AW164" s="308">
        <v>-0.4217789044346027</v>
      </c>
      <c r="AX164" s="306">
        <v>-3443738.7570911134</v>
      </c>
      <c r="AY164" s="308">
        <v>-0.29550551037444511</v>
      </c>
      <c r="AZ164" s="306">
        <v>-2939909.7671280103</v>
      </c>
      <c r="BA164" s="308">
        <v>-0.26367159230467396</v>
      </c>
      <c r="BB164" s="306">
        <v>0.16046628449112177</v>
      </c>
      <c r="BC164" s="308">
        <v>1.9545265838666431E-8</v>
      </c>
      <c r="BD164" s="279"/>
      <c r="BE164" s="306">
        <v>768788.44076631183</v>
      </c>
      <c r="BF164" s="306">
        <v>593935.17375564913</v>
      </c>
      <c r="BG164" s="306">
        <v>589581.98404126952</v>
      </c>
      <c r="BH164" s="306">
        <v>797529.87150706316</v>
      </c>
      <c r="BI164" s="306">
        <v>541410.854252366</v>
      </c>
      <c r="BJ164" s="306">
        <v>615653.36717922578</v>
      </c>
      <c r="BK164" s="306">
        <v>771686.08980934287</v>
      </c>
      <c r="BL164" s="306">
        <v>643131.58371860685</v>
      </c>
      <c r="BM164" s="306">
        <v>774877.31529989059</v>
      </c>
      <c r="BN164" s="306">
        <v>747935.18518482114</v>
      </c>
      <c r="BO164" s="306">
        <v>715195.90372325073</v>
      </c>
      <c r="BP164" s="306">
        <v>650256.58413733321</v>
      </c>
      <c r="BQ164" s="309">
        <v>8209982.3533751108</v>
      </c>
    </row>
    <row r="165" spans="2:70" ht="17.25" x14ac:dyDescent="0.3">
      <c r="D165" s="120" t="s">
        <v>318</v>
      </c>
      <c r="F165" s="120" t="s">
        <v>318</v>
      </c>
      <c r="H165" s="120" t="s">
        <v>318</v>
      </c>
      <c r="AC165" s="310"/>
      <c r="AE165" s="247"/>
      <c r="AI165" s="311"/>
      <c r="BB165" s="61"/>
      <c r="BE165" s="312"/>
      <c r="BF165" s="312"/>
      <c r="BG165" s="312"/>
      <c r="BH165" s="312"/>
      <c r="BI165" s="312"/>
      <c r="BJ165" s="312"/>
      <c r="BK165" s="312"/>
      <c r="BL165" s="312"/>
      <c r="BM165" s="312"/>
      <c r="BN165" s="312"/>
      <c r="BO165" s="312"/>
      <c r="BP165" s="312"/>
      <c r="BQ165" s="312"/>
    </row>
    <row r="166" spans="2:70" ht="17.25" x14ac:dyDescent="0.3">
      <c r="AC166" s="310"/>
      <c r="AE166" s="247"/>
      <c r="AI166" s="311"/>
      <c r="BB166" s="61"/>
      <c r="BE166" s="312"/>
      <c r="BF166" s="312"/>
      <c r="BG166" s="312"/>
      <c r="BH166" s="312"/>
      <c r="BI166" s="312"/>
      <c r="BJ166" s="312"/>
      <c r="BK166" s="312"/>
      <c r="BL166" s="312"/>
      <c r="BM166" s="312"/>
      <c r="BN166" s="312"/>
      <c r="BO166" s="312"/>
      <c r="BP166" s="312"/>
      <c r="BQ166" s="312"/>
    </row>
    <row r="167" spans="2:70" ht="17.25" x14ac:dyDescent="0.3">
      <c r="D167" s="120" t="s">
        <v>318</v>
      </c>
      <c r="F167" s="120" t="s">
        <v>318</v>
      </c>
      <c r="H167" s="120" t="s">
        <v>318</v>
      </c>
      <c r="AC167" s="313"/>
      <c r="AD167" s="218"/>
      <c r="AE167" s="247"/>
      <c r="AI167" s="311"/>
      <c r="BB167" s="61"/>
      <c r="BE167" s="312"/>
      <c r="BF167" s="312"/>
      <c r="BG167" s="312"/>
      <c r="BH167" s="312"/>
      <c r="BI167" s="312"/>
      <c r="BJ167" s="312"/>
      <c r="BK167" s="312"/>
      <c r="BL167" s="312"/>
      <c r="BM167" s="312"/>
      <c r="BN167" s="312"/>
      <c r="BO167" s="312"/>
      <c r="BP167" s="312"/>
      <c r="BQ167" s="312"/>
    </row>
    <row r="168" spans="2:70" ht="26.25" x14ac:dyDescent="0.4">
      <c r="D168" s="120" t="s">
        <v>318</v>
      </c>
      <c r="F168" s="120" t="s">
        <v>318</v>
      </c>
      <c r="H168" s="120" t="s">
        <v>318</v>
      </c>
      <c r="AB168" s="136"/>
      <c r="AC168" s="314" t="s">
        <v>568</v>
      </c>
      <c r="AD168" s="123"/>
      <c r="AE168" s="123"/>
      <c r="AF168" s="123"/>
      <c r="AG168" s="123"/>
      <c r="AH168" s="123"/>
      <c r="AJ168" s="123"/>
      <c r="AL168" s="123"/>
      <c r="AO168" s="123"/>
      <c r="AP168" s="123"/>
      <c r="AQ168" s="123"/>
      <c r="AR168" s="123"/>
      <c r="AS168" s="134"/>
      <c r="AT168" s="123"/>
      <c r="AU168" s="134"/>
      <c r="AV168" s="123"/>
      <c r="AW168" s="134"/>
      <c r="AX168" s="123"/>
      <c r="AY168" s="134"/>
      <c r="AZ168" s="123"/>
      <c r="BA168" s="134"/>
      <c r="BB168" s="123"/>
      <c r="BC168" s="134"/>
      <c r="BE168" s="123"/>
      <c r="BF168" s="123"/>
      <c r="BG168" s="123"/>
      <c r="BH168" s="123"/>
      <c r="BI168" s="123"/>
      <c r="BJ168" s="123"/>
      <c r="BK168" s="123"/>
      <c r="BL168" s="123"/>
      <c r="BM168" s="123"/>
      <c r="BN168" s="123"/>
      <c r="BO168" s="123"/>
      <c r="BP168" s="123"/>
      <c r="BQ168" s="123"/>
    </row>
    <row r="169" spans="2:70" ht="21" x14ac:dyDescent="0.35">
      <c r="D169" s="120" t="s">
        <v>318</v>
      </c>
      <c r="F169" s="120" t="s">
        <v>318</v>
      </c>
      <c r="H169" s="120" t="s">
        <v>318</v>
      </c>
      <c r="AC169" s="315" t="s">
        <v>569</v>
      </c>
      <c r="AD169" s="316"/>
      <c r="AE169" s="317"/>
      <c r="AF169" s="316"/>
      <c r="AG169" s="316"/>
      <c r="AH169" s="316"/>
      <c r="AI169" s="149"/>
      <c r="AJ169" s="316"/>
      <c r="AK169" s="318"/>
      <c r="AL169" s="316"/>
      <c r="AM169" s="318"/>
      <c r="AN169" s="318"/>
      <c r="AO169" s="316"/>
      <c r="AP169" s="316"/>
      <c r="AQ169" s="316"/>
      <c r="AR169" s="316"/>
      <c r="AS169" s="319"/>
      <c r="AT169" s="316"/>
      <c r="AU169" s="319"/>
      <c r="AV169" s="316"/>
      <c r="AW169" s="319"/>
      <c r="AX169" s="316"/>
      <c r="AY169" s="319"/>
      <c r="AZ169" s="316"/>
      <c r="BA169" s="319"/>
      <c r="BB169" s="316"/>
      <c r="BC169" s="319"/>
      <c r="BD169" s="320"/>
      <c r="BE169" s="321"/>
      <c r="BF169" s="322"/>
      <c r="BG169" s="322"/>
      <c r="BH169" s="322"/>
      <c r="BI169" s="322"/>
      <c r="BJ169" s="322"/>
      <c r="BK169" s="322"/>
      <c r="BL169" s="322"/>
      <c r="BM169" s="322"/>
      <c r="BN169" s="322"/>
      <c r="BO169" s="322"/>
      <c r="BP169" s="322"/>
      <c r="BQ169" s="323"/>
      <c r="BR169" s="320"/>
    </row>
    <row r="170" spans="2:70" x14ac:dyDescent="0.25">
      <c r="D170" s="120" t="s">
        <v>318</v>
      </c>
      <c r="F170" s="120" t="s">
        <v>318</v>
      </c>
      <c r="H170" s="120" t="s">
        <v>318</v>
      </c>
      <c r="P170" s="61" t="s">
        <v>570</v>
      </c>
      <c r="AC170" s="234"/>
      <c r="AD170" s="155"/>
      <c r="AE170" s="234"/>
      <c r="AF170" s="235"/>
      <c r="AG170" s="235"/>
      <c r="AH170" s="235"/>
      <c r="AI170" s="236"/>
      <c r="AJ170" s="235"/>
      <c r="AK170" s="236"/>
      <c r="AL170" s="235"/>
      <c r="AM170" s="236"/>
      <c r="AN170" s="236"/>
      <c r="AO170" s="235"/>
      <c r="AP170" s="235"/>
      <c r="AQ170" s="235"/>
      <c r="AR170" s="235"/>
      <c r="AS170" s="237"/>
      <c r="AT170" s="235"/>
      <c r="AU170" s="237"/>
      <c r="AV170" s="235"/>
      <c r="AW170" s="237"/>
      <c r="AX170" s="235"/>
      <c r="AY170" s="237"/>
      <c r="AZ170" s="235"/>
      <c r="BA170" s="237"/>
      <c r="BB170" s="235"/>
      <c r="BC170" s="237"/>
      <c r="BQ170" s="155"/>
    </row>
    <row r="171" spans="2:70" ht="15.75" x14ac:dyDescent="0.25">
      <c r="D171" s="120" t="s">
        <v>318</v>
      </c>
      <c r="F171" s="120" t="s">
        <v>318</v>
      </c>
      <c r="H171" s="120" t="s">
        <v>318</v>
      </c>
      <c r="K171" s="135" t="s">
        <v>332</v>
      </c>
      <c r="P171" s="61" t="s">
        <v>571</v>
      </c>
      <c r="W171" s="61" t="s">
        <v>571</v>
      </c>
      <c r="X171" s="61">
        <v>10</v>
      </c>
      <c r="AC171" s="188" t="s">
        <v>572</v>
      </c>
      <c r="AD171" s="138"/>
      <c r="AE171" s="17">
        <v>5940</v>
      </c>
      <c r="AF171" s="17">
        <v>6064</v>
      </c>
      <c r="AG171" s="17">
        <v>7053</v>
      </c>
      <c r="AH171" s="184">
        <v>6945.0731707260811</v>
      </c>
      <c r="AI171" s="163">
        <v>2629</v>
      </c>
      <c r="AJ171" s="189">
        <v>7887</v>
      </c>
      <c r="AK171" s="185">
        <v>5763</v>
      </c>
      <c r="AL171" s="189">
        <v>6915.5999999999995</v>
      </c>
      <c r="AM171" s="163">
        <v>5787.5609756100002</v>
      </c>
      <c r="AN171" s="163">
        <v>6920.5121951160809</v>
      </c>
      <c r="AO171" s="184">
        <v>7421.1428571428614</v>
      </c>
      <c r="AP171" s="184">
        <v>7773.5040650301989</v>
      </c>
      <c r="AQ171" s="184">
        <v>7773.5040650301926</v>
      </c>
      <c r="AR171" s="189">
        <v>113.49593496980742</v>
      </c>
      <c r="AS171" s="190">
        <v>1.4390254211970004E-2</v>
      </c>
      <c r="AT171" s="189">
        <v>-828.43089430411146</v>
      </c>
      <c r="AU171" s="190">
        <v>-0.11928324928180738</v>
      </c>
      <c r="AV171" s="189">
        <v>-720.50406503019258</v>
      </c>
      <c r="AW171" s="190">
        <v>-0.10215568765492593</v>
      </c>
      <c r="AX171" s="189">
        <v>113.49593496980106</v>
      </c>
      <c r="AY171" s="190">
        <v>1.4390254211969197E-2</v>
      </c>
      <c r="AZ171" s="189">
        <v>-828.43089430411783</v>
      </c>
      <c r="BA171" s="190">
        <v>-0.11928324928180829</v>
      </c>
      <c r="BB171" s="189">
        <v>6.3664629124104977E-12</v>
      </c>
      <c r="BC171" s="190">
        <v>8.1899525093845365E-16</v>
      </c>
      <c r="BE171" s="17">
        <v>660.21541374000003</v>
      </c>
      <c r="BF171" s="17">
        <v>638.91814233000002</v>
      </c>
      <c r="BG171" s="17">
        <v>660.21541374000003</v>
      </c>
      <c r="BH171" s="17">
        <v>660.21541374000003</v>
      </c>
      <c r="BI171" s="17">
        <v>596.32359951000001</v>
      </c>
      <c r="BJ171" s="17">
        <v>660.21541374000003</v>
      </c>
      <c r="BK171" s="17">
        <v>638.91814233000002</v>
      </c>
      <c r="BL171" s="17">
        <v>660.21541374000003</v>
      </c>
      <c r="BM171" s="17">
        <v>638.91814233000002</v>
      </c>
      <c r="BN171" s="17">
        <v>660.21541374000003</v>
      </c>
      <c r="BO171" s="17">
        <v>660.21541374000003</v>
      </c>
      <c r="BP171" s="17">
        <v>638.91814235019172</v>
      </c>
      <c r="BQ171" s="191">
        <v>7773.5040650301917</v>
      </c>
    </row>
    <row r="172" spans="2:70" ht="15.75" x14ac:dyDescent="0.25">
      <c r="D172" s="120" t="s">
        <v>318</v>
      </c>
      <c r="F172" s="120" t="s">
        <v>318</v>
      </c>
      <c r="H172" s="120" t="s">
        <v>318</v>
      </c>
      <c r="K172" s="135" t="s">
        <v>332</v>
      </c>
      <c r="P172" s="61" t="s">
        <v>573</v>
      </c>
      <c r="W172" s="61" t="s">
        <v>573</v>
      </c>
      <c r="X172" s="61">
        <v>12</v>
      </c>
      <c r="AC172" s="188" t="s">
        <v>574</v>
      </c>
      <c r="AD172" s="138"/>
      <c r="AE172" s="17">
        <v>0</v>
      </c>
      <c r="AF172" s="17">
        <v>5344</v>
      </c>
      <c r="AG172" s="17">
        <v>6875</v>
      </c>
      <c r="AH172" s="184">
        <v>6945.0731707260802</v>
      </c>
      <c r="AI172" s="163">
        <v>2888</v>
      </c>
      <c r="AJ172" s="189">
        <v>8664</v>
      </c>
      <c r="AK172" s="185">
        <v>6154</v>
      </c>
      <c r="AL172" s="189">
        <v>7384.7999999999993</v>
      </c>
      <c r="AM172" s="163">
        <v>5787.5609756100012</v>
      </c>
      <c r="AN172" s="163">
        <v>7311.5121951160791</v>
      </c>
      <c r="AO172" s="184">
        <v>8302.2857142857138</v>
      </c>
      <c r="AP172" s="184">
        <v>7773.504065030188</v>
      </c>
      <c r="AQ172" s="184">
        <v>7773.5040650301898</v>
      </c>
      <c r="AR172" s="189">
        <v>890.49593496981015</v>
      </c>
      <c r="AS172" s="190">
        <v>0.10278115592911014</v>
      </c>
      <c r="AT172" s="189">
        <v>-828.43089430410964</v>
      </c>
      <c r="AU172" s="190">
        <v>-0.11928324928180713</v>
      </c>
      <c r="AV172" s="189">
        <v>-898.50406503018985</v>
      </c>
      <c r="AW172" s="190">
        <v>-0.13069150036802762</v>
      </c>
      <c r="AX172" s="189">
        <v>890.49593496981197</v>
      </c>
      <c r="AY172" s="190">
        <v>0.10278115592911034</v>
      </c>
      <c r="AZ172" s="189">
        <v>-828.43089430410782</v>
      </c>
      <c r="BA172" s="190">
        <v>-0.11928324928180686</v>
      </c>
      <c r="BB172" s="189">
        <v>-1.8189894035458565E-12</v>
      </c>
      <c r="BC172" s="190">
        <v>-2.339986431252728E-16</v>
      </c>
      <c r="BE172" s="17">
        <v>660.21541374000003</v>
      </c>
      <c r="BF172" s="17">
        <v>638.9181423299998</v>
      </c>
      <c r="BG172" s="17">
        <v>660.21541374000003</v>
      </c>
      <c r="BH172" s="17">
        <v>660.21541374000003</v>
      </c>
      <c r="BI172" s="17">
        <v>596.32359951000024</v>
      </c>
      <c r="BJ172" s="17">
        <v>660.21541374000003</v>
      </c>
      <c r="BK172" s="17">
        <v>638.9181423299998</v>
      </c>
      <c r="BL172" s="17">
        <v>660.21541374000003</v>
      </c>
      <c r="BM172" s="17">
        <v>638.9181423299998</v>
      </c>
      <c r="BN172" s="17">
        <v>660.21541374000003</v>
      </c>
      <c r="BO172" s="17">
        <v>660.21541374000003</v>
      </c>
      <c r="BP172" s="17">
        <v>638.91814235019206</v>
      </c>
      <c r="BQ172" s="191">
        <v>7773.5040650301926</v>
      </c>
    </row>
    <row r="173" spans="2:70" ht="15.75" x14ac:dyDescent="0.25">
      <c r="D173" s="120" t="s">
        <v>318</v>
      </c>
      <c r="F173" s="120" t="s">
        <v>318</v>
      </c>
      <c r="H173" s="120" t="s">
        <v>318</v>
      </c>
      <c r="K173" s="135" t="s">
        <v>332</v>
      </c>
      <c r="P173" s="61" t="s">
        <v>575</v>
      </c>
      <c r="W173" s="61" t="s">
        <v>575</v>
      </c>
      <c r="X173" s="61">
        <v>15</v>
      </c>
      <c r="AC173" s="188" t="s">
        <v>576</v>
      </c>
      <c r="AD173" s="138"/>
      <c r="AE173" s="17">
        <v>0</v>
      </c>
      <c r="AF173" s="17">
        <v>1577</v>
      </c>
      <c r="AG173" s="17">
        <v>1530</v>
      </c>
      <c r="AH173" s="184">
        <v>1434.2439024369867</v>
      </c>
      <c r="AI173" s="163">
        <v>593</v>
      </c>
      <c r="AJ173" s="189">
        <v>1779</v>
      </c>
      <c r="AK173" s="185">
        <v>1519</v>
      </c>
      <c r="AL173" s="189">
        <v>1822.8000000000002</v>
      </c>
      <c r="AM173" s="163">
        <v>1195.2032520400001</v>
      </c>
      <c r="AN173" s="163">
        <v>1758.0406503969866</v>
      </c>
      <c r="AO173" s="184">
        <v>1817.1428571428569</v>
      </c>
      <c r="AP173" s="184">
        <v>1744.5766911775941</v>
      </c>
      <c r="AQ173" s="184">
        <v>1744.5766911775941</v>
      </c>
      <c r="AR173" s="189">
        <v>34.423308822405943</v>
      </c>
      <c r="AS173" s="190">
        <v>1.934980821945247E-2</v>
      </c>
      <c r="AT173" s="189">
        <v>-310.33278874060738</v>
      </c>
      <c r="AU173" s="190">
        <v>-0.2163737898507411</v>
      </c>
      <c r="AV173" s="189">
        <v>-214.57669117759406</v>
      </c>
      <c r="AW173" s="190">
        <v>-0.14024620338404839</v>
      </c>
      <c r="AX173" s="189">
        <v>34.423308822405943</v>
      </c>
      <c r="AY173" s="190">
        <v>1.934980821945247E-2</v>
      </c>
      <c r="AZ173" s="189">
        <v>-310.33278874060738</v>
      </c>
      <c r="BA173" s="190">
        <v>-0.2163737898507411</v>
      </c>
      <c r="BB173" s="189">
        <v>0</v>
      </c>
      <c r="BC173" s="190">
        <v>0</v>
      </c>
      <c r="BE173" s="17">
        <v>148.16952719000003</v>
      </c>
      <c r="BF173" s="17">
        <v>143.38986502999995</v>
      </c>
      <c r="BG173" s="17">
        <v>148.16952719000003</v>
      </c>
      <c r="BH173" s="17">
        <v>148.16952719000003</v>
      </c>
      <c r="BI173" s="17">
        <v>133.83054068999999</v>
      </c>
      <c r="BJ173" s="17">
        <v>148.16952719000003</v>
      </c>
      <c r="BK173" s="17">
        <v>143.38986502999995</v>
      </c>
      <c r="BL173" s="17">
        <v>148.16952719000003</v>
      </c>
      <c r="BM173" s="17">
        <v>143.38986502999995</v>
      </c>
      <c r="BN173" s="17">
        <v>148.16952719000003</v>
      </c>
      <c r="BO173" s="17">
        <v>148.16952719000003</v>
      </c>
      <c r="BP173" s="17">
        <v>143.38986506759395</v>
      </c>
      <c r="BQ173" s="191">
        <v>1744.5766911775943</v>
      </c>
    </row>
    <row r="174" spans="2:70" ht="15.75" x14ac:dyDescent="0.25">
      <c r="D174" s="120" t="s">
        <v>318</v>
      </c>
      <c r="F174" s="120" t="s">
        <v>318</v>
      </c>
      <c r="H174" s="120" t="s">
        <v>318</v>
      </c>
      <c r="K174" s="135" t="s">
        <v>332</v>
      </c>
      <c r="P174" s="61" t="s">
        <v>577</v>
      </c>
      <c r="W174" s="61" t="s">
        <v>577</v>
      </c>
      <c r="X174" s="61">
        <v>16</v>
      </c>
      <c r="AC174" s="188" t="s">
        <v>578</v>
      </c>
      <c r="AD174" s="138"/>
      <c r="AE174" s="17">
        <v>1782</v>
      </c>
      <c r="AF174" s="17">
        <v>1730</v>
      </c>
      <c r="AG174" s="17">
        <v>1519</v>
      </c>
      <c r="AH174" s="184">
        <v>1434.2439024369864</v>
      </c>
      <c r="AI174" s="163">
        <v>593</v>
      </c>
      <c r="AJ174" s="189">
        <v>1779</v>
      </c>
      <c r="AK174" s="185">
        <v>1514</v>
      </c>
      <c r="AL174" s="189">
        <v>1816.8000000000002</v>
      </c>
      <c r="AM174" s="163">
        <v>1195.2032520400001</v>
      </c>
      <c r="AN174" s="163">
        <v>1753.0406503969864</v>
      </c>
      <c r="AO174" s="184">
        <v>1832.5714285714271</v>
      </c>
      <c r="AP174" s="184">
        <v>1744.57669117759</v>
      </c>
      <c r="AQ174" s="184">
        <v>1744.5766911775941</v>
      </c>
      <c r="AR174" s="189">
        <v>34.423308822405943</v>
      </c>
      <c r="AS174" s="190">
        <v>1.934980821945247E-2</v>
      </c>
      <c r="AT174" s="189">
        <v>-310.33278874060761</v>
      </c>
      <c r="AU174" s="190">
        <v>-0.21637378985074129</v>
      </c>
      <c r="AV174" s="189">
        <v>-225.57669117759406</v>
      </c>
      <c r="AW174" s="190">
        <v>-0.14850341749677029</v>
      </c>
      <c r="AX174" s="189">
        <v>34.423308822410036</v>
      </c>
      <c r="AY174" s="190">
        <v>1.934980821945477E-2</v>
      </c>
      <c r="AZ174" s="189">
        <v>-310.33278874060352</v>
      </c>
      <c r="BA174" s="190">
        <v>-0.21637378985073843</v>
      </c>
      <c r="BB174" s="189">
        <v>-4.0927261579781771E-12</v>
      </c>
      <c r="BC174" s="190">
        <v>-2.3459709043891818E-15</v>
      </c>
      <c r="BE174" s="17">
        <v>148.16952719</v>
      </c>
      <c r="BF174" s="17">
        <v>143.38986503000001</v>
      </c>
      <c r="BG174" s="17">
        <v>148.16952719</v>
      </c>
      <c r="BH174" s="17">
        <v>148.16952719</v>
      </c>
      <c r="BI174" s="17">
        <v>133.83054068999999</v>
      </c>
      <c r="BJ174" s="17">
        <v>148.16952719</v>
      </c>
      <c r="BK174" s="17">
        <v>143.38986503000001</v>
      </c>
      <c r="BL174" s="17">
        <v>148.16952719</v>
      </c>
      <c r="BM174" s="17">
        <v>143.38986503000001</v>
      </c>
      <c r="BN174" s="17">
        <v>148.16952719</v>
      </c>
      <c r="BO174" s="17">
        <v>148.16952719</v>
      </c>
      <c r="BP174" s="17">
        <v>143.38986506759395</v>
      </c>
      <c r="BQ174" s="191">
        <v>1744.5766911775941</v>
      </c>
    </row>
    <row r="175" spans="2:70" ht="15.75" x14ac:dyDescent="0.25">
      <c r="D175" s="120" t="s">
        <v>318</v>
      </c>
      <c r="F175" s="120" t="s">
        <v>318</v>
      </c>
      <c r="H175" s="120" t="s">
        <v>318</v>
      </c>
      <c r="K175" s="135" t="s">
        <v>332</v>
      </c>
      <c r="P175" s="61" t="s">
        <v>579</v>
      </c>
      <c r="W175" s="61" t="s">
        <v>579</v>
      </c>
      <c r="X175" s="61">
        <v>20</v>
      </c>
      <c r="AC175" s="188" t="s">
        <v>580</v>
      </c>
      <c r="AD175" s="138"/>
      <c r="AE175" s="17">
        <v>0</v>
      </c>
      <c r="AF175" s="17">
        <v>2051</v>
      </c>
      <c r="AG175" s="17">
        <v>2308</v>
      </c>
      <c r="AH175" s="184">
        <v>2455.8928571409442</v>
      </c>
      <c r="AI175" s="163">
        <v>672</v>
      </c>
      <c r="AJ175" s="189">
        <v>2016</v>
      </c>
      <c r="AK175" s="185">
        <v>1518</v>
      </c>
      <c r="AL175" s="189">
        <v>1821.6000000000001</v>
      </c>
      <c r="AM175" s="163">
        <v>2051.3928571400002</v>
      </c>
      <c r="AN175" s="163">
        <v>1922.5000000009441</v>
      </c>
      <c r="AO175" s="184">
        <v>1830.8571428571461</v>
      </c>
      <c r="AP175" s="184">
        <v>1924.423529411768</v>
      </c>
      <c r="AQ175" s="184">
        <v>1924.4235294117643</v>
      </c>
      <c r="AR175" s="189">
        <v>91.576470588235679</v>
      </c>
      <c r="AS175" s="190">
        <v>4.5424836601307382E-2</v>
      </c>
      <c r="AT175" s="189">
        <v>531.46932772917989</v>
      </c>
      <c r="AU175" s="190">
        <v>0.21640574676693999</v>
      </c>
      <c r="AV175" s="189">
        <v>383.57647058823568</v>
      </c>
      <c r="AW175" s="190">
        <v>0.16619431134672258</v>
      </c>
      <c r="AX175" s="189">
        <v>91.576470588232041</v>
      </c>
      <c r="AY175" s="190">
        <v>4.5424836601305578E-2</v>
      </c>
      <c r="AZ175" s="189">
        <v>531.46932772917626</v>
      </c>
      <c r="BA175" s="190">
        <v>0.21640574676693849</v>
      </c>
      <c r="BB175" s="189">
        <v>3.637978807091713E-12</v>
      </c>
      <c r="BC175" s="190">
        <v>1.8904252372156984E-15</v>
      </c>
      <c r="BE175" s="17">
        <v>174.25882353</v>
      </c>
      <c r="BF175" s="17">
        <v>151.52941177</v>
      </c>
      <c r="BG175" s="17">
        <v>159.10588236000001</v>
      </c>
      <c r="BH175" s="17">
        <v>166.68235293999999</v>
      </c>
      <c r="BI175" s="17">
        <v>151.52941177</v>
      </c>
      <c r="BJ175" s="17">
        <v>159.10588236000001</v>
      </c>
      <c r="BK175" s="17">
        <v>166.68235293999999</v>
      </c>
      <c r="BL175" s="17">
        <v>159.10588236000001</v>
      </c>
      <c r="BM175" s="17">
        <v>159.10588236000001</v>
      </c>
      <c r="BN175" s="17">
        <v>166.68235293999999</v>
      </c>
      <c r="BO175" s="17">
        <v>159.10588236000001</v>
      </c>
      <c r="BP175" s="17">
        <v>151.52941172176429</v>
      </c>
      <c r="BQ175" s="191">
        <v>1924.4235294117645</v>
      </c>
    </row>
    <row r="176" spans="2:70" ht="15.75" x14ac:dyDescent="0.25">
      <c r="D176" s="120" t="s">
        <v>318</v>
      </c>
      <c r="F176" s="120" t="s">
        <v>318</v>
      </c>
      <c r="H176" s="120" t="s">
        <v>318</v>
      </c>
      <c r="K176" s="135" t="s">
        <v>332</v>
      </c>
      <c r="P176" s="61" t="s">
        <v>581</v>
      </c>
      <c r="W176" s="61" t="s">
        <v>581</v>
      </c>
      <c r="X176" s="61">
        <v>40</v>
      </c>
      <c r="AC176" s="188" t="s">
        <v>582</v>
      </c>
      <c r="AD176" s="138"/>
      <c r="AE176" s="17">
        <v>3983</v>
      </c>
      <c r="AF176" s="17">
        <v>1885</v>
      </c>
      <c r="AG176" s="17">
        <v>2238</v>
      </c>
      <c r="AH176" s="184">
        <v>2418.7735191725869</v>
      </c>
      <c r="AI176" s="163">
        <v>698</v>
      </c>
      <c r="AJ176" s="189">
        <v>2094</v>
      </c>
      <c r="AK176" s="185">
        <v>1772</v>
      </c>
      <c r="AL176" s="189">
        <v>2126.3999999999996</v>
      </c>
      <c r="AM176" s="163">
        <v>2020.0255516800003</v>
      </c>
      <c r="AN176" s="163">
        <v>2170.7479674925867</v>
      </c>
      <c r="AO176" s="184">
        <v>2062.2857142857097</v>
      </c>
      <c r="AP176" s="184">
        <v>2345.300813002048</v>
      </c>
      <c r="AQ176" s="184">
        <v>2345.3008130020485</v>
      </c>
      <c r="AR176" s="189">
        <v>-251.30081300204847</v>
      </c>
      <c r="AS176" s="190">
        <v>-0.12000993935150357</v>
      </c>
      <c r="AT176" s="189">
        <v>73.472706170538459</v>
      </c>
      <c r="AU176" s="190">
        <v>3.0376017261703765E-2</v>
      </c>
      <c r="AV176" s="189">
        <v>-107.30081300204847</v>
      </c>
      <c r="AW176" s="190">
        <v>-4.7944956658645427E-2</v>
      </c>
      <c r="AX176" s="189">
        <v>-251.30081300204802</v>
      </c>
      <c r="AY176" s="190">
        <v>-0.12000993935150335</v>
      </c>
      <c r="AZ176" s="189">
        <v>73.472706170538913</v>
      </c>
      <c r="BA176" s="190">
        <v>3.0376017261703952E-2</v>
      </c>
      <c r="BB176" s="189">
        <v>-4.5474735088646412E-13</v>
      </c>
      <c r="BC176" s="190">
        <v>-1.9389723841197807E-16</v>
      </c>
      <c r="BE176" s="17">
        <v>199.18993207</v>
      </c>
      <c r="BF176" s="17">
        <v>192.76445038</v>
      </c>
      <c r="BG176" s="17">
        <v>199.18993207</v>
      </c>
      <c r="BH176" s="17">
        <v>199.18993207</v>
      </c>
      <c r="BI176" s="17">
        <v>179.91348701999999</v>
      </c>
      <c r="BJ176" s="17">
        <v>199.18993207</v>
      </c>
      <c r="BK176" s="17">
        <v>192.76445038</v>
      </c>
      <c r="BL176" s="17">
        <v>199.18993207</v>
      </c>
      <c r="BM176" s="17">
        <v>192.76445038</v>
      </c>
      <c r="BN176" s="17">
        <v>199.18993207</v>
      </c>
      <c r="BO176" s="17">
        <v>199.18993207</v>
      </c>
      <c r="BP176" s="17">
        <v>192.7644503520483</v>
      </c>
      <c r="BQ176" s="191">
        <v>2345.300813002048</v>
      </c>
    </row>
    <row r="177" spans="2:70" ht="15.75" x14ac:dyDescent="0.25">
      <c r="D177" s="120" t="s">
        <v>318</v>
      </c>
      <c r="F177" s="120" t="s">
        <v>318</v>
      </c>
      <c r="H177" s="120" t="s">
        <v>318</v>
      </c>
      <c r="K177" s="135" t="s">
        <v>332</v>
      </c>
      <c r="P177" s="61" t="s">
        <v>583</v>
      </c>
      <c r="W177" s="61" t="s">
        <v>583</v>
      </c>
      <c r="X177" s="61">
        <v>41</v>
      </c>
      <c r="AC177" s="188" t="s">
        <v>584</v>
      </c>
      <c r="AD177" s="138"/>
      <c r="AE177" s="17">
        <v>0</v>
      </c>
      <c r="AF177" s="17">
        <v>2388.7366660033335</v>
      </c>
      <c r="AG177" s="17">
        <v>5451.6266473333317</v>
      </c>
      <c r="AH177" s="184">
        <v>6044.0697746261967</v>
      </c>
      <c r="AI177" s="163">
        <v>1514.2333333333333</v>
      </c>
      <c r="AJ177" s="189">
        <v>4542.7</v>
      </c>
      <c r="AK177" s="185">
        <v>3374.6665666666659</v>
      </c>
      <c r="AL177" s="189">
        <v>4049.5998799999993</v>
      </c>
      <c r="AM177" s="163">
        <v>5047.5605268600002</v>
      </c>
      <c r="AN177" s="163">
        <v>4371.1758144328624</v>
      </c>
      <c r="AO177" s="184">
        <v>4080.942857142853</v>
      </c>
      <c r="AP177" s="184">
        <v>5373.9094793675258</v>
      </c>
      <c r="AQ177" s="184">
        <v>5373.9094793675231</v>
      </c>
      <c r="AR177" s="189">
        <v>-831.20947936752327</v>
      </c>
      <c r="AS177" s="190">
        <v>-0.18297696950437478</v>
      </c>
      <c r="AT177" s="189">
        <v>670.16029525867361</v>
      </c>
      <c r="AU177" s="190">
        <v>0.11087898059550785</v>
      </c>
      <c r="AV177" s="189">
        <v>77.717167965808585</v>
      </c>
      <c r="AW177" s="190">
        <v>1.4255775935027394E-2</v>
      </c>
      <c r="AX177" s="189">
        <v>-831.209479367526</v>
      </c>
      <c r="AY177" s="190">
        <v>-0.18297696950437539</v>
      </c>
      <c r="AZ177" s="189">
        <v>670.16029525867089</v>
      </c>
      <c r="BA177" s="190">
        <v>0.11087898059550741</v>
      </c>
      <c r="BB177" s="189">
        <v>2.7284841053187847E-12</v>
      </c>
      <c r="BC177" s="190">
        <v>5.0772796151376732E-16</v>
      </c>
      <c r="BE177" s="17">
        <v>470.66581183</v>
      </c>
      <c r="BF177" s="17">
        <v>432.93781913999999</v>
      </c>
      <c r="BG177" s="17">
        <v>450.69718438000001</v>
      </c>
      <c r="BH177" s="17">
        <v>460.6814981</v>
      </c>
      <c r="BI177" s="17">
        <v>417.38771616999998</v>
      </c>
      <c r="BJ177" s="17">
        <v>450.69718438000001</v>
      </c>
      <c r="BK177" s="17">
        <v>452.90644658999997</v>
      </c>
      <c r="BL177" s="17">
        <v>450.69718438000001</v>
      </c>
      <c r="BM177" s="17">
        <v>442.92213286999998</v>
      </c>
      <c r="BN177" s="17">
        <v>460.6814981</v>
      </c>
      <c r="BO177" s="17">
        <v>450.69718438000001</v>
      </c>
      <c r="BP177" s="17">
        <v>432.9378190475241</v>
      </c>
      <c r="BQ177" s="191">
        <v>5373.9094793675249</v>
      </c>
    </row>
    <row r="178" spans="2:70" ht="15.75" x14ac:dyDescent="0.25">
      <c r="D178" s="120" t="s">
        <v>318</v>
      </c>
      <c r="F178" s="120" t="s">
        <v>318</v>
      </c>
      <c r="H178" s="120" t="s">
        <v>318</v>
      </c>
      <c r="K178" s="135" t="s">
        <v>332</v>
      </c>
      <c r="P178" s="61" t="s">
        <v>585</v>
      </c>
      <c r="W178" s="61" t="s">
        <v>585</v>
      </c>
      <c r="X178" s="61">
        <v>50</v>
      </c>
      <c r="AC178" s="188" t="s">
        <v>586</v>
      </c>
      <c r="AD178" s="138"/>
      <c r="AE178" s="17">
        <v>11233</v>
      </c>
      <c r="AF178" s="17">
        <v>12841</v>
      </c>
      <c r="AG178" s="17">
        <v>13349</v>
      </c>
      <c r="AH178" s="184">
        <v>13526.212543552463</v>
      </c>
      <c r="AI178" s="163">
        <v>4456</v>
      </c>
      <c r="AJ178" s="189">
        <v>13368</v>
      </c>
      <c r="AK178" s="185">
        <v>11453</v>
      </c>
      <c r="AL178" s="189">
        <v>13743.599999999999</v>
      </c>
      <c r="AM178" s="163">
        <v>11297.39140534</v>
      </c>
      <c r="AN178" s="163">
        <v>13681.821138212463</v>
      </c>
      <c r="AO178" s="184">
        <v>13201.714285714284</v>
      </c>
      <c r="AP178" s="184">
        <v>13499.559636541424</v>
      </c>
      <c r="AQ178" s="184">
        <v>13499.559636541433</v>
      </c>
      <c r="AR178" s="189">
        <v>-131.55963654143306</v>
      </c>
      <c r="AS178" s="190">
        <v>-9.8413851392454409E-3</v>
      </c>
      <c r="AT178" s="189">
        <v>26.652907011030038</v>
      </c>
      <c r="AU178" s="190">
        <v>1.9704634187294855E-3</v>
      </c>
      <c r="AV178" s="189">
        <v>-150.55963654143306</v>
      </c>
      <c r="AW178" s="190">
        <v>-1.1278720244320403E-2</v>
      </c>
      <c r="AX178" s="189">
        <v>-131.55963654142397</v>
      </c>
      <c r="AY178" s="190">
        <v>-9.8413851392447609E-3</v>
      </c>
      <c r="AZ178" s="189">
        <v>26.652907011039133</v>
      </c>
      <c r="BA178" s="190">
        <v>1.9704634187301582E-3</v>
      </c>
      <c r="BB178" s="189">
        <v>-9.0949470177292824E-12</v>
      </c>
      <c r="BC178" s="190">
        <v>-6.7372175556827273E-16</v>
      </c>
      <c r="BE178" s="17">
        <v>1218.9657580100002</v>
      </c>
      <c r="BF178" s="17">
        <v>1065.06743185</v>
      </c>
      <c r="BG178" s="17">
        <v>1117.4834050699999</v>
      </c>
      <c r="BH178" s="17">
        <v>1168.2245815399999</v>
      </c>
      <c r="BI178" s="17">
        <v>1061.71783835</v>
      </c>
      <c r="BJ178" s="17">
        <v>1117.4834050699999</v>
      </c>
      <c r="BK178" s="17">
        <v>1166.5497847900001</v>
      </c>
      <c r="BL178" s="17">
        <v>1117.4834050699999</v>
      </c>
      <c r="BM178" s="17">
        <v>1115.8086083200001</v>
      </c>
      <c r="BN178" s="17">
        <v>1168.2245815399999</v>
      </c>
      <c r="BO178" s="17">
        <v>1117.4834050699999</v>
      </c>
      <c r="BP178" s="17">
        <v>1065.0674318614317</v>
      </c>
      <c r="BQ178" s="191">
        <v>13499.559636541429</v>
      </c>
    </row>
    <row r="179" spans="2:70" ht="15.75" x14ac:dyDescent="0.25">
      <c r="D179" s="120" t="s">
        <v>318</v>
      </c>
      <c r="F179" s="120" t="s">
        <v>318</v>
      </c>
      <c r="H179" s="120" t="s">
        <v>318</v>
      </c>
      <c r="K179" s="135" t="s">
        <v>332</v>
      </c>
      <c r="P179" s="61" t="s">
        <v>587</v>
      </c>
      <c r="W179" s="61" t="s">
        <v>587</v>
      </c>
      <c r="X179" s="61">
        <v>60</v>
      </c>
      <c r="AC179" s="188" t="s">
        <v>588</v>
      </c>
      <c r="AD179" s="138"/>
      <c r="AE179" s="17">
        <v>5646</v>
      </c>
      <c r="AF179" s="17">
        <v>5921</v>
      </c>
      <c r="AG179" s="17">
        <v>8326</v>
      </c>
      <c r="AH179" s="184">
        <v>8371.4189895452673</v>
      </c>
      <c r="AI179" s="163">
        <v>2776</v>
      </c>
      <c r="AJ179" s="189">
        <v>8328</v>
      </c>
      <c r="AK179" s="185">
        <v>7325</v>
      </c>
      <c r="AL179" s="189">
        <v>8790</v>
      </c>
      <c r="AM179" s="163">
        <v>6991.90272938</v>
      </c>
      <c r="AN179" s="163">
        <v>8704.5162601652664</v>
      </c>
      <c r="AO179" s="184">
        <v>8499.4285714285761</v>
      </c>
      <c r="AP179" s="184">
        <v>8328.4641798134053</v>
      </c>
      <c r="AQ179" s="184">
        <v>8328.4641798134053</v>
      </c>
      <c r="AR179" s="189">
        <v>-0.46417981340528058</v>
      </c>
      <c r="AS179" s="190">
        <v>-5.5737249448280572E-5</v>
      </c>
      <c r="AT179" s="189">
        <v>42.954809731862042</v>
      </c>
      <c r="AU179" s="190">
        <v>5.1311264894884122E-3</v>
      </c>
      <c r="AV179" s="189">
        <v>-2.4641798134052806</v>
      </c>
      <c r="AW179" s="190">
        <v>-2.9596202418992077E-4</v>
      </c>
      <c r="AX179" s="189">
        <v>-0.46417981340528058</v>
      </c>
      <c r="AY179" s="190">
        <v>-5.5737249448280572E-5</v>
      </c>
      <c r="AZ179" s="189">
        <v>42.954809731862042</v>
      </c>
      <c r="BA179" s="190">
        <v>5.1311264894884122E-3</v>
      </c>
      <c r="BB179" s="189">
        <v>0</v>
      </c>
      <c r="BC179" s="190">
        <v>0</v>
      </c>
      <c r="BE179" s="17">
        <v>751.94538105000004</v>
      </c>
      <c r="BF179" s="17">
        <v>657.14005883000004</v>
      </c>
      <c r="BG179" s="17">
        <v>689.45910653999999</v>
      </c>
      <c r="BH179" s="17">
        <v>720.70224380000002</v>
      </c>
      <c r="BI179" s="17">
        <v>654.98823791999996</v>
      </c>
      <c r="BJ179" s="17">
        <v>689.45910653999999</v>
      </c>
      <c r="BK179" s="17">
        <v>719.62633333999997</v>
      </c>
      <c r="BL179" s="17">
        <v>689.45910653999999</v>
      </c>
      <c r="BM179" s="17">
        <v>688.38319607999995</v>
      </c>
      <c r="BN179" s="17">
        <v>720.70224380000002</v>
      </c>
      <c r="BO179" s="17">
        <v>689.45910653999999</v>
      </c>
      <c r="BP179" s="17">
        <v>657.14005883340508</v>
      </c>
      <c r="BQ179" s="191">
        <v>8328.4641798134053</v>
      </c>
    </row>
    <row r="180" spans="2:70" ht="15.75" x14ac:dyDescent="0.25">
      <c r="D180" s="120" t="s">
        <v>318</v>
      </c>
      <c r="F180" s="120" t="s">
        <v>318</v>
      </c>
      <c r="H180" s="120" t="s">
        <v>318</v>
      </c>
      <c r="K180" s="135" t="s">
        <v>332</v>
      </c>
      <c r="P180" s="61" t="s">
        <v>589</v>
      </c>
      <c r="W180" s="61" t="s">
        <v>589</v>
      </c>
      <c r="X180" s="61">
        <v>70</v>
      </c>
      <c r="AC180" s="188" t="s">
        <v>590</v>
      </c>
      <c r="AD180" s="138"/>
      <c r="AE180" s="17">
        <v>1543</v>
      </c>
      <c r="AF180" s="17">
        <v>1722</v>
      </c>
      <c r="AG180" s="17">
        <v>1757</v>
      </c>
      <c r="AH180" s="184">
        <v>1721.0095818775683</v>
      </c>
      <c r="AI180" s="163">
        <v>590</v>
      </c>
      <c r="AJ180" s="189">
        <v>1770</v>
      </c>
      <c r="AK180" s="185">
        <v>1592</v>
      </c>
      <c r="AL180" s="189">
        <v>1910.3999999999999</v>
      </c>
      <c r="AM180" s="163">
        <v>1437.52584204</v>
      </c>
      <c r="AN180" s="163">
        <v>1875.4837398375682</v>
      </c>
      <c r="AO180" s="184">
        <v>1844.57142857143</v>
      </c>
      <c r="AP180" s="184">
        <v>1769.7407938831459</v>
      </c>
      <c r="AQ180" s="184">
        <v>1769.7407938831489</v>
      </c>
      <c r="AR180" s="189">
        <v>0.25920611685114636</v>
      </c>
      <c r="AS180" s="190">
        <v>1.4644413381420697E-4</v>
      </c>
      <c r="AT180" s="189">
        <v>-48.731212005580574</v>
      </c>
      <c r="AU180" s="190">
        <v>-2.8315479773457348E-2</v>
      </c>
      <c r="AV180" s="189">
        <v>-12.740793883148854</v>
      </c>
      <c r="AW180" s="190">
        <v>-7.2514478560892735E-3</v>
      </c>
      <c r="AX180" s="189">
        <v>0.25920611685410222</v>
      </c>
      <c r="AY180" s="190">
        <v>1.4644413381587697E-4</v>
      </c>
      <c r="AZ180" s="189">
        <v>-48.731212005577618</v>
      </c>
      <c r="BA180" s="190">
        <v>-2.831547977345563E-2</v>
      </c>
      <c r="BB180" s="189">
        <v>-2.9558577807620168E-12</v>
      </c>
      <c r="BC180" s="190">
        <v>-1.6702207413529221E-15</v>
      </c>
      <c r="BE180" s="17">
        <v>160.01865136000001</v>
      </c>
      <c r="BF180" s="17">
        <v>139.49306551999999</v>
      </c>
      <c r="BG180" s="17">
        <v>146.41080822000001</v>
      </c>
      <c r="BH180" s="17">
        <v>153.21472979000001</v>
      </c>
      <c r="BI180" s="17">
        <v>139.26542323999999</v>
      </c>
      <c r="BJ180" s="17">
        <v>146.41080822000001</v>
      </c>
      <c r="BK180" s="17">
        <v>153.10090865999999</v>
      </c>
      <c r="BL180" s="17">
        <v>146.41080822000001</v>
      </c>
      <c r="BM180" s="17">
        <v>146.29698708999999</v>
      </c>
      <c r="BN180" s="17">
        <v>153.21472979000001</v>
      </c>
      <c r="BO180" s="17">
        <v>146.41080822000001</v>
      </c>
      <c r="BP180" s="17">
        <v>139.49306555314894</v>
      </c>
      <c r="BQ180" s="191">
        <v>1769.7407938831491</v>
      </c>
    </row>
    <row r="181" spans="2:70" ht="15.75" x14ac:dyDescent="0.25">
      <c r="D181" s="120" t="s">
        <v>318</v>
      </c>
      <c r="F181" s="120" t="s">
        <v>318</v>
      </c>
      <c r="H181" s="120" t="s">
        <v>318</v>
      </c>
      <c r="K181" s="135" t="s">
        <v>332</v>
      </c>
      <c r="P181" s="61" t="s">
        <v>591</v>
      </c>
      <c r="W181" s="61" t="s">
        <v>591</v>
      </c>
      <c r="X181" s="61">
        <v>85</v>
      </c>
      <c r="AC181" s="188" t="s">
        <v>592</v>
      </c>
      <c r="AD181" s="138"/>
      <c r="AE181" s="17">
        <v>0</v>
      </c>
      <c r="AF181" s="17">
        <v>0</v>
      </c>
      <c r="AG181" s="17">
        <v>864.64424103887222</v>
      </c>
      <c r="AH181" s="184">
        <v>948.15499999999997</v>
      </c>
      <c r="AI181" s="163">
        <v>337.74082500000009</v>
      </c>
      <c r="AJ181" s="189">
        <v>1013.2224750000003</v>
      </c>
      <c r="AK181" s="185">
        <v>744.92824998645222</v>
      </c>
      <c r="AL181" s="189">
        <v>893.91389998374257</v>
      </c>
      <c r="AM181" s="163">
        <v>802.28499999999997</v>
      </c>
      <c r="AN181" s="163">
        <v>890.79824998645222</v>
      </c>
      <c r="AO181" s="184">
        <v>936.20949148068178</v>
      </c>
      <c r="AP181" s="184">
        <v>0</v>
      </c>
      <c r="AQ181" s="184">
        <v>0</v>
      </c>
      <c r="AR181" s="189">
        <v>1013.2224750000003</v>
      </c>
      <c r="AS181" s="190">
        <v>1</v>
      </c>
      <c r="AT181" s="189">
        <v>948.15499999999997</v>
      </c>
      <c r="AU181" s="190">
        <v>1</v>
      </c>
      <c r="AV181" s="189">
        <v>864.64424103887222</v>
      </c>
      <c r="AW181" s="190">
        <v>1</v>
      </c>
      <c r="AX181" s="189">
        <v>1013.2224750000003</v>
      </c>
      <c r="AY181" s="190">
        <v>1</v>
      </c>
      <c r="AZ181" s="189">
        <v>948.15499999999997</v>
      </c>
      <c r="BA181" s="190">
        <v>1</v>
      </c>
      <c r="BB181" s="189">
        <v>0</v>
      </c>
      <c r="BC181" s="190">
        <v>0</v>
      </c>
      <c r="BE181" s="17">
        <v>0</v>
      </c>
      <c r="BF181" s="17">
        <v>0</v>
      </c>
      <c r="BG181" s="17">
        <v>0</v>
      </c>
      <c r="BH181" s="17">
        <v>0</v>
      </c>
      <c r="BI181" s="17">
        <v>0</v>
      </c>
      <c r="BJ181" s="17">
        <v>0</v>
      </c>
      <c r="BK181" s="17">
        <v>0</v>
      </c>
      <c r="BL181" s="17">
        <v>0</v>
      </c>
      <c r="BM181" s="17">
        <v>0</v>
      </c>
      <c r="BN181" s="17">
        <v>0</v>
      </c>
      <c r="BO181" s="17">
        <v>0</v>
      </c>
      <c r="BP181" s="17">
        <v>0</v>
      </c>
      <c r="BQ181" s="191">
        <v>0</v>
      </c>
    </row>
    <row r="182" spans="2:70" ht="15.75" x14ac:dyDescent="0.25">
      <c r="D182" s="120" t="s">
        <v>318</v>
      </c>
      <c r="F182" s="120" t="s">
        <v>318</v>
      </c>
      <c r="H182" s="120" t="s">
        <v>318</v>
      </c>
      <c r="K182" s="135" t="s">
        <v>332</v>
      </c>
      <c r="P182" s="61" t="s">
        <v>593</v>
      </c>
      <c r="W182" s="61" t="s">
        <v>593</v>
      </c>
      <c r="X182" s="61">
        <v>90</v>
      </c>
      <c r="AC182" s="188" t="s">
        <v>594</v>
      </c>
      <c r="AD182" s="138"/>
      <c r="AE182" s="17">
        <v>144249.51</v>
      </c>
      <c r="AF182" s="17">
        <v>251432.75</v>
      </c>
      <c r="AG182" s="17">
        <v>300574.45</v>
      </c>
      <c r="AH182" s="184">
        <v>285028.94013790472</v>
      </c>
      <c r="AI182" s="163">
        <v>99723.829999999987</v>
      </c>
      <c r="AJ182" s="189">
        <v>299171.49</v>
      </c>
      <c r="AK182" s="185">
        <v>253095.64</v>
      </c>
      <c r="AL182" s="189">
        <v>303714.76800000004</v>
      </c>
      <c r="AM182" s="163">
        <v>238002.5097260038</v>
      </c>
      <c r="AN182" s="163">
        <v>300122.07041190093</v>
      </c>
      <c r="AO182" s="184">
        <v>296837.60571428551</v>
      </c>
      <c r="AP182" s="184">
        <v>319382.33869780606</v>
      </c>
      <c r="AQ182" s="184">
        <v>319382.33869780606</v>
      </c>
      <c r="AR182" s="189">
        <v>-20210.848697806068</v>
      </c>
      <c r="AS182" s="190">
        <v>-6.7556065244739963E-2</v>
      </c>
      <c r="AT182" s="189">
        <v>-34353.398559901339</v>
      </c>
      <c r="AU182" s="190">
        <v>-0.12052600182732404</v>
      </c>
      <c r="AV182" s="189">
        <v>-18807.888697806047</v>
      </c>
      <c r="AW182" s="190">
        <v>-6.2573145181854431E-2</v>
      </c>
      <c r="AX182" s="189">
        <v>-20210.848697806068</v>
      </c>
      <c r="AY182" s="190">
        <v>-6.7556065244739963E-2</v>
      </c>
      <c r="AZ182" s="189">
        <v>-34353.398559901339</v>
      </c>
      <c r="BA182" s="190">
        <v>-0.12052600182732404</v>
      </c>
      <c r="BB182" s="189">
        <v>0</v>
      </c>
      <c r="BC182" s="190">
        <v>0</v>
      </c>
      <c r="BE182" s="17">
        <v>24297.895300526699</v>
      </c>
      <c r="BF182" s="17">
        <v>25620.248677564017</v>
      </c>
      <c r="BG182" s="17">
        <v>25274.136169332553</v>
      </c>
      <c r="BH182" s="17">
        <v>29476.858199431521</v>
      </c>
      <c r="BI182" s="17">
        <v>27562.041646539135</v>
      </c>
      <c r="BJ182" s="17">
        <v>25987.738723068596</v>
      </c>
      <c r="BK182" s="17">
        <v>24490.293135984812</v>
      </c>
      <c r="BL182" s="17">
        <v>26747.150285247095</v>
      </c>
      <c r="BM182" s="17">
        <v>28730.171361820372</v>
      </c>
      <c r="BN182" s="17">
        <v>24232.235721759273</v>
      </c>
      <c r="BO182" s="17">
        <v>27438.357323744644</v>
      </c>
      <c r="BP182" s="17">
        <v>29525.21215278739</v>
      </c>
      <c r="BQ182" s="191">
        <v>319382.33869780606</v>
      </c>
    </row>
    <row r="183" spans="2:70" ht="15.75" x14ac:dyDescent="0.25">
      <c r="D183" s="120" t="s">
        <v>318</v>
      </c>
      <c r="F183" s="120" t="s">
        <v>318</v>
      </c>
      <c r="H183" s="120" t="s">
        <v>318</v>
      </c>
      <c r="K183" s="135" t="s">
        <v>332</v>
      </c>
      <c r="P183" s="61" t="s">
        <v>595</v>
      </c>
      <c r="W183" s="61" t="s">
        <v>595</v>
      </c>
      <c r="X183" s="61">
        <v>100</v>
      </c>
      <c r="AC183" s="188" t="s">
        <v>596</v>
      </c>
      <c r="AD183" s="138"/>
      <c r="AE183" s="17">
        <v>240950.94999999995</v>
      </c>
      <c r="AF183" s="17">
        <v>383401.25</v>
      </c>
      <c r="AG183" s="17">
        <v>455650.27999999997</v>
      </c>
      <c r="AH183" s="184">
        <v>430529.34582872945</v>
      </c>
      <c r="AI183" s="163">
        <v>151956.78000000003</v>
      </c>
      <c r="AJ183" s="189">
        <v>455870.34000000008</v>
      </c>
      <c r="AK183" s="185">
        <v>383844.59</v>
      </c>
      <c r="AL183" s="189">
        <v>460613.50800000003</v>
      </c>
      <c r="AM183" s="163">
        <v>359507.59068560088</v>
      </c>
      <c r="AN183" s="163">
        <v>454866.34514312859</v>
      </c>
      <c r="AO183" s="184">
        <v>450824.34857142856</v>
      </c>
      <c r="AP183" s="184">
        <v>486711.0703386059</v>
      </c>
      <c r="AQ183" s="184">
        <v>486711.0703386059</v>
      </c>
      <c r="AR183" s="189">
        <v>-30840.730338605819</v>
      </c>
      <c r="AS183" s="190">
        <v>-6.7652416997793299E-2</v>
      </c>
      <c r="AT183" s="189">
        <v>-56181.724509876454</v>
      </c>
      <c r="AU183" s="190">
        <v>-0.1304945297090766</v>
      </c>
      <c r="AV183" s="189">
        <v>-31060.790338605933</v>
      </c>
      <c r="AW183" s="190">
        <v>-6.8168048395813419E-2</v>
      </c>
      <c r="AX183" s="189">
        <v>-30840.730338605819</v>
      </c>
      <c r="AY183" s="190">
        <v>-6.7652416997793299E-2</v>
      </c>
      <c r="AZ183" s="189">
        <v>-56181.724509876454</v>
      </c>
      <c r="BA183" s="190">
        <v>-0.1304945297090766</v>
      </c>
      <c r="BB183" s="189">
        <v>0</v>
      </c>
      <c r="BC183" s="190">
        <v>0</v>
      </c>
      <c r="BE183" s="17">
        <v>37029.660604826509</v>
      </c>
      <c r="BF183" s="17">
        <v>39043.803370620568</v>
      </c>
      <c r="BG183" s="17">
        <v>38516.622046240307</v>
      </c>
      <c r="BH183" s="17">
        <v>44917.998804193157</v>
      </c>
      <c r="BI183" s="17">
        <v>42001.445653724608</v>
      </c>
      <c r="BJ183" s="17">
        <v>39603.545894447881</v>
      </c>
      <c r="BK183" s="17">
        <v>37322.71139984965</v>
      </c>
      <c r="BL183" s="17">
        <v>40760.243741470476</v>
      </c>
      <c r="BM183" s="17">
        <v>43780.682623508044</v>
      </c>
      <c r="BN183" s="17">
        <v>36929.65120652497</v>
      </c>
      <c r="BO183" s="17">
        <v>41813.055856924017</v>
      </c>
      <c r="BP183" s="17">
        <v>44991.649136275686</v>
      </c>
      <c r="BQ183" s="191">
        <v>486711.0703386059</v>
      </c>
    </row>
    <row r="184" spans="2:70" ht="15.75" x14ac:dyDescent="0.25">
      <c r="D184" s="120" t="s">
        <v>318</v>
      </c>
      <c r="F184" s="120" t="s">
        <v>318</v>
      </c>
      <c r="H184" s="120" t="s">
        <v>318</v>
      </c>
      <c r="K184" s="135" t="s">
        <v>332</v>
      </c>
      <c r="P184" s="61" t="s">
        <v>597</v>
      </c>
      <c r="W184" s="61" t="s">
        <v>597</v>
      </c>
      <c r="X184" s="61">
        <v>110</v>
      </c>
      <c r="AC184" s="188" t="s">
        <v>598</v>
      </c>
      <c r="AD184" s="138"/>
      <c r="AE184" s="17">
        <v>76796</v>
      </c>
      <c r="AF184" s="17">
        <v>108922</v>
      </c>
      <c r="AG184" s="17">
        <v>102908</v>
      </c>
      <c r="AH184" s="184">
        <v>106382.18304106373</v>
      </c>
      <c r="AI184" s="163">
        <v>36385</v>
      </c>
      <c r="AJ184" s="189">
        <v>109155</v>
      </c>
      <c r="AK184" s="185">
        <v>90735</v>
      </c>
      <c r="AL184" s="189">
        <v>108882</v>
      </c>
      <c r="AM184" s="163">
        <v>88852.078010784928</v>
      </c>
      <c r="AN184" s="163">
        <v>108265.10503027881</v>
      </c>
      <c r="AO184" s="184">
        <v>108692.5714285713</v>
      </c>
      <c r="AP184" s="184">
        <v>119827.73728938933</v>
      </c>
      <c r="AQ184" s="184">
        <v>119827.73728938939</v>
      </c>
      <c r="AR184" s="189">
        <v>-10672.737289389392</v>
      </c>
      <c r="AS184" s="190">
        <v>-9.7775981763450065E-2</v>
      </c>
      <c r="AT184" s="189">
        <v>-13445.554248325658</v>
      </c>
      <c r="AU184" s="190">
        <v>-0.12638915525107852</v>
      </c>
      <c r="AV184" s="189">
        <v>-16919.737289389392</v>
      </c>
      <c r="AW184" s="190">
        <v>-0.16441615121651759</v>
      </c>
      <c r="AX184" s="189">
        <v>-10672.737289389333</v>
      </c>
      <c r="AY184" s="190">
        <v>-9.7775981763449524E-2</v>
      </c>
      <c r="AZ184" s="189">
        <v>-13445.554248325599</v>
      </c>
      <c r="BA184" s="190">
        <v>-0.12638915525107799</v>
      </c>
      <c r="BB184" s="189">
        <v>-5.8207660913467407E-11</v>
      </c>
      <c r="BC184" s="190">
        <v>-4.8576116206628607E-16</v>
      </c>
      <c r="BE184" s="17">
        <v>9068.3430510112903</v>
      </c>
      <c r="BF184" s="17">
        <v>9591.7958820750464</v>
      </c>
      <c r="BG184" s="17">
        <v>9454.7874428435662</v>
      </c>
      <c r="BH184" s="17">
        <v>11118.432564511522</v>
      </c>
      <c r="BI184" s="17">
        <v>10360.453522763321</v>
      </c>
      <c r="BJ184" s="17">
        <v>9737.26660725904</v>
      </c>
      <c r="BK184" s="17">
        <v>9144.5036245840856</v>
      </c>
      <c r="BL184" s="17">
        <v>10037.879241572782</v>
      </c>
      <c r="BM184" s="17">
        <v>10822.857005169522</v>
      </c>
      <c r="BN184" s="17">
        <v>9042.3517441570912</v>
      </c>
      <c r="BO184" s="17">
        <v>10311.493154037973</v>
      </c>
      <c r="BP184" s="17">
        <v>11137.573449404146</v>
      </c>
      <c r="BQ184" s="191">
        <v>119827.73728938939</v>
      </c>
    </row>
    <row r="185" spans="2:70" hidden="1" x14ac:dyDescent="0.25">
      <c r="B185" s="120" t="s">
        <v>318</v>
      </c>
      <c r="C185" s="120" t="s">
        <v>318</v>
      </c>
      <c r="D185" s="120" t="s">
        <v>318</v>
      </c>
      <c r="E185" s="120" t="s">
        <v>318</v>
      </c>
      <c r="F185" s="120" t="s">
        <v>318</v>
      </c>
      <c r="G185" s="120" t="s">
        <v>318</v>
      </c>
      <c r="H185" s="120" t="s">
        <v>318</v>
      </c>
      <c r="I185" s="120" t="s">
        <v>318</v>
      </c>
      <c r="J185" s="120" t="s">
        <v>318</v>
      </c>
      <c r="P185" s="61" t="s">
        <v>323</v>
      </c>
      <c r="AC185" s="145"/>
      <c r="AD185" s="138"/>
      <c r="AE185" s="145"/>
      <c r="AS185" s="242"/>
      <c r="AU185" s="242"/>
      <c r="AW185" s="242"/>
      <c r="AY185" s="242"/>
      <c r="BA185" s="242"/>
      <c r="BB185" s="61"/>
      <c r="BC185" s="242"/>
      <c r="BE185" s="145"/>
      <c r="BQ185" s="138"/>
    </row>
    <row r="186" spans="2:70" hidden="1" x14ac:dyDescent="0.25">
      <c r="B186" s="120" t="s">
        <v>318</v>
      </c>
      <c r="C186" s="120" t="s">
        <v>318</v>
      </c>
      <c r="D186" s="120" t="s">
        <v>318</v>
      </c>
      <c r="E186" s="120" t="s">
        <v>318</v>
      </c>
      <c r="F186" s="120" t="s">
        <v>318</v>
      </c>
      <c r="G186" s="120" t="s">
        <v>318</v>
      </c>
      <c r="H186" s="120" t="s">
        <v>318</v>
      </c>
      <c r="I186" s="120" t="s">
        <v>318</v>
      </c>
      <c r="J186" s="120" t="s">
        <v>318</v>
      </c>
      <c r="K186" s="240" t="s">
        <v>599</v>
      </c>
      <c r="AC186" s="145"/>
      <c r="AD186" s="138"/>
      <c r="AE186" s="145"/>
      <c r="AS186" s="242"/>
      <c r="AU186" s="242"/>
      <c r="AW186" s="242"/>
      <c r="AY186" s="242"/>
      <c r="BA186" s="242"/>
      <c r="BB186" s="61"/>
      <c r="BC186" s="242"/>
      <c r="BE186" s="145"/>
      <c r="BQ186" s="138"/>
    </row>
    <row r="187" spans="2:70" hidden="1" x14ac:dyDescent="0.25">
      <c r="B187" s="120" t="s">
        <v>318</v>
      </c>
      <c r="C187" s="120" t="s">
        <v>318</v>
      </c>
      <c r="D187" s="120" t="s">
        <v>318</v>
      </c>
      <c r="E187" s="120" t="s">
        <v>318</v>
      </c>
      <c r="F187" s="120" t="s">
        <v>318</v>
      </c>
      <c r="G187" s="120" t="s">
        <v>318</v>
      </c>
      <c r="H187" s="120" t="s">
        <v>318</v>
      </c>
      <c r="I187" s="120" t="s">
        <v>318</v>
      </c>
      <c r="J187" s="120" t="s">
        <v>318</v>
      </c>
      <c r="K187" s="61" t="s">
        <v>600</v>
      </c>
      <c r="AC187" s="145"/>
      <c r="AD187" s="138"/>
      <c r="AE187" s="145"/>
      <c r="AS187" s="242"/>
      <c r="AU187" s="242"/>
      <c r="AW187" s="242"/>
      <c r="AY187" s="242"/>
      <c r="BA187" s="242"/>
      <c r="BB187" s="61"/>
      <c r="BC187" s="242"/>
      <c r="BE187" s="145"/>
      <c r="BQ187" s="138"/>
    </row>
    <row r="188" spans="2:70" x14ac:dyDescent="0.25">
      <c r="B188" s="120" t="s">
        <v>320</v>
      </c>
      <c r="C188" s="120" t="s">
        <v>320</v>
      </c>
      <c r="D188" s="120" t="s">
        <v>318</v>
      </c>
      <c r="F188" s="120" t="s">
        <v>318</v>
      </c>
      <c r="H188" s="120" t="s">
        <v>318</v>
      </c>
      <c r="J188" s="120" t="s">
        <v>320</v>
      </c>
      <c r="K188" s="135" t="s">
        <v>601</v>
      </c>
      <c r="V188" s="61" t="s">
        <v>599</v>
      </c>
      <c r="W188" s="61" t="s">
        <v>602</v>
      </c>
      <c r="X188" s="61">
        <v>430</v>
      </c>
      <c r="AB188" s="136" t="s">
        <v>414</v>
      </c>
      <c r="AC188" s="137" t="s">
        <v>603</v>
      </c>
      <c r="AD188" s="138"/>
      <c r="AE188" s="139">
        <v>0</v>
      </c>
      <c r="AF188" s="17">
        <v>127545.60357142857</v>
      </c>
      <c r="AG188" s="17">
        <v>90013.792142857143</v>
      </c>
      <c r="AH188" s="140">
        <v>142340.84040554336</v>
      </c>
      <c r="AI188" s="141">
        <v>50205.589285714297</v>
      </c>
      <c r="AJ188" s="142">
        <v>150616.7678571429</v>
      </c>
      <c r="AK188" s="141">
        <v>122202.91071428574</v>
      </c>
      <c r="AL188" s="142">
        <v>146643.49285714288</v>
      </c>
      <c r="AM188" s="141">
        <v>115864.52674609206</v>
      </c>
      <c r="AN188" s="141">
        <v>148679.22437373706</v>
      </c>
      <c r="AO188" s="140">
        <v>146402.2959183674</v>
      </c>
      <c r="AP188" s="140">
        <v>153349.60670145121</v>
      </c>
      <c r="AQ188" s="140">
        <v>153349.60670145121</v>
      </c>
      <c r="AR188" s="142">
        <v>-2732.8388443083095</v>
      </c>
      <c r="AS188" s="143">
        <v>-1.81443200726519E-2</v>
      </c>
      <c r="AT188" s="142">
        <v>-11008.766295907844</v>
      </c>
      <c r="AU188" s="143">
        <v>-7.7340883084171502E-2</v>
      </c>
      <c r="AV188" s="142">
        <v>-63335.814558594066</v>
      </c>
      <c r="AW188" s="143">
        <v>-0.70362344537242061</v>
      </c>
      <c r="AX188" s="142">
        <v>-2732.8388443083095</v>
      </c>
      <c r="AY188" s="143">
        <v>-1.81443200726519E-2</v>
      </c>
      <c r="AZ188" s="142">
        <v>-11008.766295907844</v>
      </c>
      <c r="BA188" s="143">
        <v>-7.7340883084171502E-2</v>
      </c>
      <c r="BB188" s="142">
        <v>0</v>
      </c>
      <c r="BC188" s="143">
        <v>0</v>
      </c>
      <c r="BE188" s="139">
        <v>12710.352142417139</v>
      </c>
      <c r="BF188" s="139">
        <v>12463.576469371081</v>
      </c>
      <c r="BG188" s="139">
        <v>12186.416719308329</v>
      </c>
      <c r="BH188" s="139">
        <v>12840.175469497291</v>
      </c>
      <c r="BI188" s="139">
        <v>12534.744182513899</v>
      </c>
      <c r="BJ188" s="139">
        <v>13387.393826489732</v>
      </c>
      <c r="BK188" s="139">
        <v>13178.529996688801</v>
      </c>
      <c r="BL188" s="139">
        <v>13803.9406891495</v>
      </c>
      <c r="BM188" s="139">
        <v>13057.66808236187</v>
      </c>
      <c r="BN188" s="139">
        <v>12439.636317672981</v>
      </c>
      <c r="BO188" s="139">
        <v>12411.800563352039</v>
      </c>
      <c r="BP188" s="139">
        <v>12335.372242628559</v>
      </c>
      <c r="BQ188" s="144">
        <v>153349.60670145124</v>
      </c>
    </row>
    <row r="189" spans="2:70" ht="17.25" x14ac:dyDescent="0.3">
      <c r="D189" s="120" t="s">
        <v>318</v>
      </c>
      <c r="F189" s="120" t="s">
        <v>318</v>
      </c>
      <c r="H189" s="120" t="s">
        <v>318</v>
      </c>
      <c r="K189" s="61" t="s">
        <v>323</v>
      </c>
      <c r="AC189" s="264"/>
      <c r="AD189" s="265"/>
      <c r="AE189" s="266"/>
      <c r="AF189" s="218"/>
      <c r="AG189" s="218"/>
      <c r="AH189" s="218"/>
      <c r="AI189" s="268"/>
      <c r="AJ189" s="218"/>
      <c r="AK189" s="324"/>
      <c r="AL189" s="218"/>
      <c r="AM189" s="324"/>
      <c r="AN189" s="324"/>
      <c r="AO189" s="218"/>
      <c r="AP189" s="218"/>
      <c r="AQ189" s="218"/>
      <c r="AR189" s="218"/>
      <c r="AS189" s="325"/>
      <c r="AT189" s="218"/>
      <c r="AU189" s="325"/>
      <c r="AV189" s="218"/>
      <c r="AW189" s="325"/>
      <c r="AX189" s="218"/>
      <c r="AY189" s="325"/>
      <c r="AZ189" s="218"/>
      <c r="BA189" s="325"/>
      <c r="BB189" s="218"/>
      <c r="BC189" s="325"/>
      <c r="BQ189" s="265"/>
    </row>
    <row r="190" spans="2:70" ht="21" x14ac:dyDescent="0.35">
      <c r="D190" s="120" t="s">
        <v>318</v>
      </c>
      <c r="F190" s="120" t="s">
        <v>318</v>
      </c>
      <c r="H190" s="120" t="s">
        <v>318</v>
      </c>
      <c r="AC190" s="326" t="s">
        <v>604</v>
      </c>
      <c r="AD190" s="322"/>
      <c r="AE190" s="327"/>
      <c r="AF190" s="328"/>
      <c r="AG190" s="328"/>
      <c r="AH190" s="316"/>
      <c r="AI190" s="329"/>
      <c r="AJ190" s="316"/>
      <c r="AK190" s="318"/>
      <c r="AL190" s="316"/>
      <c r="AM190" s="318"/>
      <c r="AN190" s="318"/>
      <c r="AO190" s="316"/>
      <c r="AP190" s="316"/>
      <c r="AQ190" s="316"/>
      <c r="AR190" s="316"/>
      <c r="AS190" s="330"/>
      <c r="AT190" s="316"/>
      <c r="AU190" s="330"/>
      <c r="AV190" s="316"/>
      <c r="AW190" s="330"/>
      <c r="AX190" s="316"/>
      <c r="AY190" s="330"/>
      <c r="AZ190" s="316"/>
      <c r="BA190" s="330"/>
      <c r="BB190" s="316"/>
      <c r="BC190" s="330"/>
      <c r="BD190" s="320"/>
      <c r="BE190" s="321"/>
      <c r="BF190" s="322"/>
      <c r="BG190" s="322"/>
      <c r="BH190" s="322"/>
      <c r="BI190" s="322"/>
      <c r="BJ190" s="322"/>
      <c r="BK190" s="322"/>
      <c r="BL190" s="322"/>
      <c r="BM190" s="322"/>
      <c r="BN190" s="322"/>
      <c r="BO190" s="322"/>
      <c r="BP190" s="322"/>
      <c r="BQ190" s="323"/>
      <c r="BR190" s="320"/>
    </row>
    <row r="191" spans="2:70" x14ac:dyDescent="0.25">
      <c r="D191" s="120" t="s">
        <v>318</v>
      </c>
      <c r="F191" s="120" t="s">
        <v>318</v>
      </c>
      <c r="H191" s="120" t="s">
        <v>318</v>
      </c>
      <c r="AC191" s="234"/>
      <c r="AD191" s="235"/>
      <c r="AE191" s="235"/>
      <c r="AF191" s="235"/>
      <c r="AG191" s="235"/>
      <c r="AH191" s="235"/>
      <c r="AI191" s="236"/>
      <c r="AJ191" s="235"/>
      <c r="AK191" s="236"/>
      <c r="AL191" s="235"/>
      <c r="AM191" s="236"/>
      <c r="AN191" s="236"/>
      <c r="AO191" s="235"/>
      <c r="AP191" s="235"/>
      <c r="AQ191" s="235"/>
      <c r="AR191" s="235"/>
      <c r="AS191" s="237"/>
      <c r="AT191" s="235"/>
      <c r="AU191" s="237"/>
      <c r="AV191" s="235"/>
      <c r="AW191" s="237"/>
      <c r="AX191" s="235"/>
      <c r="AY191" s="237"/>
      <c r="AZ191" s="235"/>
      <c r="BA191" s="237"/>
      <c r="BB191" s="235"/>
      <c r="BC191" s="237"/>
    </row>
    <row r="192" spans="2:70" ht="15.75" x14ac:dyDescent="0.25">
      <c r="D192" s="120" t="s">
        <v>318</v>
      </c>
      <c r="F192" s="120" t="s">
        <v>318</v>
      </c>
      <c r="H192" s="120" t="s">
        <v>318</v>
      </c>
      <c r="AB192" s="136" t="s">
        <v>320</v>
      </c>
      <c r="AC192" s="188" t="s">
        <v>605</v>
      </c>
      <c r="AE192" s="184">
        <v>128.28987888912096</v>
      </c>
      <c r="AF192" s="184">
        <v>94.626310624938881</v>
      </c>
      <c r="AG192" s="184">
        <v>94.412233694462628</v>
      </c>
      <c r="AH192" s="184">
        <v>97.815812088404442</v>
      </c>
      <c r="AI192" s="185">
        <v>98.57656949930103</v>
      </c>
      <c r="AJ192" s="184">
        <v>98.576569499301058</v>
      </c>
      <c r="AK192" s="185">
        <v>100.08203081687921</v>
      </c>
      <c r="AL192" s="184">
        <v>100.08203081687918</v>
      </c>
      <c r="AM192" s="185">
        <v>97.731979709552348</v>
      </c>
      <c r="AN192" s="185">
        <v>99.767690737469707</v>
      </c>
      <c r="AO192" s="184">
        <v>99.449597561519298</v>
      </c>
      <c r="AP192" s="184">
        <v>99.982919667547392</v>
      </c>
      <c r="AQ192" s="184">
        <v>102.87643203354067</v>
      </c>
      <c r="AR192" s="184">
        <v>-4.2998625342396082</v>
      </c>
      <c r="AS192" s="186">
        <v>-4.3619518878368915E-2</v>
      </c>
      <c r="AT192" s="184">
        <v>-5.0606199451362244</v>
      </c>
      <c r="AU192" s="186">
        <v>-5.1736215618825646E-2</v>
      </c>
      <c r="AV192" s="184">
        <v>-8.4641983390780382</v>
      </c>
      <c r="AW192" s="186">
        <v>-8.9651499682444985E-2</v>
      </c>
      <c r="AX192" s="184">
        <v>-1.406350168246334</v>
      </c>
      <c r="AY192" s="186">
        <v>-1.4266576483535527E-2</v>
      </c>
      <c r="AZ192" s="184">
        <v>-2.1671075791429502</v>
      </c>
      <c r="BA192" s="186">
        <v>-2.2154982235227483E-2</v>
      </c>
      <c r="BB192" s="184">
        <v>-2.8935123659932742</v>
      </c>
      <c r="BC192" s="186">
        <v>-2.8940066719540445E-2</v>
      </c>
      <c r="BE192" s="183">
        <v>102.30609944903829</v>
      </c>
      <c r="BF192" s="183">
        <v>102.67466047441171</v>
      </c>
      <c r="BG192" s="183">
        <v>102.86289588683921</v>
      </c>
      <c r="BH192" s="183">
        <v>101.96117848268779</v>
      </c>
      <c r="BI192" s="183">
        <v>102.00504529729945</v>
      </c>
      <c r="BJ192" s="183">
        <v>103.87106049631836</v>
      </c>
      <c r="BK192" s="183">
        <v>103.49444611386689</v>
      </c>
      <c r="BL192" s="183">
        <v>103.54084410384597</v>
      </c>
      <c r="BM192" s="183">
        <v>102.16479354292751</v>
      </c>
      <c r="BN192" s="183">
        <v>104.14006601761885</v>
      </c>
      <c r="BO192" s="183">
        <v>103.24433542046542</v>
      </c>
      <c r="BP192" s="183">
        <v>102.27894783408172</v>
      </c>
      <c r="BQ192" s="183">
        <v>102.87643203354064</v>
      </c>
      <c r="BR192" s="331"/>
    </row>
    <row r="193" spans="4:70" ht="15.75" x14ac:dyDescent="0.25">
      <c r="D193" s="120" t="s">
        <v>318</v>
      </c>
      <c r="F193" s="120" t="s">
        <v>318</v>
      </c>
      <c r="H193" s="120" t="s">
        <v>318</v>
      </c>
      <c r="AB193" s="136" t="s">
        <v>320</v>
      </c>
      <c r="AC193" s="188" t="s">
        <v>606</v>
      </c>
      <c r="AE193" s="184">
        <v>118.3784769853105</v>
      </c>
      <c r="AF193" s="184">
        <v>91.72302080378229</v>
      </c>
      <c r="AG193" s="184">
        <v>87.274983585344927</v>
      </c>
      <c r="AH193" s="184">
        <v>90.546957376415492</v>
      </c>
      <c r="AI193" s="185">
        <v>95.153368987037112</v>
      </c>
      <c r="AJ193" s="184">
        <v>95.15336898703714</v>
      </c>
      <c r="AK193" s="185">
        <v>94.257097143922991</v>
      </c>
      <c r="AL193" s="184">
        <v>94.257097143922962</v>
      </c>
      <c r="AM193" s="185">
        <v>90.530905067018892</v>
      </c>
      <c r="AN193" s="185">
        <v>93.637894785769632</v>
      </c>
      <c r="AO193" s="184">
        <v>95.471901296194275</v>
      </c>
      <c r="AP193" s="184">
        <v>95.173147969801335</v>
      </c>
      <c r="AQ193" s="184">
        <v>98.066660213554684</v>
      </c>
      <c r="AR193" s="184">
        <v>-2.9132912265175435</v>
      </c>
      <c r="AS193" s="186">
        <v>-3.0616795364485989E-2</v>
      </c>
      <c r="AT193" s="184">
        <v>-7.5197028371391923</v>
      </c>
      <c r="AU193" s="186">
        <v>-8.3047548531960141E-2</v>
      </c>
      <c r="AV193" s="184">
        <v>-10.791676628209757</v>
      </c>
      <c r="AW193" s="186">
        <v>-0.12365143119914465</v>
      </c>
      <c r="AX193" s="184">
        <v>-1.9778982764194097E-2</v>
      </c>
      <c r="AY193" s="186">
        <v>-2.078642403811116E-4</v>
      </c>
      <c r="AZ193" s="184">
        <v>-4.6261905933858429</v>
      </c>
      <c r="BA193" s="186">
        <v>-5.1091618398111008E-2</v>
      </c>
      <c r="BB193" s="184">
        <v>-2.8935122437533494</v>
      </c>
      <c r="BC193" s="186">
        <v>-3.0402611508358088E-2</v>
      </c>
      <c r="BE193" s="183">
        <v>96.896692470515347</v>
      </c>
      <c r="BF193" s="183">
        <v>98.509322421672451</v>
      </c>
      <c r="BG193" s="183">
        <v>98.864471284857387</v>
      </c>
      <c r="BH193" s="183">
        <v>96.405634247604979</v>
      </c>
      <c r="BI193" s="183">
        <v>98.363871250251179</v>
      </c>
      <c r="BJ193" s="183">
        <v>99.65893793912069</v>
      </c>
      <c r="BK193" s="183">
        <v>97.88890121012335</v>
      </c>
      <c r="BL193" s="183">
        <v>99.106805767503928</v>
      </c>
      <c r="BM193" s="183">
        <v>96.594428698316023</v>
      </c>
      <c r="BN193" s="183">
        <v>98.770724587748091</v>
      </c>
      <c r="BO193" s="183">
        <v>98.183597370938458</v>
      </c>
      <c r="BP193" s="183">
        <v>97.744636211618882</v>
      </c>
      <c r="BQ193" s="183">
        <v>98.066660213554698</v>
      </c>
      <c r="BR193" s="331"/>
    </row>
    <row r="194" spans="4:70" ht="15.75" x14ac:dyDescent="0.25">
      <c r="D194" s="120" t="s">
        <v>318</v>
      </c>
      <c r="F194" s="120" t="s">
        <v>318</v>
      </c>
      <c r="H194" s="120" t="s">
        <v>318</v>
      </c>
      <c r="V194" s="61" t="s">
        <v>470</v>
      </c>
      <c r="W194" s="240" t="s">
        <v>473</v>
      </c>
      <c r="AB194" s="136" t="s">
        <v>320</v>
      </c>
      <c r="AC194" s="188" t="s">
        <v>607</v>
      </c>
      <c r="AE194" s="184">
        <v>17.800531142731586</v>
      </c>
      <c r="AF194" s="184">
        <v>13.170083361189521</v>
      </c>
      <c r="AG194" s="184">
        <v>11.470664650619101</v>
      </c>
      <c r="AH194" s="184">
        <v>10.51000530740742</v>
      </c>
      <c r="AI194" s="185">
        <v>12.701578905617176</v>
      </c>
      <c r="AJ194" s="184">
        <v>12.701578905617176</v>
      </c>
      <c r="AK194" s="185">
        <v>12.228990197733788</v>
      </c>
      <c r="AL194" s="184">
        <v>12.228990197733786</v>
      </c>
      <c r="AM194" s="185">
        <v>10.480982006648185</v>
      </c>
      <c r="AN194" s="185">
        <v>11.960727790111642</v>
      </c>
      <c r="AO194" s="184">
        <v>12.450550558855745</v>
      </c>
      <c r="AP194" s="184">
        <v>12.144365071758898</v>
      </c>
      <c r="AQ194" s="184">
        <v>12.61115918269036</v>
      </c>
      <c r="AR194" s="184">
        <v>9.0419722926815993E-2</v>
      </c>
      <c r="AS194" s="186">
        <v>7.118778192751184E-3</v>
      </c>
      <c r="AT194" s="184">
        <v>-2.1011538752829395</v>
      </c>
      <c r="AU194" s="186">
        <v>-0.19991939241001644</v>
      </c>
      <c r="AV194" s="184">
        <v>-1.1404945320712585</v>
      </c>
      <c r="AW194" s="186">
        <v>-9.9427066068896286E-2</v>
      </c>
      <c r="AX194" s="184">
        <v>0.5572138338582775</v>
      </c>
      <c r="AY194" s="186">
        <v>4.3869651009438987E-2</v>
      </c>
      <c r="AZ194" s="184">
        <v>-1.634359764351478</v>
      </c>
      <c r="BA194" s="186">
        <v>-0.1555051321619777</v>
      </c>
      <c r="BB194" s="184">
        <v>-0.4667941109314615</v>
      </c>
      <c r="BC194" s="186">
        <v>-3.8437094749149747E-2</v>
      </c>
      <c r="BD194" s="331"/>
      <c r="BE194" s="183">
        <v>12.267541340533246</v>
      </c>
      <c r="BF194" s="183">
        <v>13.165301885340373</v>
      </c>
      <c r="BG194" s="183">
        <v>12.829001338092411</v>
      </c>
      <c r="BH194" s="183">
        <v>12.031770973377967</v>
      </c>
      <c r="BI194" s="183">
        <v>13.058650245934539</v>
      </c>
      <c r="BJ194" s="183">
        <v>12.65563004240818</v>
      </c>
      <c r="BK194" s="183">
        <v>12.559969902080979</v>
      </c>
      <c r="BL194" s="183">
        <v>12.567786519812683</v>
      </c>
      <c r="BM194" s="183">
        <v>12.416575886933304</v>
      </c>
      <c r="BN194" s="183">
        <v>12.606109311167661</v>
      </c>
      <c r="BO194" s="183">
        <v>12.579712591433299</v>
      </c>
      <c r="BP194" s="183">
        <v>12.684397230734401</v>
      </c>
      <c r="BQ194" s="183">
        <v>12.61115918269036</v>
      </c>
      <c r="BR194" s="331"/>
    </row>
    <row r="195" spans="4:70" ht="15.75" x14ac:dyDescent="0.25">
      <c r="D195" s="120" t="s">
        <v>318</v>
      </c>
      <c r="F195" s="120" t="s">
        <v>318</v>
      </c>
      <c r="H195" s="120" t="s">
        <v>318</v>
      </c>
      <c r="V195" s="61" t="s">
        <v>470</v>
      </c>
      <c r="W195" s="240" t="s">
        <v>476</v>
      </c>
      <c r="AB195" s="136" t="s">
        <v>320</v>
      </c>
      <c r="AC195" s="188" t="s">
        <v>608</v>
      </c>
      <c r="AE195" s="184">
        <v>37.540598862798106</v>
      </c>
      <c r="AF195" s="184">
        <v>36.150725428560946</v>
      </c>
      <c r="AG195" s="184">
        <v>35.208163644380733</v>
      </c>
      <c r="AH195" s="184">
        <v>34.935685814832297</v>
      </c>
      <c r="AI195" s="185">
        <v>35.047013263473275</v>
      </c>
      <c r="AJ195" s="184">
        <v>35.047013263473275</v>
      </c>
      <c r="AK195" s="185">
        <v>34.139024109741072</v>
      </c>
      <c r="AL195" s="184">
        <v>34.139024109741058</v>
      </c>
      <c r="AM195" s="185">
        <v>34.974948323323126</v>
      </c>
      <c r="AN195" s="185">
        <v>34.241076627516712</v>
      </c>
      <c r="AO195" s="184">
        <v>32.735203764919007</v>
      </c>
      <c r="AP195" s="184">
        <v>35.160482347623152</v>
      </c>
      <c r="AQ195" s="184">
        <v>36.402870819470493</v>
      </c>
      <c r="AR195" s="184">
        <v>-1.3558575559972184</v>
      </c>
      <c r="AS195" s="186">
        <v>-3.8686821778628457E-2</v>
      </c>
      <c r="AT195" s="184">
        <v>-1.4671850046381962</v>
      </c>
      <c r="AU195" s="186">
        <v>-4.1996742597658926E-2</v>
      </c>
      <c r="AV195" s="184">
        <v>-1.1947071750897607</v>
      </c>
      <c r="AW195" s="186">
        <v>-3.3932675022670132E-2</v>
      </c>
      <c r="AX195" s="184">
        <v>-0.11346908414987666</v>
      </c>
      <c r="AY195" s="186">
        <v>-3.2376249381608933E-3</v>
      </c>
      <c r="AZ195" s="184">
        <v>-0.22479653279085454</v>
      </c>
      <c r="BA195" s="186">
        <v>-6.4345819338521449E-3</v>
      </c>
      <c r="BB195" s="184">
        <v>-1.2423884718473417</v>
      </c>
      <c r="BC195" s="186">
        <v>-3.5334796023676479E-2</v>
      </c>
      <c r="BD195" s="331"/>
      <c r="BE195" s="183">
        <v>35.167662348627623</v>
      </c>
      <c r="BF195" s="183">
        <v>36.77575437618961</v>
      </c>
      <c r="BG195" s="183">
        <v>36.942757660428434</v>
      </c>
      <c r="BH195" s="183">
        <v>36.12060179114642</v>
      </c>
      <c r="BI195" s="183">
        <v>34.995068901050161</v>
      </c>
      <c r="BJ195" s="183">
        <v>37.472523015687543</v>
      </c>
      <c r="BK195" s="183">
        <v>36.01514410667248</v>
      </c>
      <c r="BL195" s="183">
        <v>37.242400749452713</v>
      </c>
      <c r="BM195" s="183">
        <v>35.757270946831838</v>
      </c>
      <c r="BN195" s="183">
        <v>37.149045211120892</v>
      </c>
      <c r="BO195" s="183">
        <v>36.881920573286244</v>
      </c>
      <c r="BP195" s="183">
        <v>36.348040317526674</v>
      </c>
      <c r="BQ195" s="183">
        <v>36.4028708194705</v>
      </c>
      <c r="BR195" s="331"/>
    </row>
    <row r="196" spans="4:70" ht="15.75" x14ac:dyDescent="0.25">
      <c r="D196" s="120" t="s">
        <v>318</v>
      </c>
      <c r="F196" s="120" t="s">
        <v>318</v>
      </c>
      <c r="H196" s="120" t="s">
        <v>318</v>
      </c>
      <c r="V196" s="61" t="s">
        <v>490</v>
      </c>
      <c r="W196" s="240" t="s">
        <v>494</v>
      </c>
      <c r="AB196" s="136" t="s">
        <v>414</v>
      </c>
      <c r="AC196" s="188" t="s">
        <v>609</v>
      </c>
      <c r="AE196" s="184">
        <v>6.8774938784984263</v>
      </c>
      <c r="AF196" s="184">
        <v>5.1606658010880713</v>
      </c>
      <c r="AG196" s="184">
        <v>4.7355727705873161</v>
      </c>
      <c r="AH196" s="184">
        <v>5.2761739460024897</v>
      </c>
      <c r="AI196" s="185">
        <v>5.5112530749581561</v>
      </c>
      <c r="AJ196" s="184">
        <v>5.5112530749581561</v>
      </c>
      <c r="AK196" s="185">
        <v>5.1220354195794675</v>
      </c>
      <c r="AL196" s="184">
        <v>5.1220354195794666</v>
      </c>
      <c r="AM196" s="185">
        <v>5.2770520978691318</v>
      </c>
      <c r="AN196" s="185">
        <v>5.147578013698606</v>
      </c>
      <c r="AO196" s="184">
        <v>5.2985275853393974</v>
      </c>
      <c r="AP196" s="184">
        <v>5.3432136758216071</v>
      </c>
      <c r="AQ196" s="184">
        <v>5.5035100860962602</v>
      </c>
      <c r="AR196" s="184">
        <v>7.7429888618958387E-3</v>
      </c>
      <c r="AS196" s="186">
        <v>1.4049416269919027E-3</v>
      </c>
      <c r="AT196" s="184">
        <v>-0.22733614009377057</v>
      </c>
      <c r="AU196" s="186">
        <v>-4.3087309558096074E-2</v>
      </c>
      <c r="AV196" s="184">
        <v>-0.76793731550894417</v>
      </c>
      <c r="AW196" s="186">
        <v>-0.16216355501463509</v>
      </c>
      <c r="AX196" s="184">
        <v>0.16803939913654897</v>
      </c>
      <c r="AY196" s="186">
        <v>3.0490234589313395E-2</v>
      </c>
      <c r="AZ196" s="184">
        <v>-6.7039729819117433E-2</v>
      </c>
      <c r="BA196" s="186">
        <v>-1.2706125784558393E-2</v>
      </c>
      <c r="BB196" s="184">
        <v>-0.16029641027465313</v>
      </c>
      <c r="BC196" s="186">
        <v>-3.0000000000000922E-2</v>
      </c>
      <c r="BE196" s="183">
        <v>5.4944805897048257</v>
      </c>
      <c r="BF196" s="183">
        <v>5.5936088547401317</v>
      </c>
      <c r="BG196" s="183">
        <v>5.6094471364607505</v>
      </c>
      <c r="BH196" s="183">
        <v>5.3972935522746033</v>
      </c>
      <c r="BI196" s="183">
        <v>5.3581359818836649</v>
      </c>
      <c r="BJ196" s="183">
        <v>5.5843402845494063</v>
      </c>
      <c r="BK196" s="183">
        <v>5.481101101734307</v>
      </c>
      <c r="BL196" s="183">
        <v>5.5579814466186033</v>
      </c>
      <c r="BM196" s="183">
        <v>5.4116701593022007</v>
      </c>
      <c r="BN196" s="183">
        <v>5.5696401098572546</v>
      </c>
      <c r="BO196" s="183">
        <v>5.5343060571272433</v>
      </c>
      <c r="BP196" s="183">
        <v>5.4566769889685727</v>
      </c>
      <c r="BQ196" s="183">
        <v>5.5035100860962594</v>
      </c>
      <c r="BR196" s="331"/>
    </row>
    <row r="197" spans="4:70" ht="15.75" x14ac:dyDescent="0.25">
      <c r="D197" s="120" t="s">
        <v>318</v>
      </c>
      <c r="F197" s="120" t="s">
        <v>318</v>
      </c>
      <c r="H197" s="120" t="s">
        <v>318</v>
      </c>
      <c r="V197" s="61" t="s">
        <v>465</v>
      </c>
      <c r="W197" s="61" t="s">
        <v>466</v>
      </c>
      <c r="AB197" s="136" t="s">
        <v>414</v>
      </c>
      <c r="AC197" s="188" t="s">
        <v>610</v>
      </c>
      <c r="AE197" s="184">
        <v>1.1512116498162881</v>
      </c>
      <c r="AF197" s="184">
        <v>0.78743470867157694</v>
      </c>
      <c r="AG197" s="184">
        <v>0.71042874644428411</v>
      </c>
      <c r="AH197" s="184">
        <v>0.73859950835566535</v>
      </c>
      <c r="AI197" s="185">
        <v>0.73759623968104981</v>
      </c>
      <c r="AJ197" s="184">
        <v>0.73759623968104993</v>
      </c>
      <c r="AK197" s="185">
        <v>0.726740970311469</v>
      </c>
      <c r="AL197" s="184">
        <v>0.72674097031146878</v>
      </c>
      <c r="AM197" s="185">
        <v>0.73517635110611101</v>
      </c>
      <c r="AN197" s="185">
        <v>0.73171827910187015</v>
      </c>
      <c r="AO197" s="184">
        <v>0.73625239900168904</v>
      </c>
      <c r="AP197" s="184">
        <v>0.76843880821169319</v>
      </c>
      <c r="AQ197" s="184">
        <v>0.7684388082116933</v>
      </c>
      <c r="AR197" s="184">
        <v>-3.0842568530643377E-2</v>
      </c>
      <c r="AS197" s="186">
        <v>-4.181497528238521E-2</v>
      </c>
      <c r="AT197" s="184">
        <v>-2.9839299856027957E-2</v>
      </c>
      <c r="AU197" s="186">
        <v>-4.0399837149172772E-2</v>
      </c>
      <c r="AV197" s="184">
        <v>-5.8010061767409193E-2</v>
      </c>
      <c r="AW197" s="186">
        <v>-8.165500348592479E-2</v>
      </c>
      <c r="AX197" s="184">
        <v>-3.0842568530643266E-2</v>
      </c>
      <c r="AY197" s="186">
        <v>-4.1814975282385057E-2</v>
      </c>
      <c r="AZ197" s="184">
        <v>-2.9839299856027846E-2</v>
      </c>
      <c r="BA197" s="186">
        <v>-4.0399837149172627E-2</v>
      </c>
      <c r="BB197" s="184">
        <v>-1.1102230246251565E-16</v>
      </c>
      <c r="BC197" s="186">
        <v>-1.4447774016110169E-16</v>
      </c>
      <c r="BE197" s="183">
        <v>0.77836928729633481</v>
      </c>
      <c r="BF197" s="183">
        <v>0.7603675543966516</v>
      </c>
      <c r="BG197" s="183">
        <v>0.8213434108275367</v>
      </c>
      <c r="BH197" s="183">
        <v>0.71449076902360065</v>
      </c>
      <c r="BI197" s="183">
        <v>0.75647822613548288</v>
      </c>
      <c r="BJ197" s="183">
        <v>0.80664974381838406</v>
      </c>
      <c r="BK197" s="183">
        <v>0.77806461965812523</v>
      </c>
      <c r="BL197" s="183">
        <v>0.7976268802700146</v>
      </c>
      <c r="BM197" s="183">
        <v>0.74215568886768624</v>
      </c>
      <c r="BN197" s="183">
        <v>0.76251767108678392</v>
      </c>
      <c r="BO197" s="183">
        <v>0.76348303004992468</v>
      </c>
      <c r="BP197" s="183">
        <v>0.7425611655581944</v>
      </c>
      <c r="BQ197" s="183">
        <v>0.7684388082116933</v>
      </c>
      <c r="BR197" s="331"/>
    </row>
    <row r="198" spans="4:70" ht="15.75" x14ac:dyDescent="0.25">
      <c r="D198" s="120" t="s">
        <v>318</v>
      </c>
      <c r="F198" s="120" t="s">
        <v>318</v>
      </c>
      <c r="H198" s="120" t="s">
        <v>318</v>
      </c>
      <c r="V198" s="61" t="s">
        <v>465</v>
      </c>
      <c r="W198" s="61" t="s">
        <v>468</v>
      </c>
      <c r="AB198" s="136" t="s">
        <v>414</v>
      </c>
      <c r="AC198" s="188" t="s">
        <v>611</v>
      </c>
      <c r="AE198" s="184">
        <v>1.1809779676259806</v>
      </c>
      <c r="AF198" s="184">
        <v>0.86235493374922512</v>
      </c>
      <c r="AG198" s="184">
        <v>0.77759162500552559</v>
      </c>
      <c r="AH198" s="184">
        <v>0.81134509010481271</v>
      </c>
      <c r="AI198" s="185">
        <v>0.80474273248286132</v>
      </c>
      <c r="AJ198" s="184">
        <v>0.80474273248286143</v>
      </c>
      <c r="AK198" s="185">
        <v>0.79009079925223102</v>
      </c>
      <c r="AL198" s="184">
        <v>0.79009079925223091</v>
      </c>
      <c r="AM198" s="185">
        <v>0.81063173752484019</v>
      </c>
      <c r="AN198" s="185">
        <v>0.79433294487727368</v>
      </c>
      <c r="AO198" s="184">
        <v>0.79823489016209725</v>
      </c>
      <c r="AP198" s="184">
        <v>0.84151346278743944</v>
      </c>
      <c r="AQ198" s="184">
        <v>0.84151346278743966</v>
      </c>
      <c r="AR198" s="184">
        <v>-3.6770730304578225E-2</v>
      </c>
      <c r="AS198" s="186">
        <v>-4.5692528581314437E-2</v>
      </c>
      <c r="AT198" s="184">
        <v>-3.0168372682626954E-2</v>
      </c>
      <c r="AU198" s="186">
        <v>-3.7183158005836561E-2</v>
      </c>
      <c r="AV198" s="184">
        <v>-6.392183778191407E-2</v>
      </c>
      <c r="AW198" s="186">
        <v>-8.2204894865553421E-2</v>
      </c>
      <c r="AX198" s="184">
        <v>-3.6770730304578003E-2</v>
      </c>
      <c r="AY198" s="186">
        <v>-4.569252858131416E-2</v>
      </c>
      <c r="AZ198" s="184">
        <v>-3.0168372682626732E-2</v>
      </c>
      <c r="BA198" s="186">
        <v>-3.7183158005836291E-2</v>
      </c>
      <c r="BB198" s="184">
        <v>-2.2204460492503131E-16</v>
      </c>
      <c r="BC198" s="186">
        <v>-2.638634017684376E-16</v>
      </c>
      <c r="BE198" s="183">
        <v>0.83093394705699031</v>
      </c>
      <c r="BF198" s="183">
        <v>0.86755773106164236</v>
      </c>
      <c r="BG198" s="183">
        <v>0.8692329578573198</v>
      </c>
      <c r="BH198" s="183">
        <v>0.81502909616694019</v>
      </c>
      <c r="BI198" s="183">
        <v>0.80479488347586048</v>
      </c>
      <c r="BJ198" s="183">
        <v>0.8635238753013964</v>
      </c>
      <c r="BK198" s="183">
        <v>0.82935169874569215</v>
      </c>
      <c r="BL198" s="183">
        <v>0.85753010187426493</v>
      </c>
      <c r="BM198" s="183">
        <v>0.81988319914100838</v>
      </c>
      <c r="BN198" s="183">
        <v>0.85393462864245862</v>
      </c>
      <c r="BO198" s="183">
        <v>0.85214652158203785</v>
      </c>
      <c r="BP198" s="183">
        <v>0.83635131207339353</v>
      </c>
      <c r="BQ198" s="183">
        <v>0.84151346278743977</v>
      </c>
      <c r="BR198" s="331"/>
    </row>
    <row r="199" spans="4:70" ht="9" customHeight="1" x14ac:dyDescent="0.25">
      <c r="D199" s="120" t="s">
        <v>318</v>
      </c>
      <c r="F199" s="120" t="s">
        <v>318</v>
      </c>
      <c r="H199" s="120" t="s">
        <v>318</v>
      </c>
      <c r="AC199" s="188"/>
      <c r="AI199" s="185"/>
      <c r="AJ199" s="184"/>
      <c r="AK199" s="185"/>
      <c r="AS199" s="242"/>
      <c r="AU199" s="242"/>
      <c r="AW199" s="242"/>
      <c r="AY199" s="242"/>
      <c r="BA199" s="242"/>
      <c r="BB199" s="61"/>
      <c r="BC199" s="242"/>
      <c r="BE199" s="183"/>
      <c r="BF199" s="183"/>
      <c r="BG199" s="183"/>
      <c r="BH199" s="183"/>
      <c r="BI199" s="183"/>
      <c r="BJ199" s="183"/>
      <c r="BK199" s="183"/>
      <c r="BL199" s="183"/>
      <c r="BM199" s="183"/>
      <c r="BN199" s="183"/>
      <c r="BO199" s="183"/>
      <c r="BP199" s="183"/>
      <c r="BQ199" s="183"/>
      <c r="BR199" s="331"/>
    </row>
    <row r="200" spans="4:70" ht="15.75" x14ac:dyDescent="0.25">
      <c r="D200" s="120" t="s">
        <v>318</v>
      </c>
      <c r="F200" s="120" t="s">
        <v>318</v>
      </c>
      <c r="H200" s="120" t="s">
        <v>318</v>
      </c>
      <c r="V200" s="61" t="s">
        <v>599</v>
      </c>
      <c r="W200" s="61" t="s">
        <v>602</v>
      </c>
      <c r="X200" s="240" t="s">
        <v>571</v>
      </c>
      <c r="Y200" s="240" t="s">
        <v>579</v>
      </c>
      <c r="AB200" s="136" t="s">
        <v>414</v>
      </c>
      <c r="AC200" s="188" t="s">
        <v>612</v>
      </c>
      <c r="AE200" s="184">
        <v>0</v>
      </c>
      <c r="AF200" s="184">
        <v>15.717264765425579</v>
      </c>
      <c r="AG200" s="184">
        <v>9.6158308025699331</v>
      </c>
      <c r="AH200" s="184">
        <v>15.141086563190029</v>
      </c>
      <c r="AI200" s="185">
        <v>15.20920608473623</v>
      </c>
      <c r="AJ200" s="184">
        <v>15.20920608473623</v>
      </c>
      <c r="AK200" s="185">
        <v>16.783808640885283</v>
      </c>
      <c r="AL200" s="184">
        <v>16.783808640885283</v>
      </c>
      <c r="AM200" s="185">
        <v>14.780610935865836</v>
      </c>
      <c r="AN200" s="185">
        <v>16.813187756976681</v>
      </c>
      <c r="AO200" s="184">
        <v>15.823853860610384</v>
      </c>
      <c r="AP200" s="184">
        <v>15.812616170627861</v>
      </c>
      <c r="AQ200" s="184">
        <v>15.812616170627878</v>
      </c>
      <c r="AR200" s="184">
        <v>-0.6034100858916478</v>
      </c>
      <c r="AS200" s="186">
        <v>-3.9674002872327613E-2</v>
      </c>
      <c r="AT200" s="184">
        <v>-0.67152960743784895</v>
      </c>
      <c r="AU200" s="186">
        <v>-4.4351480630883233E-2</v>
      </c>
      <c r="AV200" s="184">
        <v>-6.1967853680579452</v>
      </c>
      <c r="AW200" s="186">
        <v>-0.64443577422366749</v>
      </c>
      <c r="AX200" s="184">
        <v>-0.60341008589163003</v>
      </c>
      <c r="AY200" s="186">
        <v>-3.9674002872326447E-2</v>
      </c>
      <c r="AZ200" s="184">
        <v>-0.67152960743783119</v>
      </c>
      <c r="BA200" s="186">
        <v>-4.4351480630882061E-2</v>
      </c>
      <c r="BB200" s="184">
        <v>-1.7763568394002505E-14</v>
      </c>
      <c r="BC200" s="186">
        <v>-1.1233794713235727E-15</v>
      </c>
      <c r="BE200" s="183">
        <v>15.231569262101276</v>
      </c>
      <c r="BF200" s="183">
        <v>15.767746265673567</v>
      </c>
      <c r="BG200" s="183">
        <v>14.873794660673569</v>
      </c>
      <c r="BH200" s="183">
        <v>15.528129337016692</v>
      </c>
      <c r="BI200" s="183">
        <v>16.760973070175719</v>
      </c>
      <c r="BJ200" s="183">
        <v>16.339614129663449</v>
      </c>
      <c r="BK200" s="183">
        <v>16.358641875303178</v>
      </c>
      <c r="BL200" s="183">
        <v>16.848018908890534</v>
      </c>
      <c r="BM200" s="183">
        <v>16.362499972897737</v>
      </c>
      <c r="BN200" s="183">
        <v>15.043741583216754</v>
      </c>
      <c r="BO200" s="183">
        <v>15.148880692388532</v>
      </c>
      <c r="BP200" s="183">
        <v>15.605554320566149</v>
      </c>
      <c r="BQ200" s="183">
        <v>15.812616170627882</v>
      </c>
      <c r="BR200" s="331"/>
    </row>
    <row r="201" spans="4:70" ht="9" customHeight="1" x14ac:dyDescent="0.25">
      <c r="D201" s="120" t="s">
        <v>318</v>
      </c>
      <c r="F201" s="120" t="s">
        <v>318</v>
      </c>
      <c r="H201" s="120" t="s">
        <v>318</v>
      </c>
      <c r="AC201" s="188"/>
      <c r="AI201" s="185"/>
      <c r="AJ201" s="184"/>
      <c r="AK201" s="185"/>
      <c r="AS201" s="242"/>
      <c r="AU201" s="242"/>
      <c r="AW201" s="242"/>
      <c r="AY201" s="242"/>
      <c r="BA201" s="242"/>
      <c r="BB201" s="61"/>
      <c r="BC201" s="242"/>
    </row>
    <row r="202" spans="4:70" ht="15.75" x14ac:dyDescent="0.25">
      <c r="D202" s="120" t="s">
        <v>318</v>
      </c>
      <c r="F202" s="120" t="s">
        <v>318</v>
      </c>
      <c r="H202" s="120" t="s">
        <v>318</v>
      </c>
      <c r="V202" s="61" t="s">
        <v>465</v>
      </c>
      <c r="W202" s="61" t="s">
        <v>473</v>
      </c>
      <c r="X202" s="61" t="s">
        <v>466</v>
      </c>
      <c r="AB202" s="136" t="s">
        <v>414</v>
      </c>
      <c r="AC202" s="188" t="s">
        <v>613</v>
      </c>
      <c r="AE202" s="184">
        <v>165.53444024352859</v>
      </c>
      <c r="AF202" s="184">
        <v>177.23317863464996</v>
      </c>
      <c r="AG202" s="184">
        <v>177.78021945761839</v>
      </c>
      <c r="AH202" s="184">
        <v>162.65828469711562</v>
      </c>
      <c r="AI202" s="185">
        <v>189.79667845748702</v>
      </c>
      <c r="AJ202" s="184">
        <v>189.79667845748705</v>
      </c>
      <c r="AK202" s="185">
        <v>189.44875852930682</v>
      </c>
      <c r="AL202" s="184">
        <v>189.44875852930679</v>
      </c>
      <c r="AM202" s="185">
        <v>162.51604698044241</v>
      </c>
      <c r="AN202" s="185">
        <v>184.96004459531309</v>
      </c>
      <c r="AO202" s="184">
        <v>188.32983985214747</v>
      </c>
      <c r="AP202" s="184">
        <v>170.15744658170618</v>
      </c>
      <c r="AQ202" s="184">
        <v>176.69780447824061</v>
      </c>
      <c r="AR202" s="184">
        <v>13.098873979246434</v>
      </c>
      <c r="AS202" s="186">
        <v>6.9015296188023004E-2</v>
      </c>
      <c r="AT202" s="184">
        <v>-14.039519781124994</v>
      </c>
      <c r="AU202" s="186">
        <v>-8.631297082265342E-2</v>
      </c>
      <c r="AV202" s="184">
        <v>1.0824149793777735</v>
      </c>
      <c r="AW202" s="186">
        <v>6.0885006367978637E-3</v>
      </c>
      <c r="AX202" s="184">
        <v>19.639231875780865</v>
      </c>
      <c r="AY202" s="186">
        <v>0.10347510839174089</v>
      </c>
      <c r="AZ202" s="184">
        <v>-7.4991618845905634</v>
      </c>
      <c r="BA202" s="186">
        <v>-4.6103780686945511E-2</v>
      </c>
      <c r="BB202" s="184">
        <v>-6.5403578965344309</v>
      </c>
      <c r="BC202" s="186">
        <v>-3.8437094749149768E-2</v>
      </c>
      <c r="BE202" s="28">
        <v>174.07172867740599</v>
      </c>
      <c r="BF202" s="28">
        <v>178.92443394209076</v>
      </c>
      <c r="BG202" s="28">
        <v>174.01788254772742</v>
      </c>
      <c r="BH202" s="28">
        <v>174.05786711706935</v>
      </c>
      <c r="BI202" s="28">
        <v>191.31556188609997</v>
      </c>
      <c r="BJ202" s="28">
        <v>172.80115267131632</v>
      </c>
      <c r="BK202" s="28">
        <v>178.56119109369362</v>
      </c>
      <c r="BL202" s="28">
        <v>172.80115267131632</v>
      </c>
      <c r="BM202" s="28">
        <v>178.56119109369362</v>
      </c>
      <c r="BN202" s="28">
        <v>174.05786711706935</v>
      </c>
      <c r="BO202" s="28">
        <v>174.05786711706935</v>
      </c>
      <c r="BP202" s="28">
        <v>178.82091207914931</v>
      </c>
      <c r="BQ202" s="332">
        <v>176.69780447824056</v>
      </c>
    </row>
    <row r="203" spans="4:70" ht="15.75" x14ac:dyDescent="0.25">
      <c r="D203" s="120" t="s">
        <v>318</v>
      </c>
      <c r="F203" s="120" t="s">
        <v>318</v>
      </c>
      <c r="H203" s="120" t="s">
        <v>318</v>
      </c>
      <c r="V203" s="61" t="s">
        <v>465</v>
      </c>
      <c r="W203" s="61" t="s">
        <v>476</v>
      </c>
      <c r="X203" s="61" t="s">
        <v>468</v>
      </c>
      <c r="AB203" s="136" t="s">
        <v>414</v>
      </c>
      <c r="AC203" s="188" t="s">
        <v>614</v>
      </c>
      <c r="AE203" s="184">
        <v>31.787721610304697</v>
      </c>
      <c r="AF203" s="184">
        <v>41.920935352442314</v>
      </c>
      <c r="AG203" s="184">
        <v>45.278475889102516</v>
      </c>
      <c r="AH203" s="184">
        <v>43.058972366886657</v>
      </c>
      <c r="AI203" s="185">
        <v>43.550580637545153</v>
      </c>
      <c r="AJ203" s="184">
        <v>43.550580637545146</v>
      </c>
      <c r="AK203" s="185">
        <v>43.208988311281956</v>
      </c>
      <c r="AL203" s="184">
        <v>43.208988311281949</v>
      </c>
      <c r="AM203" s="185">
        <v>43.145298542238962</v>
      </c>
      <c r="AN203" s="185">
        <v>43.1067058823892</v>
      </c>
      <c r="AO203" s="184">
        <v>41.009487518481528</v>
      </c>
      <c r="AP203" s="184">
        <v>41.782435935317231</v>
      </c>
      <c r="AQ203" s="184">
        <v>43.258809786463985</v>
      </c>
      <c r="AR203" s="184">
        <v>0.29177085108116074</v>
      </c>
      <c r="AS203" s="186">
        <v>6.6995857876031122E-3</v>
      </c>
      <c r="AT203" s="184">
        <v>-0.19983741957732803</v>
      </c>
      <c r="AU203" s="186">
        <v>-4.6410169261495802E-3</v>
      </c>
      <c r="AV203" s="184">
        <v>2.0196661026385314</v>
      </c>
      <c r="AW203" s="186">
        <v>4.4605434767397249E-2</v>
      </c>
      <c r="AX203" s="184">
        <v>1.7681447022279144</v>
      </c>
      <c r="AY203" s="186">
        <v>4.0599796290743118E-2</v>
      </c>
      <c r="AZ203" s="184">
        <v>1.2765364315694256</v>
      </c>
      <c r="BA203" s="186">
        <v>2.9646235416224461E-2</v>
      </c>
      <c r="BB203" s="184">
        <v>-1.4763738511467537</v>
      </c>
      <c r="BC203" s="186">
        <v>-3.5334796023676222E-2</v>
      </c>
      <c r="BE203" s="28">
        <v>42.323054044409645</v>
      </c>
      <c r="BF203" s="28">
        <v>42.389979432477205</v>
      </c>
      <c r="BG203" s="28">
        <v>42.500410651125364</v>
      </c>
      <c r="BH203" s="28">
        <v>44.318174603852349</v>
      </c>
      <c r="BI203" s="28">
        <v>43.483214940319421</v>
      </c>
      <c r="BJ203" s="28">
        <v>43.394889345252302</v>
      </c>
      <c r="BK203" s="28">
        <v>43.425659055309858</v>
      </c>
      <c r="BL203" s="28">
        <v>43.429846565215229</v>
      </c>
      <c r="BM203" s="28">
        <v>43.61264017154484</v>
      </c>
      <c r="BN203" s="28">
        <v>43.503383005065075</v>
      </c>
      <c r="BO203" s="28">
        <v>43.281195943643304</v>
      </c>
      <c r="BP203" s="28">
        <v>43.460253834499838</v>
      </c>
      <c r="BQ203" s="332">
        <v>43.258809786463985</v>
      </c>
    </row>
    <row r="204" spans="4:70" x14ac:dyDescent="0.25">
      <c r="D204" s="120" t="s">
        <v>318</v>
      </c>
      <c r="F204" s="120" t="s">
        <v>318</v>
      </c>
      <c r="H204" s="120" t="s">
        <v>318</v>
      </c>
      <c r="AC204" s="217"/>
      <c r="AD204" s="218"/>
      <c r="AE204" s="218"/>
      <c r="AF204" s="218"/>
      <c r="AG204" s="218"/>
      <c r="AH204" s="218"/>
      <c r="AI204" s="324"/>
      <c r="AJ204" s="218"/>
      <c r="AK204" s="324"/>
      <c r="AL204" s="218"/>
      <c r="AM204" s="324"/>
      <c r="AN204" s="324"/>
      <c r="AO204" s="218"/>
      <c r="AP204" s="218"/>
      <c r="AQ204" s="218"/>
      <c r="AR204" s="218"/>
      <c r="AS204" s="325"/>
      <c r="AT204" s="218"/>
      <c r="AU204" s="325"/>
      <c r="AV204" s="218"/>
      <c r="AW204" s="325"/>
      <c r="AX204" s="218"/>
      <c r="AY204" s="325"/>
      <c r="AZ204" s="218"/>
      <c r="BA204" s="325"/>
      <c r="BB204" s="218"/>
      <c r="BC204" s="325"/>
    </row>
    <row r="205" spans="4:70" ht="21" x14ac:dyDescent="0.35">
      <c r="D205" s="120" t="s">
        <v>318</v>
      </c>
      <c r="F205" s="120" t="s">
        <v>318</v>
      </c>
      <c r="H205" s="120" t="s">
        <v>318</v>
      </c>
      <c r="AC205" s="326" t="s">
        <v>615</v>
      </c>
      <c r="AD205" s="322"/>
      <c r="AE205" s="333"/>
      <c r="AF205" s="316"/>
      <c r="AG205" s="316"/>
      <c r="AH205" s="316"/>
      <c r="AI205" s="329"/>
      <c r="AJ205" s="316"/>
      <c r="AK205" s="318"/>
      <c r="AL205" s="316"/>
      <c r="AM205" s="318"/>
      <c r="AN205" s="318"/>
      <c r="AO205" s="316"/>
      <c r="AP205" s="316"/>
      <c r="AQ205" s="316"/>
      <c r="AR205" s="316"/>
      <c r="AS205" s="330"/>
      <c r="AT205" s="316"/>
      <c r="AU205" s="330"/>
      <c r="AV205" s="316"/>
      <c r="AW205" s="330"/>
      <c r="AX205" s="316"/>
      <c r="AY205" s="330"/>
      <c r="AZ205" s="316"/>
      <c r="BA205" s="330"/>
      <c r="BB205" s="316"/>
      <c r="BC205" s="330"/>
      <c r="BD205" s="320"/>
      <c r="BE205" s="321"/>
      <c r="BF205" s="322"/>
      <c r="BG205" s="322"/>
      <c r="BH205" s="322"/>
      <c r="BI205" s="322"/>
      <c r="BJ205" s="322"/>
      <c r="BK205" s="322"/>
      <c r="BL205" s="322"/>
      <c r="BM205" s="322"/>
      <c r="BN205" s="322"/>
      <c r="BO205" s="322"/>
      <c r="BP205" s="322"/>
      <c r="BQ205" s="323"/>
      <c r="BR205" s="320"/>
    </row>
    <row r="206" spans="4:70" ht="16.5" x14ac:dyDescent="0.25">
      <c r="D206" s="120" t="s">
        <v>318</v>
      </c>
      <c r="F206" s="120" t="s">
        <v>318</v>
      </c>
      <c r="H206" s="120" t="s">
        <v>318</v>
      </c>
      <c r="AC206" s="334"/>
      <c r="AD206" s="235"/>
      <c r="AE206" s="235"/>
      <c r="AF206" s="235"/>
      <c r="AG206" s="235"/>
      <c r="AH206" s="235"/>
      <c r="AI206" s="236"/>
      <c r="AJ206" s="235"/>
      <c r="AK206" s="236"/>
      <c r="AL206" s="235"/>
      <c r="AM206" s="236"/>
      <c r="AN206" s="236"/>
      <c r="AO206" s="235"/>
      <c r="AP206" s="235"/>
      <c r="AQ206" s="235"/>
      <c r="AR206" s="235"/>
      <c r="AS206" s="237"/>
      <c r="AT206" s="235"/>
      <c r="AU206" s="237"/>
      <c r="AV206" s="235"/>
      <c r="AW206" s="237"/>
      <c r="AX206" s="235"/>
      <c r="AY206" s="237"/>
      <c r="AZ206" s="235"/>
      <c r="BA206" s="237"/>
      <c r="BB206" s="235"/>
      <c r="BC206" s="237"/>
    </row>
    <row r="207" spans="4:70" ht="15.75" x14ac:dyDescent="0.25">
      <c r="D207" s="120" t="s">
        <v>318</v>
      </c>
      <c r="F207" s="120" t="s">
        <v>318</v>
      </c>
      <c r="H207" s="120" t="s">
        <v>318</v>
      </c>
      <c r="AC207" s="335" t="s">
        <v>616</v>
      </c>
      <c r="AD207" s="138"/>
      <c r="AE207" s="17">
        <v>890840.68014285725</v>
      </c>
      <c r="AF207" s="243">
        <v>876021.91999999981</v>
      </c>
      <c r="AG207" s="243">
        <v>901309.4765079366</v>
      </c>
      <c r="AH207" s="243">
        <v>972417.72255448252</v>
      </c>
      <c r="AI207" s="163">
        <v>307694.01285714278</v>
      </c>
      <c r="AJ207" s="243">
        <v>923082.03857142851</v>
      </c>
      <c r="AK207" s="163">
        <v>767789.84714285703</v>
      </c>
      <c r="AL207" s="243">
        <v>921347.81657142832</v>
      </c>
      <c r="AM207" s="163">
        <v>808118.69770619145</v>
      </c>
      <c r="AN207" s="163">
        <v>932088.87199114822</v>
      </c>
      <c r="AO207" s="61">
        <v>920350.84448521142</v>
      </c>
      <c r="AP207" s="184">
        <v>1008741.7570257137</v>
      </c>
      <c r="AQ207" s="184">
        <v>1008741.7570257139</v>
      </c>
      <c r="AR207" s="184">
        <v>-85659.718454285408</v>
      </c>
      <c r="AS207" s="186">
        <v>-9.2797514061538119E-2</v>
      </c>
      <c r="AT207" s="184">
        <v>-36324.034471231396</v>
      </c>
      <c r="AU207" s="186">
        <v>-3.7354352588114453E-2</v>
      </c>
      <c r="AV207" s="184">
        <v>-107432.28051777731</v>
      </c>
      <c r="AW207" s="186">
        <v>-0.11919577383566021</v>
      </c>
      <c r="AX207" s="184">
        <v>-85659.718454285176</v>
      </c>
      <c r="AY207" s="186">
        <v>-9.279751406153787E-2</v>
      </c>
      <c r="AZ207" s="184">
        <v>-36324.034471231163</v>
      </c>
      <c r="BA207" s="186">
        <v>-3.735435258811421E-2</v>
      </c>
      <c r="BB207" s="184">
        <v>-2.3283064365386963E-10</v>
      </c>
      <c r="BC207" s="186">
        <v>-2.3081293307453969E-16</v>
      </c>
      <c r="BE207" s="243">
        <v>87886.019720595694</v>
      </c>
      <c r="BF207" s="243">
        <v>79576.596482088149</v>
      </c>
      <c r="BG207" s="243">
        <v>88652.135084996102</v>
      </c>
      <c r="BH207" s="243">
        <v>82247.767019264196</v>
      </c>
      <c r="BI207" s="243">
        <v>79654.106394891831</v>
      </c>
      <c r="BJ207" s="243">
        <v>87641.793688682825</v>
      </c>
      <c r="BK207" s="243">
        <v>85179.89425451924</v>
      </c>
      <c r="BL207" s="243">
        <v>87267.194480186168</v>
      </c>
      <c r="BM207" s="243">
        <v>82187.013894844276</v>
      </c>
      <c r="BN207" s="243">
        <v>83777.210213492523</v>
      </c>
      <c r="BO207" s="243">
        <v>84059.290434227689</v>
      </c>
      <c r="BP207" s="243">
        <v>80612.735357925136</v>
      </c>
      <c r="BQ207" s="126">
        <v>1008741.7570257139</v>
      </c>
    </row>
    <row r="208" spans="4:70" ht="16.5" x14ac:dyDescent="0.25">
      <c r="AC208" s="336"/>
      <c r="AS208" s="242"/>
      <c r="AU208" s="242"/>
      <c r="AW208" s="242"/>
      <c r="AY208" s="242"/>
      <c r="BA208" s="242"/>
      <c r="BB208" s="61"/>
      <c r="BC208" s="242"/>
    </row>
    <row r="209" spans="2:97" ht="16.5" x14ac:dyDescent="0.25">
      <c r="D209" s="120" t="s">
        <v>318</v>
      </c>
      <c r="F209" s="120" t="s">
        <v>318</v>
      </c>
      <c r="H209" s="120" t="s">
        <v>318</v>
      </c>
      <c r="Q209" s="240" t="s">
        <v>470</v>
      </c>
      <c r="R209" s="240"/>
      <c r="S209" s="240"/>
      <c r="AC209" s="241" t="s">
        <v>617</v>
      </c>
      <c r="AS209" s="242"/>
      <c r="AU209" s="242"/>
      <c r="AW209" s="242"/>
      <c r="AY209" s="242"/>
      <c r="BA209" s="242"/>
      <c r="BB209" s="61"/>
      <c r="BC209" s="242"/>
    </row>
    <row r="210" spans="2:97" ht="16.5" hidden="1" x14ac:dyDescent="0.25">
      <c r="B210" s="120" t="s">
        <v>318</v>
      </c>
      <c r="C210" s="120" t="s">
        <v>318</v>
      </c>
      <c r="D210" s="120" t="s">
        <v>318</v>
      </c>
      <c r="E210" s="120" t="s">
        <v>318</v>
      </c>
      <c r="F210" s="120" t="s">
        <v>318</v>
      </c>
      <c r="G210" s="120" t="s">
        <v>318</v>
      </c>
      <c r="H210" s="120" t="s">
        <v>318</v>
      </c>
      <c r="I210" s="120" t="s">
        <v>318</v>
      </c>
      <c r="J210" s="120" t="s">
        <v>318</v>
      </c>
      <c r="Q210" s="61" t="s">
        <v>618</v>
      </c>
      <c r="AC210" s="241"/>
      <c r="AS210" s="242"/>
      <c r="AU210" s="242"/>
      <c r="AW210" s="242"/>
      <c r="AY210" s="242"/>
      <c r="BA210" s="242"/>
      <c r="BB210" s="61"/>
      <c r="BC210" s="242"/>
    </row>
    <row r="211" spans="2:97" ht="15.75" x14ac:dyDescent="0.25">
      <c r="D211" s="120" t="s">
        <v>318</v>
      </c>
      <c r="F211" s="120" t="s">
        <v>318</v>
      </c>
      <c r="H211" s="120" t="s">
        <v>318</v>
      </c>
      <c r="K211" s="135" t="s">
        <v>335</v>
      </c>
      <c r="Q211" s="61" t="s">
        <v>476</v>
      </c>
      <c r="V211" s="61" t="s">
        <v>470</v>
      </c>
      <c r="W211" s="61" t="s">
        <v>476</v>
      </c>
      <c r="X211" s="61">
        <v>2</v>
      </c>
      <c r="AC211" s="188" t="s">
        <v>619</v>
      </c>
      <c r="AD211" s="138"/>
      <c r="AE211" s="17">
        <v>27326852.560000002</v>
      </c>
      <c r="AF211" s="17">
        <v>25464348.119999997</v>
      </c>
      <c r="AG211" s="17">
        <v>27556791.330000002</v>
      </c>
      <c r="AH211" s="184">
        <v>32877684.016628396</v>
      </c>
      <c r="AI211" s="163">
        <v>9733301.5199999996</v>
      </c>
      <c r="AJ211" s="184">
        <v>29199904.559999999</v>
      </c>
      <c r="AK211" s="163">
        <v>24841336.59</v>
      </c>
      <c r="AL211" s="184">
        <v>29809603.908</v>
      </c>
      <c r="AM211" s="163">
        <v>27399192.363788385</v>
      </c>
      <c r="AN211" s="185">
        <v>30319828.242840011</v>
      </c>
      <c r="AO211" s="184">
        <v>27213320.851428572</v>
      </c>
      <c r="AP211" s="184">
        <v>33766438.948219277</v>
      </c>
      <c r="AQ211" s="184">
        <v>35177124.671958826</v>
      </c>
      <c r="AR211" s="184">
        <v>-5977220.1119588278</v>
      </c>
      <c r="AS211" s="186">
        <v>-0.20469998796320821</v>
      </c>
      <c r="AT211" s="184">
        <v>-2299440.6553304307</v>
      </c>
      <c r="AU211" s="186">
        <v>-6.9939252842975586E-2</v>
      </c>
      <c r="AV211" s="184">
        <v>-7620333.3419588245</v>
      </c>
      <c r="AW211" s="186">
        <v>-0.27653195361910171</v>
      </c>
      <c r="AX211" s="184">
        <v>-4566534.3882192783</v>
      </c>
      <c r="AY211" s="186">
        <v>-0.15638867513542581</v>
      </c>
      <c r="AZ211" s="184">
        <v>-888754.9315908812</v>
      </c>
      <c r="BA211" s="186">
        <v>-2.7032163553289815E-2</v>
      </c>
      <c r="BB211" s="184">
        <v>-1410685.7237395495</v>
      </c>
      <c r="BC211" s="186">
        <v>-4.1777746415689009E-2</v>
      </c>
      <c r="BE211" s="17">
        <v>3002518.2786103357</v>
      </c>
      <c r="BF211" s="17">
        <v>2734726.1442755559</v>
      </c>
      <c r="BG211" s="17">
        <v>2985529.3689703788</v>
      </c>
      <c r="BH211" s="17">
        <v>2878976.8561592479</v>
      </c>
      <c r="BI211" s="17">
        <v>2865707.0582620865</v>
      </c>
      <c r="BJ211" s="17">
        <v>3127502.3580651293</v>
      </c>
      <c r="BK211" s="17">
        <v>3031351.5127761532</v>
      </c>
      <c r="BL211" s="17">
        <v>3125116.2801226233</v>
      </c>
      <c r="BM211" s="17">
        <v>2911508.7096299212</v>
      </c>
      <c r="BN211" s="17">
        <v>2909700.1899425648</v>
      </c>
      <c r="BO211" s="17">
        <v>2907803.1146784327</v>
      </c>
      <c r="BP211" s="17">
        <v>2696684.800466401</v>
      </c>
      <c r="BQ211" s="191">
        <v>35177124.671958834</v>
      </c>
      <c r="BS211" s="61">
        <v>27326852.560000002</v>
      </c>
      <c r="BT211" s="61">
        <v>25464348.119999997</v>
      </c>
      <c r="BU211" s="61">
        <v>27556791.330000002</v>
      </c>
      <c r="BV211" s="61">
        <v>32877684.016628396</v>
      </c>
      <c r="BW211" s="61">
        <v>9733301.5199999996</v>
      </c>
      <c r="BX211" s="61">
        <v>29199904.559999999</v>
      </c>
      <c r="BY211" s="61">
        <v>24841336.59</v>
      </c>
      <c r="BZ211" s="61">
        <v>29809603.908</v>
      </c>
      <c r="CA211" s="61">
        <v>27399192.363788385</v>
      </c>
      <c r="CB211" s="61">
        <v>30319828.242840011</v>
      </c>
      <c r="CC211" s="61">
        <v>27213320.851428572</v>
      </c>
      <c r="CD211" s="61">
        <v>33766438.948219277</v>
      </c>
      <c r="CE211" s="61">
        <v>35177124.671958826</v>
      </c>
      <c r="CG211" s="61">
        <v>3002518.2786103357</v>
      </c>
      <c r="CH211" s="61">
        <v>2734726.1442755559</v>
      </c>
      <c r="CI211" s="61">
        <v>2985529.3689703788</v>
      </c>
      <c r="CJ211" s="61">
        <v>2878976.8561592479</v>
      </c>
      <c r="CK211" s="61">
        <v>2865707.0582620865</v>
      </c>
      <c r="CL211" s="61">
        <v>3127502.3580651293</v>
      </c>
      <c r="CM211" s="61">
        <v>3031351.5127761532</v>
      </c>
      <c r="CN211" s="61">
        <v>3125116.2801226233</v>
      </c>
      <c r="CO211" s="61">
        <v>2911508.7096299212</v>
      </c>
      <c r="CP211" s="61">
        <v>2909700.1899425648</v>
      </c>
      <c r="CQ211" s="61">
        <v>2907803.1146784327</v>
      </c>
      <c r="CR211" s="61">
        <v>2696684.800466401</v>
      </c>
      <c r="CS211" s="61">
        <v>35177124.671958834</v>
      </c>
    </row>
    <row r="212" spans="2:97" ht="15.75" x14ac:dyDescent="0.25">
      <c r="D212" s="120" t="s">
        <v>318</v>
      </c>
      <c r="F212" s="120" t="s">
        <v>318</v>
      </c>
      <c r="H212" s="120" t="s">
        <v>318</v>
      </c>
      <c r="K212" s="135" t="s">
        <v>335</v>
      </c>
      <c r="Q212" s="61" t="s">
        <v>620</v>
      </c>
      <c r="V212" s="61" t="s">
        <v>470</v>
      </c>
      <c r="W212" s="61" t="s">
        <v>620</v>
      </c>
      <c r="X212" s="61">
        <v>3</v>
      </c>
      <c r="AC212" s="188" t="s">
        <v>621</v>
      </c>
      <c r="AD212" s="138"/>
      <c r="AE212" s="17">
        <v>77236.55</v>
      </c>
      <c r="AF212" s="17">
        <v>486637.37000000005</v>
      </c>
      <c r="AG212" s="17">
        <v>-24066.05</v>
      </c>
      <c r="AH212" s="184">
        <v>0</v>
      </c>
      <c r="AI212" s="163">
        <v>0</v>
      </c>
      <c r="AJ212" s="184">
        <v>0</v>
      </c>
      <c r="AK212" s="163">
        <v>0</v>
      </c>
      <c r="AL212" s="184">
        <v>0</v>
      </c>
      <c r="AM212" s="163">
        <v>0</v>
      </c>
      <c r="AN212" s="185">
        <v>0</v>
      </c>
      <c r="AO212" s="184">
        <v>0</v>
      </c>
      <c r="AP212" s="184">
        <v>0</v>
      </c>
      <c r="AQ212" s="184">
        <v>0</v>
      </c>
      <c r="AR212" s="184">
        <v>0</v>
      </c>
      <c r="AS212" s="186">
        <v>0</v>
      </c>
      <c r="AT212" s="184">
        <v>0</v>
      </c>
      <c r="AU212" s="186">
        <v>0</v>
      </c>
      <c r="AV212" s="184">
        <v>-24066.05</v>
      </c>
      <c r="AW212" s="186">
        <v>-1</v>
      </c>
      <c r="AX212" s="184">
        <v>0</v>
      </c>
      <c r="AY212" s="186">
        <v>0</v>
      </c>
      <c r="AZ212" s="184">
        <v>0</v>
      </c>
      <c r="BA212" s="186">
        <v>0</v>
      </c>
      <c r="BB212" s="184">
        <v>0</v>
      </c>
      <c r="BC212" s="186">
        <v>0</v>
      </c>
      <c r="BE212" s="17">
        <v>0</v>
      </c>
      <c r="BF212" s="17">
        <v>0</v>
      </c>
      <c r="BG212" s="17">
        <v>0</v>
      </c>
      <c r="BH212" s="17">
        <v>0</v>
      </c>
      <c r="BI212" s="17">
        <v>0</v>
      </c>
      <c r="BJ212" s="17">
        <v>0</v>
      </c>
      <c r="BK212" s="17">
        <v>0</v>
      </c>
      <c r="BL212" s="17">
        <v>0</v>
      </c>
      <c r="BM212" s="17">
        <v>0</v>
      </c>
      <c r="BN212" s="17">
        <v>0</v>
      </c>
      <c r="BO212" s="17">
        <v>0</v>
      </c>
      <c r="BP212" s="17">
        <v>0</v>
      </c>
      <c r="BQ212" s="191">
        <v>0</v>
      </c>
      <c r="BS212" s="61">
        <v>77236.55</v>
      </c>
      <c r="BT212" s="61">
        <v>486637.37000000005</v>
      </c>
      <c r="BU212" s="61">
        <v>-24066.05</v>
      </c>
      <c r="BV212" s="61">
        <v>0</v>
      </c>
      <c r="BW212" s="61">
        <v>0</v>
      </c>
      <c r="BX212" s="61">
        <v>0</v>
      </c>
      <c r="BY212" s="61">
        <v>0</v>
      </c>
      <c r="BZ212" s="61">
        <v>0</v>
      </c>
      <c r="CA212" s="61">
        <v>0</v>
      </c>
      <c r="CB212" s="61">
        <v>0</v>
      </c>
      <c r="CC212" s="61">
        <v>0</v>
      </c>
      <c r="CD212" s="61">
        <v>0</v>
      </c>
      <c r="CE212" s="61">
        <v>0</v>
      </c>
      <c r="CG212" s="61">
        <v>0</v>
      </c>
      <c r="CH212" s="61">
        <v>0</v>
      </c>
      <c r="CI212" s="61">
        <v>0</v>
      </c>
      <c r="CJ212" s="61">
        <v>0</v>
      </c>
      <c r="CK212" s="61">
        <v>0</v>
      </c>
      <c r="CL212" s="61">
        <v>0</v>
      </c>
      <c r="CM212" s="61">
        <v>0</v>
      </c>
      <c r="CN212" s="61">
        <v>0</v>
      </c>
      <c r="CO212" s="61">
        <v>0</v>
      </c>
      <c r="CP212" s="61">
        <v>0</v>
      </c>
      <c r="CQ212" s="61">
        <v>0</v>
      </c>
      <c r="CR212" s="61">
        <v>0</v>
      </c>
      <c r="CS212" s="61">
        <v>0</v>
      </c>
    </row>
    <row r="213" spans="2:97" ht="15.75" x14ac:dyDescent="0.25">
      <c r="D213" s="120" t="s">
        <v>318</v>
      </c>
      <c r="F213" s="120" t="s">
        <v>318</v>
      </c>
      <c r="H213" s="120" t="s">
        <v>318</v>
      </c>
      <c r="K213" s="135" t="s">
        <v>335</v>
      </c>
      <c r="Q213" s="61" t="s">
        <v>622</v>
      </c>
      <c r="V213" s="61" t="s">
        <v>470</v>
      </c>
      <c r="W213" s="61" t="s">
        <v>622</v>
      </c>
      <c r="X213" s="61">
        <v>4</v>
      </c>
      <c r="AC213" s="188" t="s">
        <v>623</v>
      </c>
      <c r="AD213" s="138"/>
      <c r="AE213" s="17">
        <v>516754.48</v>
      </c>
      <c r="AF213" s="17">
        <v>1376334.75</v>
      </c>
      <c r="AG213" s="17">
        <v>1237115.5900000001</v>
      </c>
      <c r="AH213" s="184">
        <v>1462804.2523278897</v>
      </c>
      <c r="AI213" s="163">
        <v>428890.12000000005</v>
      </c>
      <c r="AJ213" s="184">
        <v>1286670.3600000001</v>
      </c>
      <c r="AK213" s="163">
        <v>1060340.07</v>
      </c>
      <c r="AL213" s="184">
        <v>1272408.0840000003</v>
      </c>
      <c r="AM213" s="163">
        <v>1216979.864844393</v>
      </c>
      <c r="AN213" s="185">
        <v>1306164.4574834967</v>
      </c>
      <c r="AO213" s="184">
        <v>1245289.44</v>
      </c>
      <c r="AP213" s="184">
        <v>1328594.7435031617</v>
      </c>
      <c r="AQ213" s="184">
        <v>1387032.2698954772</v>
      </c>
      <c r="AR213" s="184">
        <v>-100361.90989547712</v>
      </c>
      <c r="AS213" s="186">
        <v>-7.8001260474731937E-2</v>
      </c>
      <c r="AT213" s="184">
        <v>75771.982432412449</v>
      </c>
      <c r="AU213" s="186">
        <v>5.1799126446228055E-2</v>
      </c>
      <c r="AV213" s="184">
        <v>-149916.67989547714</v>
      </c>
      <c r="AW213" s="186">
        <v>-0.12118243526094205</v>
      </c>
      <c r="AX213" s="184">
        <v>-41924.383503161604</v>
      </c>
      <c r="AY213" s="186">
        <v>-3.2583624218375247E-2</v>
      </c>
      <c r="AZ213" s="184">
        <v>134209.50882472796</v>
      </c>
      <c r="BA213" s="186">
        <v>9.1748098633941289E-2</v>
      </c>
      <c r="BB213" s="184">
        <v>-58437.526392315514</v>
      </c>
      <c r="BC213" s="186">
        <v>-4.3984463041175995E-2</v>
      </c>
      <c r="BE213" s="17">
        <v>94293.408914439453</v>
      </c>
      <c r="BF213" s="17">
        <v>91284.581784198788</v>
      </c>
      <c r="BG213" s="17">
        <v>136280.58560921333</v>
      </c>
      <c r="BH213" s="17">
        <v>182452.11709749585</v>
      </c>
      <c r="BI213" s="17">
        <v>87299.14112515653</v>
      </c>
      <c r="BJ213" s="17">
        <v>96543.359687460688</v>
      </c>
      <c r="BK213" s="17">
        <v>93461.953500025818</v>
      </c>
      <c r="BL213" s="17">
        <v>96543.359687460688</v>
      </c>
      <c r="BM213" s="17">
        <v>136416.33220504355</v>
      </c>
      <c r="BN213" s="17">
        <v>139497.73839247841</v>
      </c>
      <c r="BO213" s="17">
        <v>96543.359687460688</v>
      </c>
      <c r="BP213" s="17">
        <v>136416.33220504335</v>
      </c>
      <c r="BQ213" s="191">
        <v>1387032.269895477</v>
      </c>
      <c r="BS213" s="61">
        <v>516754.48</v>
      </c>
      <c r="BT213" s="61">
        <v>1376334.75</v>
      </c>
      <c r="BU213" s="61">
        <v>1237115.5900000001</v>
      </c>
      <c r="BV213" s="61">
        <v>1462804.2523278897</v>
      </c>
      <c r="BW213" s="61">
        <v>428890.12000000005</v>
      </c>
      <c r="BX213" s="61">
        <v>1286670.3600000001</v>
      </c>
      <c r="BY213" s="61">
        <v>1060340.07</v>
      </c>
      <c r="BZ213" s="61">
        <v>1272408.0840000003</v>
      </c>
      <c r="CA213" s="61">
        <v>1216979.864844393</v>
      </c>
      <c r="CB213" s="61">
        <v>1306164.4574834967</v>
      </c>
      <c r="CC213" s="61">
        <v>1245289.44</v>
      </c>
      <c r="CD213" s="61">
        <v>1328594.7435031617</v>
      </c>
      <c r="CE213" s="61">
        <v>1387032.2698954772</v>
      </c>
      <c r="CG213" s="61">
        <v>94293.408914439453</v>
      </c>
      <c r="CH213" s="61">
        <v>91284.581784198788</v>
      </c>
      <c r="CI213" s="61">
        <v>136280.58560921333</v>
      </c>
      <c r="CJ213" s="61">
        <v>182452.11709749585</v>
      </c>
      <c r="CK213" s="61">
        <v>87299.14112515653</v>
      </c>
      <c r="CL213" s="61">
        <v>96543.359687460688</v>
      </c>
      <c r="CM213" s="61">
        <v>93461.953500025818</v>
      </c>
      <c r="CN213" s="61">
        <v>96543.359687460688</v>
      </c>
      <c r="CO213" s="61">
        <v>136416.33220504355</v>
      </c>
      <c r="CP213" s="61">
        <v>139497.73839247841</v>
      </c>
      <c r="CQ213" s="61">
        <v>96543.359687460688</v>
      </c>
      <c r="CR213" s="61">
        <v>136416.33220504335</v>
      </c>
      <c r="CS213" s="61">
        <v>1387032.269895477</v>
      </c>
    </row>
    <row r="214" spans="2:97" ht="15.75" x14ac:dyDescent="0.25">
      <c r="D214" s="120" t="s">
        <v>318</v>
      </c>
      <c r="F214" s="120" t="s">
        <v>318</v>
      </c>
      <c r="H214" s="120" t="s">
        <v>318</v>
      </c>
      <c r="K214" s="135" t="s">
        <v>335</v>
      </c>
      <c r="Q214" s="61" t="s">
        <v>624</v>
      </c>
      <c r="V214" s="61" t="s">
        <v>470</v>
      </c>
      <c r="W214" s="61" t="s">
        <v>624</v>
      </c>
      <c r="X214" s="61">
        <v>5</v>
      </c>
      <c r="AC214" s="188" t="s">
        <v>625</v>
      </c>
      <c r="AD214" s="138"/>
      <c r="AE214" s="17">
        <v>283388.55</v>
      </c>
      <c r="AF214" s="17">
        <v>10268982.619999999</v>
      </c>
      <c r="AG214" s="17">
        <v>12418650.390000001</v>
      </c>
      <c r="AH214" s="184">
        <v>7694874.6110664392</v>
      </c>
      <c r="AI214" s="163">
        <v>3203676.8200000003</v>
      </c>
      <c r="AJ214" s="184">
        <v>9611030.4600000009</v>
      </c>
      <c r="AK214" s="163">
        <v>7221160.1300000008</v>
      </c>
      <c r="AL214" s="184">
        <v>8665392.1559999995</v>
      </c>
      <c r="AM214" s="163">
        <v>6498042.350510356</v>
      </c>
      <c r="AN214" s="185">
        <v>8417992.390556084</v>
      </c>
      <c r="AO214" s="184">
        <v>9018247.5085714329</v>
      </c>
      <c r="AP214" s="184">
        <v>6891321.7017243942</v>
      </c>
      <c r="AQ214" s="184">
        <v>6891321.701724397</v>
      </c>
      <c r="AR214" s="184">
        <v>2719708.7582756039</v>
      </c>
      <c r="AS214" s="186">
        <v>0.28297785233276679</v>
      </c>
      <c r="AT214" s="184">
        <v>803552.90934204217</v>
      </c>
      <c r="AU214" s="186">
        <v>0.1044270309728513</v>
      </c>
      <c r="AV214" s="184">
        <v>5527328.6882756036</v>
      </c>
      <c r="AW214" s="186">
        <v>0.44508288056216094</v>
      </c>
      <c r="AX214" s="184">
        <v>2719708.7582756067</v>
      </c>
      <c r="AY214" s="186">
        <v>0.28297785233276707</v>
      </c>
      <c r="AZ214" s="184">
        <v>803552.90934204496</v>
      </c>
      <c r="BA214" s="186">
        <v>0.10442703097285166</v>
      </c>
      <c r="BB214" s="184">
        <v>-2.7939677238464355E-9</v>
      </c>
      <c r="BC214" s="186">
        <v>-4.0543278122501663E-16</v>
      </c>
      <c r="BE214" s="17">
        <v>585262.36405056564</v>
      </c>
      <c r="BF214" s="17">
        <v>566429.98306736641</v>
      </c>
      <c r="BG214" s="17">
        <v>585262.36405056564</v>
      </c>
      <c r="BH214" s="17">
        <v>585262.36405056564</v>
      </c>
      <c r="BI214" s="17">
        <v>528765.22110097203</v>
      </c>
      <c r="BJ214" s="17">
        <v>585262.36405056564</v>
      </c>
      <c r="BK214" s="17">
        <v>566429.98306736641</v>
      </c>
      <c r="BL214" s="17">
        <v>585262.36405056564</v>
      </c>
      <c r="BM214" s="17">
        <v>566429.98306736641</v>
      </c>
      <c r="BN214" s="17">
        <v>585262.36405056564</v>
      </c>
      <c r="BO214" s="17">
        <v>585262.36405056564</v>
      </c>
      <c r="BP214" s="17">
        <v>566429.98306736641</v>
      </c>
      <c r="BQ214" s="191">
        <v>6891321.7017243961</v>
      </c>
      <c r="BS214" s="61">
        <v>283388.55</v>
      </c>
      <c r="BT214" s="61">
        <v>10268982.619999999</v>
      </c>
      <c r="BU214" s="61">
        <v>12418650.390000001</v>
      </c>
      <c r="BV214" s="61">
        <v>7694874.6110664392</v>
      </c>
      <c r="BW214" s="61">
        <v>3203676.8200000003</v>
      </c>
      <c r="BX214" s="61">
        <v>9611030.4600000009</v>
      </c>
      <c r="BY214" s="61">
        <v>7221160.1300000008</v>
      </c>
      <c r="BZ214" s="61">
        <v>8665392.1559999995</v>
      </c>
      <c r="CA214" s="61">
        <v>6498042.350510356</v>
      </c>
      <c r="CB214" s="61">
        <v>8417992.390556084</v>
      </c>
      <c r="CC214" s="61">
        <v>9018247.5085714329</v>
      </c>
      <c r="CD214" s="61">
        <v>6891321.7017243942</v>
      </c>
      <c r="CE214" s="61">
        <v>6891321.701724397</v>
      </c>
      <c r="CG214" s="61">
        <v>585262.36405056564</v>
      </c>
      <c r="CH214" s="61">
        <v>566429.98306736641</v>
      </c>
      <c r="CI214" s="61">
        <v>585262.36405056564</v>
      </c>
      <c r="CJ214" s="61">
        <v>585262.36405056564</v>
      </c>
      <c r="CK214" s="61">
        <v>528765.22110097203</v>
      </c>
      <c r="CL214" s="61">
        <v>585262.36405056564</v>
      </c>
      <c r="CM214" s="61">
        <v>566429.98306736641</v>
      </c>
      <c r="CN214" s="61">
        <v>585262.36405056564</v>
      </c>
      <c r="CO214" s="61">
        <v>566429.98306736641</v>
      </c>
      <c r="CP214" s="61">
        <v>585262.36405056564</v>
      </c>
      <c r="CQ214" s="61">
        <v>585262.36405056564</v>
      </c>
      <c r="CR214" s="61">
        <v>566429.98306736641</v>
      </c>
      <c r="CS214" s="61">
        <v>6891321.7017243961</v>
      </c>
    </row>
    <row r="215" spans="2:97" ht="15.75" x14ac:dyDescent="0.25">
      <c r="D215" s="120" t="s">
        <v>318</v>
      </c>
      <c r="F215" s="120" t="s">
        <v>318</v>
      </c>
      <c r="H215" s="120" t="s">
        <v>318</v>
      </c>
      <c r="K215" s="135" t="s">
        <v>335</v>
      </c>
      <c r="Q215" s="61" t="s">
        <v>626</v>
      </c>
      <c r="V215" s="61" t="s">
        <v>470</v>
      </c>
      <c r="W215" s="61" t="s">
        <v>626</v>
      </c>
      <c r="X215" s="61">
        <v>6</v>
      </c>
      <c r="AC215" s="188" t="s">
        <v>627</v>
      </c>
      <c r="AD215" s="138"/>
      <c r="AE215" s="17">
        <v>845762.81900000002</v>
      </c>
      <c r="AF215" s="17">
        <v>2621416.21</v>
      </c>
      <c r="AG215" s="17">
        <v>3479537.31</v>
      </c>
      <c r="AH215" s="184">
        <v>3959902.0120021519</v>
      </c>
      <c r="AI215" s="163">
        <v>1254265.9300000002</v>
      </c>
      <c r="AJ215" s="184">
        <v>3762797.7900000005</v>
      </c>
      <c r="AK215" s="163">
        <v>2944479.04</v>
      </c>
      <c r="AL215" s="184">
        <v>3533374.8479999998</v>
      </c>
      <c r="AM215" s="163">
        <v>3330860.0602419698</v>
      </c>
      <c r="AN215" s="185">
        <v>3573520.9917601822</v>
      </c>
      <c r="AO215" s="184">
        <v>3443718.4457142865</v>
      </c>
      <c r="AP215" s="184">
        <v>4169364.9608563958</v>
      </c>
      <c r="AQ215" s="184">
        <v>4331144.6747696949</v>
      </c>
      <c r="AR215" s="184">
        <v>-568346.88476969441</v>
      </c>
      <c r="AS215" s="186">
        <v>-0.15104369580532107</v>
      </c>
      <c r="AT215" s="184">
        <v>-371242.66276754299</v>
      </c>
      <c r="AU215" s="186">
        <v>-9.3750466966691509E-2</v>
      </c>
      <c r="AV215" s="184">
        <v>-851607.36476969486</v>
      </c>
      <c r="AW215" s="186">
        <v>-0.24474730083284976</v>
      </c>
      <c r="AX215" s="184">
        <v>-406567.17085639527</v>
      </c>
      <c r="AY215" s="186">
        <v>-0.10804916807830782</v>
      </c>
      <c r="AZ215" s="184">
        <v>-209462.94885424385</v>
      </c>
      <c r="BA215" s="186">
        <v>-5.2895992936031776E-2</v>
      </c>
      <c r="BB215" s="184">
        <v>-161779.71391329914</v>
      </c>
      <c r="BC215" s="186">
        <v>-3.8802003526232268E-2</v>
      </c>
      <c r="BE215" s="17">
        <v>288722.22358916531</v>
      </c>
      <c r="BF215" s="17">
        <v>456341.82952365692</v>
      </c>
      <c r="BG215" s="17">
        <v>280363.75177652715</v>
      </c>
      <c r="BH215" s="17">
        <v>511289.38058730721</v>
      </c>
      <c r="BI215" s="17">
        <v>203068.20243252139</v>
      </c>
      <c r="BJ215" s="17">
        <v>262048.98029581842</v>
      </c>
      <c r="BK215" s="17">
        <v>251573.23844722321</v>
      </c>
      <c r="BL215" s="17">
        <v>267714.78372016683</v>
      </c>
      <c r="BM215" s="17">
        <v>345438.54433205514</v>
      </c>
      <c r="BN215" s="17">
        <v>447075.76624351711</v>
      </c>
      <c r="BO215" s="17">
        <v>471081.38156034576</v>
      </c>
      <c r="BP215" s="17">
        <v>546426.59226139064</v>
      </c>
      <c r="BQ215" s="191">
        <v>4331144.6747696949</v>
      </c>
      <c r="BS215" s="61">
        <v>845762.81900000002</v>
      </c>
      <c r="BT215" s="61">
        <v>2621416.21</v>
      </c>
      <c r="BU215" s="61">
        <v>3479537.31</v>
      </c>
      <c r="BV215" s="61">
        <v>3959902.0120021519</v>
      </c>
      <c r="BW215" s="61">
        <v>1254265.9300000002</v>
      </c>
      <c r="BX215" s="61">
        <v>3762797.7900000005</v>
      </c>
      <c r="BY215" s="61">
        <v>2944479.04</v>
      </c>
      <c r="BZ215" s="61">
        <v>3533374.8479999998</v>
      </c>
      <c r="CA215" s="61">
        <v>3330860.0602419698</v>
      </c>
      <c r="CB215" s="61">
        <v>3573520.9917601822</v>
      </c>
      <c r="CC215" s="61">
        <v>3443718.4457142865</v>
      </c>
      <c r="CD215" s="61">
        <v>4169364.9608563958</v>
      </c>
      <c r="CE215" s="61">
        <v>4331144.6747696949</v>
      </c>
      <c r="CG215" s="61">
        <v>288722.22358916531</v>
      </c>
      <c r="CH215" s="61">
        <v>456341.82952365692</v>
      </c>
      <c r="CI215" s="61">
        <v>280363.75177652715</v>
      </c>
      <c r="CJ215" s="61">
        <v>511289.38058730721</v>
      </c>
      <c r="CK215" s="61">
        <v>203068.20243252139</v>
      </c>
      <c r="CL215" s="61">
        <v>262048.98029581842</v>
      </c>
      <c r="CM215" s="61">
        <v>251573.23844722321</v>
      </c>
      <c r="CN215" s="61">
        <v>267714.78372016683</v>
      </c>
      <c r="CO215" s="61">
        <v>345438.54433205514</v>
      </c>
      <c r="CP215" s="61">
        <v>447075.76624351711</v>
      </c>
      <c r="CQ215" s="61">
        <v>471081.38156034576</v>
      </c>
      <c r="CR215" s="61">
        <v>546426.59226139064</v>
      </c>
      <c r="CS215" s="61">
        <v>4331144.6747696949</v>
      </c>
    </row>
    <row r="216" spans="2:97" ht="16.5" hidden="1" x14ac:dyDescent="0.25">
      <c r="B216" s="120" t="s">
        <v>318</v>
      </c>
      <c r="C216" s="120" t="s">
        <v>318</v>
      </c>
      <c r="D216" s="120" t="s">
        <v>318</v>
      </c>
      <c r="E216" s="120" t="s">
        <v>318</v>
      </c>
      <c r="F216" s="120" t="s">
        <v>318</v>
      </c>
      <c r="G216" s="120" t="s">
        <v>318</v>
      </c>
      <c r="H216" s="120" t="s">
        <v>318</v>
      </c>
      <c r="I216" s="120" t="s">
        <v>318</v>
      </c>
      <c r="J216" s="120" t="s">
        <v>318</v>
      </c>
      <c r="Q216" s="61" t="s">
        <v>323</v>
      </c>
      <c r="AC216" s="241"/>
      <c r="AS216" s="242"/>
      <c r="AU216" s="242"/>
      <c r="AW216" s="242"/>
      <c r="AY216" s="242"/>
      <c r="BA216" s="242"/>
      <c r="BB216" s="61"/>
      <c r="BC216" s="242"/>
    </row>
    <row r="217" spans="2:97" ht="17.25" x14ac:dyDescent="0.3">
      <c r="D217" s="120" t="s">
        <v>318</v>
      </c>
      <c r="F217" s="120" t="s">
        <v>318</v>
      </c>
      <c r="H217" s="120" t="s">
        <v>318</v>
      </c>
      <c r="AC217" s="337" t="s">
        <v>628</v>
      </c>
      <c r="AE217" s="247">
        <v>29049994.959000003</v>
      </c>
      <c r="AF217" s="247">
        <v>40217719.07</v>
      </c>
      <c r="AG217" s="247">
        <v>44668028.570000008</v>
      </c>
      <c r="AH217" s="247">
        <v>45995264.892024882</v>
      </c>
      <c r="AI217" s="248">
        <v>14620134.389999999</v>
      </c>
      <c r="AJ217" s="247">
        <v>43860403.169999994</v>
      </c>
      <c r="AK217" s="248">
        <v>36067315.829999998</v>
      </c>
      <c r="AL217" s="247">
        <v>43280778.995999999</v>
      </c>
      <c r="AM217" s="248">
        <v>38445074.639385104</v>
      </c>
      <c r="AN217" s="248">
        <v>43617506.082639769</v>
      </c>
      <c r="AO217" s="247">
        <v>40920576.245714292</v>
      </c>
      <c r="AP217" s="247">
        <v>46155720.354303226</v>
      </c>
      <c r="AQ217" s="247">
        <v>47786623.318348393</v>
      </c>
      <c r="AR217" s="247">
        <v>-3926220.1483483985</v>
      </c>
      <c r="AS217" s="249">
        <v>-8.9516280393744471E-2</v>
      </c>
      <c r="AT217" s="247">
        <v>-1791358.4263235107</v>
      </c>
      <c r="AU217" s="249">
        <v>-3.8946583534821957E-2</v>
      </c>
      <c r="AV217" s="247">
        <v>-3118594.7483483851</v>
      </c>
      <c r="AW217" s="249">
        <v>-6.9817156659626997E-2</v>
      </c>
      <c r="AX217" s="247">
        <v>-2295317.1843032315</v>
      </c>
      <c r="AY217" s="249">
        <v>-5.233233209021667E-2</v>
      </c>
      <c r="AZ217" s="247">
        <v>-160455.46227834374</v>
      </c>
      <c r="BA217" s="249">
        <v>-3.4885213218146965E-3</v>
      </c>
      <c r="BB217" s="247">
        <v>-1630902.964045167</v>
      </c>
      <c r="BC217" s="249">
        <v>-3.5334796023676694E-2</v>
      </c>
      <c r="BE217" s="312">
        <v>3970796.2751645059</v>
      </c>
      <c r="BF217" s="312">
        <v>3848782.5386507781</v>
      </c>
      <c r="BG217" s="312">
        <v>3987436.0704066851</v>
      </c>
      <c r="BH217" s="312">
        <v>4157980.717894617</v>
      </c>
      <c r="BI217" s="312">
        <v>3684839.6229207367</v>
      </c>
      <c r="BJ217" s="312">
        <v>4071357.0620989739</v>
      </c>
      <c r="BK217" s="312">
        <v>3942816.6877907687</v>
      </c>
      <c r="BL217" s="312">
        <v>4074636.7875808165</v>
      </c>
      <c r="BM217" s="312">
        <v>3959793.5692343861</v>
      </c>
      <c r="BN217" s="312">
        <v>4081536.0586291258</v>
      </c>
      <c r="BO217" s="312">
        <v>4060690.2199768047</v>
      </c>
      <c r="BP217" s="312">
        <v>3945957.7080002013</v>
      </c>
      <c r="BQ217" s="312">
        <v>47786623.3183484</v>
      </c>
    </row>
    <row r="218" spans="2:97" ht="16.5" x14ac:dyDescent="0.25">
      <c r="D218" s="120" t="s">
        <v>318</v>
      </c>
      <c r="F218" s="120" t="s">
        <v>318</v>
      </c>
      <c r="H218" s="120" t="s">
        <v>318</v>
      </c>
      <c r="AC218" s="336"/>
      <c r="AS218" s="242"/>
      <c r="AU218" s="242"/>
      <c r="AW218" s="242"/>
      <c r="AY218" s="242"/>
      <c r="BA218" s="242"/>
      <c r="BB218" s="61"/>
      <c r="BC218" s="242"/>
    </row>
    <row r="219" spans="2:97" ht="16.5" x14ac:dyDescent="0.25">
      <c r="D219" s="120" t="s">
        <v>318</v>
      </c>
      <c r="F219" s="120" t="s">
        <v>318</v>
      </c>
      <c r="H219" s="120" t="s">
        <v>318</v>
      </c>
      <c r="Q219" s="240" t="s">
        <v>465</v>
      </c>
      <c r="R219" s="240"/>
      <c r="S219" s="240"/>
      <c r="AC219" s="241" t="s">
        <v>629</v>
      </c>
      <c r="AS219" s="242"/>
      <c r="AU219" s="242"/>
      <c r="AW219" s="242"/>
      <c r="AY219" s="242"/>
      <c r="BA219" s="242"/>
      <c r="BB219" s="61"/>
      <c r="BC219" s="242"/>
    </row>
    <row r="220" spans="2:97" ht="16.5" hidden="1" x14ac:dyDescent="0.25">
      <c r="B220" s="120" t="s">
        <v>318</v>
      </c>
      <c r="C220" s="120" t="s">
        <v>318</v>
      </c>
      <c r="D220" s="120" t="s">
        <v>318</v>
      </c>
      <c r="E220" s="120" t="s">
        <v>318</v>
      </c>
      <c r="F220" s="120" t="s">
        <v>318</v>
      </c>
      <c r="G220" s="120" t="s">
        <v>318</v>
      </c>
      <c r="H220" s="120" t="s">
        <v>318</v>
      </c>
      <c r="I220" s="120" t="s">
        <v>318</v>
      </c>
      <c r="J220" s="120" t="s">
        <v>318</v>
      </c>
      <c r="Q220" s="61" t="s">
        <v>630</v>
      </c>
      <c r="AC220" s="336"/>
      <c r="AS220" s="242"/>
      <c r="AU220" s="242"/>
      <c r="AW220" s="242"/>
      <c r="AY220" s="242"/>
      <c r="BA220" s="242"/>
      <c r="BB220" s="61"/>
      <c r="BC220" s="242"/>
    </row>
    <row r="221" spans="2:97" ht="15.75" x14ac:dyDescent="0.25">
      <c r="D221" s="120" t="s">
        <v>318</v>
      </c>
      <c r="F221" s="120" t="s">
        <v>318</v>
      </c>
      <c r="H221" s="120" t="s">
        <v>318</v>
      </c>
      <c r="K221" s="135" t="s">
        <v>335</v>
      </c>
      <c r="Q221" s="61" t="s">
        <v>468</v>
      </c>
      <c r="V221" s="61" t="s">
        <v>465</v>
      </c>
      <c r="W221" s="61" t="s">
        <v>468</v>
      </c>
      <c r="X221" s="61">
        <v>2</v>
      </c>
      <c r="AC221" s="188" t="s">
        <v>631</v>
      </c>
      <c r="AD221" s="138"/>
      <c r="AE221" s="17">
        <v>407.89015176058575</v>
      </c>
      <c r="AF221" s="17">
        <v>364.36438150684853</v>
      </c>
      <c r="AG221" s="17">
        <v>364.52204867544248</v>
      </c>
      <c r="AH221" s="184">
        <v>414.77592252682638</v>
      </c>
      <c r="AI221" s="163">
        <v>366.98115149938411</v>
      </c>
      <c r="AJ221" s="184">
        <v>366.98115149938411</v>
      </c>
      <c r="AK221" s="163">
        <v>375.46648980903308</v>
      </c>
      <c r="AL221" s="184">
        <v>375.46648980903308</v>
      </c>
      <c r="AM221" s="163">
        <v>414.77684117500684</v>
      </c>
      <c r="AN221" s="185">
        <v>382.01726506198122</v>
      </c>
      <c r="AO221" s="184">
        <v>373.30074968158505</v>
      </c>
      <c r="AP221" s="184">
        <v>426.87823568911483</v>
      </c>
      <c r="AQ221" s="184">
        <v>426.87823568911483</v>
      </c>
      <c r="AR221" s="184">
        <v>-59.89708418973072</v>
      </c>
      <c r="AS221" s="186">
        <v>-0.16321569635118233</v>
      </c>
      <c r="AT221" s="184">
        <v>-12.102313162288453</v>
      </c>
      <c r="AU221" s="186">
        <v>-2.9177954902880637E-2</v>
      </c>
      <c r="AV221" s="184">
        <v>-62.356187013672354</v>
      </c>
      <c r="AW221" s="186">
        <v>-0.17106286777509058</v>
      </c>
      <c r="AX221" s="184">
        <v>-59.89708418973072</v>
      </c>
      <c r="AY221" s="186">
        <v>-0.16321569635118233</v>
      </c>
      <c r="AZ221" s="184">
        <v>-12.102313162288453</v>
      </c>
      <c r="BA221" s="186">
        <v>-2.9177954902880637E-2</v>
      </c>
      <c r="BB221" s="184">
        <v>0</v>
      </c>
      <c r="BC221" s="186">
        <v>0</v>
      </c>
      <c r="BE221" s="17">
        <v>438.46165630390544</v>
      </c>
      <c r="BF221" s="17">
        <v>409.11286379652734</v>
      </c>
      <c r="BG221" s="17">
        <v>437.75649855756905</v>
      </c>
      <c r="BH221" s="17">
        <v>397.28728770984998</v>
      </c>
      <c r="BI221" s="17">
        <v>449.85101848391503</v>
      </c>
      <c r="BJ221" s="17">
        <v>444.66623503258489</v>
      </c>
      <c r="BK221" s="17">
        <v>447.82698471205049</v>
      </c>
      <c r="BL221" s="17">
        <v>444.84744117371696</v>
      </c>
      <c r="BM221" s="17">
        <v>426.97753392498743</v>
      </c>
      <c r="BN221" s="17">
        <v>413.46810523675725</v>
      </c>
      <c r="BO221" s="17">
        <v>416.80637168379087</v>
      </c>
      <c r="BP221" s="17">
        <v>396.86202875317383</v>
      </c>
      <c r="BQ221" s="191">
        <v>426.87823568911483</v>
      </c>
      <c r="BS221" s="61">
        <v>850740.56842857134</v>
      </c>
      <c r="BT221" s="61">
        <v>759959.99571428564</v>
      </c>
      <c r="BU221" s="61">
        <v>760287.28214285709</v>
      </c>
      <c r="BV221" s="61">
        <v>867474.80765028042</v>
      </c>
      <c r="BW221" s="61">
        <v>257936.37214285712</v>
      </c>
      <c r="BX221" s="61">
        <v>773809.11642857129</v>
      </c>
      <c r="BY221" s="61">
        <v>654385.52642857132</v>
      </c>
      <c r="BZ221" s="61">
        <v>785262.63171428558</v>
      </c>
      <c r="CA221" s="61">
        <v>722897.96541027236</v>
      </c>
      <c r="CB221" s="61">
        <v>798962.36866857938</v>
      </c>
      <c r="CC221" s="61">
        <v>780732.38690655737</v>
      </c>
      <c r="CD221" s="61">
        <v>890344.20495914365</v>
      </c>
      <c r="CE221" s="61">
        <v>890344.20495914365</v>
      </c>
      <c r="CG221" s="61">
        <v>77669.097797673807</v>
      </c>
      <c r="CH221" s="61">
        <v>70134.218240638686</v>
      </c>
      <c r="CI221" s="61">
        <v>77544.186154487776</v>
      </c>
      <c r="CJ221" s="61">
        <v>70375.470144922816</v>
      </c>
      <c r="CK221" s="61">
        <v>71976.162957426408</v>
      </c>
      <c r="CL221" s="61">
        <v>78768.176873672084</v>
      </c>
      <c r="CM221" s="61">
        <v>76770.979989186817</v>
      </c>
      <c r="CN221" s="61">
        <v>78800.275729512214</v>
      </c>
      <c r="CO221" s="61">
        <v>73196.7586407606</v>
      </c>
      <c r="CP221" s="61">
        <v>73241.740161639173</v>
      </c>
      <c r="CQ221" s="61">
        <v>73833.080680066705</v>
      </c>
      <c r="CR221" s="61">
        <v>68034.057589156597</v>
      </c>
      <c r="CS221" s="61">
        <v>890344.20495914365</v>
      </c>
    </row>
    <row r="222" spans="2:97" ht="15.75" x14ac:dyDescent="0.25">
      <c r="D222" s="120" t="s">
        <v>318</v>
      </c>
      <c r="F222" s="120" t="s">
        <v>318</v>
      </c>
      <c r="H222" s="120" t="s">
        <v>318</v>
      </c>
      <c r="K222" s="135" t="s">
        <v>335</v>
      </c>
      <c r="Q222" s="61" t="s">
        <v>632</v>
      </c>
      <c r="V222" s="61" t="s">
        <v>465</v>
      </c>
      <c r="W222" s="61" t="s">
        <v>632</v>
      </c>
      <c r="X222" s="61">
        <v>3</v>
      </c>
      <c r="AC222" s="188" t="s">
        <v>633</v>
      </c>
      <c r="AD222" s="138"/>
      <c r="AE222" s="17">
        <v>1.1432250888186757</v>
      </c>
      <c r="AF222" s="17">
        <v>6.8529452054794389</v>
      </c>
      <c r="AG222" s="17">
        <v>8.1820887303193111</v>
      </c>
      <c r="AH222" s="184">
        <v>7.8945151080786173</v>
      </c>
      <c r="AI222" s="163">
        <v>11.368043219336506</v>
      </c>
      <c r="AJ222" s="184">
        <v>11.368043219336508</v>
      </c>
      <c r="AK222" s="163">
        <v>9.5746277465118919</v>
      </c>
      <c r="AL222" s="184">
        <v>9.5746277465118919</v>
      </c>
      <c r="AM222" s="163">
        <v>6.1805313354491167</v>
      </c>
      <c r="AN222" s="185">
        <v>10.722931488729593</v>
      </c>
      <c r="AO222" s="184">
        <v>10.140503103876062</v>
      </c>
      <c r="AP222" s="184">
        <v>10.195678931696325</v>
      </c>
      <c r="AQ222" s="184">
        <v>10.195678931696325</v>
      </c>
      <c r="AR222" s="184">
        <v>1.1723642876401836</v>
      </c>
      <c r="AS222" s="186">
        <v>0.10312806390866346</v>
      </c>
      <c r="AT222" s="184">
        <v>-2.3011638236177072</v>
      </c>
      <c r="AU222" s="186">
        <v>-0.2914889378402582</v>
      </c>
      <c r="AV222" s="184">
        <v>-2.0135902013770135</v>
      </c>
      <c r="AW222" s="186">
        <v>-0.24609733134713047</v>
      </c>
      <c r="AX222" s="184">
        <v>1.1723642876401836</v>
      </c>
      <c r="AY222" s="186">
        <v>0.10312806390866346</v>
      </c>
      <c r="AZ222" s="184">
        <v>-2.3011638236177072</v>
      </c>
      <c r="BA222" s="186">
        <v>-0.2914889378402582</v>
      </c>
      <c r="BB222" s="184">
        <v>0</v>
      </c>
      <c r="BC222" s="186">
        <v>0</v>
      </c>
      <c r="BE222" s="17">
        <v>13.50266412996957</v>
      </c>
      <c r="BF222" s="17">
        <v>10.906723051967335</v>
      </c>
      <c r="BG222" s="17">
        <v>13.829722237330184</v>
      </c>
      <c r="BH222" s="17">
        <v>13.441645063255923</v>
      </c>
      <c r="BI222" s="17">
        <v>3.8134206836963025</v>
      </c>
      <c r="BJ222" s="17">
        <v>5.9193678224662936</v>
      </c>
      <c r="BK222" s="17">
        <v>4.8782334286980742</v>
      </c>
      <c r="BL222" s="17">
        <v>3.6234546219650023</v>
      </c>
      <c r="BM222" s="17">
        <v>3.4096984832548025</v>
      </c>
      <c r="BN222" s="17">
        <v>10.59793450641137</v>
      </c>
      <c r="BO222" s="17">
        <v>13.55509628103148</v>
      </c>
      <c r="BP222" s="17">
        <v>24.34198871649809</v>
      </c>
      <c r="BQ222" s="191">
        <v>10.195678931696321</v>
      </c>
      <c r="BS222" s="61">
        <v>2384.4360000000001</v>
      </c>
      <c r="BT222" s="61">
        <v>14293.285714285716</v>
      </c>
      <c r="BU222" s="61">
        <v>17065.46428571429</v>
      </c>
      <c r="BV222" s="61">
        <v>16510.825732488862</v>
      </c>
      <c r="BW222" s="61">
        <v>7990.1428571428569</v>
      </c>
      <c r="BX222" s="61">
        <v>23970.428571428572</v>
      </c>
      <c r="BY222" s="61">
        <v>16687.235714285714</v>
      </c>
      <c r="BZ222" s="61">
        <v>20024.682857142856</v>
      </c>
      <c r="CA222" s="61">
        <v>10771.800843300847</v>
      </c>
      <c r="CB222" s="61">
        <v>22426.260603473729</v>
      </c>
      <c r="CC222" s="61">
        <v>21208.15240653951</v>
      </c>
      <c r="CD222" s="61">
        <v>21265.22950462834</v>
      </c>
      <c r="CE222" s="61">
        <v>21265.22950462834</v>
      </c>
      <c r="CG222" s="61">
        <v>2391.8619239828095</v>
      </c>
      <c r="CH222" s="61">
        <v>1869.7395327987604</v>
      </c>
      <c r="CI222" s="61">
        <v>2449.7969971206685</v>
      </c>
      <c r="CJ222" s="61">
        <v>2381.0530065051539</v>
      </c>
      <c r="CK222" s="61">
        <v>610.14730939140838</v>
      </c>
      <c r="CL222" s="61">
        <v>1048.5568160716791</v>
      </c>
      <c r="CM222" s="61">
        <v>836.2755566817109</v>
      </c>
      <c r="CN222" s="61">
        <v>641.85875173488046</v>
      </c>
      <c r="CO222" s="61">
        <v>584.52461098437084</v>
      </c>
      <c r="CP222" s="61">
        <v>1877.3181184657099</v>
      </c>
      <c r="CQ222" s="61">
        <v>2401.1497552219162</v>
      </c>
      <c r="CR222" s="61">
        <v>4172.9471256692677</v>
      </c>
      <c r="CS222" s="61">
        <v>21265.229504628333</v>
      </c>
    </row>
    <row r="223" spans="2:97" ht="15.75" x14ac:dyDescent="0.25">
      <c r="D223" s="120" t="s">
        <v>318</v>
      </c>
      <c r="F223" s="120" t="s">
        <v>318</v>
      </c>
      <c r="H223" s="120" t="s">
        <v>318</v>
      </c>
      <c r="K223" s="135" t="s">
        <v>335</v>
      </c>
      <c r="Q223" s="61" t="s">
        <v>634</v>
      </c>
      <c r="V223" s="61" t="s">
        <v>465</v>
      </c>
      <c r="W223" s="61" t="s">
        <v>634</v>
      </c>
      <c r="X223" s="61">
        <v>4</v>
      </c>
      <c r="AC223" s="188" t="s">
        <v>635</v>
      </c>
      <c r="AD223" s="138"/>
      <c r="AE223" s="17">
        <v>4.3280061534373013</v>
      </c>
      <c r="AF223" s="17">
        <v>13.8732226027397</v>
      </c>
      <c r="AG223" s="17">
        <v>12.943710500775001</v>
      </c>
      <c r="AH223" s="184">
        <v>14.867973539899104</v>
      </c>
      <c r="AI223" s="163">
        <v>11.886178308218259</v>
      </c>
      <c r="AJ223" s="184">
        <v>11.886178308218259</v>
      </c>
      <c r="AK223" s="163">
        <v>11.749414755057778</v>
      </c>
      <c r="AL223" s="184">
        <v>11.74941475505778</v>
      </c>
      <c r="AM223" s="163">
        <v>14.867959321914931</v>
      </c>
      <c r="AN223" s="185">
        <v>12.269183915674217</v>
      </c>
      <c r="AO223" s="184">
        <v>11.556008628148197</v>
      </c>
      <c r="AP223" s="184">
        <v>12.514761798995629</v>
      </c>
      <c r="AQ223" s="184">
        <v>12.514761798995627</v>
      </c>
      <c r="AR223" s="184">
        <v>-0.62858349077736797</v>
      </c>
      <c r="AS223" s="186">
        <v>-5.2883565640501722E-2</v>
      </c>
      <c r="AT223" s="184">
        <v>2.3532117409034772</v>
      </c>
      <c r="AU223" s="186">
        <v>0.15827387199664375</v>
      </c>
      <c r="AV223" s="184">
        <v>0.42894870177937428</v>
      </c>
      <c r="AW223" s="186">
        <v>3.3139546944725866E-2</v>
      </c>
      <c r="AX223" s="184">
        <v>-0.62858349077736975</v>
      </c>
      <c r="AY223" s="186">
        <v>-5.2883565640501867E-2</v>
      </c>
      <c r="AZ223" s="184">
        <v>2.3532117409034754</v>
      </c>
      <c r="BA223" s="186">
        <v>0.15827387199664364</v>
      </c>
      <c r="BB223" s="184">
        <v>1.7763568394002505E-15</v>
      </c>
      <c r="BC223" s="186">
        <v>1.4194092288219276E-16</v>
      </c>
      <c r="BE223" s="17">
        <v>10.118333443833492</v>
      </c>
      <c r="BF223" s="17">
        <v>10.118085927524234</v>
      </c>
      <c r="BG223" s="17">
        <v>14.821347638530238</v>
      </c>
      <c r="BH223" s="17">
        <v>19.524361833226955</v>
      </c>
      <c r="BI223" s="17">
        <v>10.118170244906992</v>
      </c>
      <c r="BJ223" s="17">
        <v>10.118333443833492</v>
      </c>
      <c r="BK223" s="17">
        <v>10.118085927524234</v>
      </c>
      <c r="BL223" s="17">
        <v>10.118333443833492</v>
      </c>
      <c r="BM223" s="17">
        <v>14.977748381287178</v>
      </c>
      <c r="BN223" s="17">
        <v>14.821347638530238</v>
      </c>
      <c r="BO223" s="17">
        <v>10.118333443833492</v>
      </c>
      <c r="BP223" s="17">
        <v>14.977748381287157</v>
      </c>
      <c r="BQ223" s="191">
        <v>12.514761798995627</v>
      </c>
      <c r="BS223" s="61">
        <v>9026.9657142857141</v>
      </c>
      <c r="BT223" s="61">
        <v>28935.578571428574</v>
      </c>
      <c r="BU223" s="61">
        <v>26996.826428571429</v>
      </c>
      <c r="BV223" s="61">
        <v>31095.325900551183</v>
      </c>
      <c r="BW223" s="61">
        <v>8354.3192857142858</v>
      </c>
      <c r="BX223" s="61">
        <v>25062.957857142857</v>
      </c>
      <c r="BY223" s="61">
        <v>20477.584999999999</v>
      </c>
      <c r="BZ223" s="61">
        <v>24573.101999999999</v>
      </c>
      <c r="CA223" s="61">
        <v>25912.771583792655</v>
      </c>
      <c r="CB223" s="61">
        <v>25660.139316758527</v>
      </c>
      <c r="CC223" s="61">
        <v>24168.583125167981</v>
      </c>
      <c r="CD223" s="61">
        <v>26102.163831783175</v>
      </c>
      <c r="CE223" s="61">
        <v>26102.163831783171</v>
      </c>
      <c r="CG223" s="61">
        <v>1792.3615862406648</v>
      </c>
      <c r="CH223" s="61">
        <v>1734.5434705554796</v>
      </c>
      <c r="CI223" s="61">
        <v>2625.453520689246</v>
      </c>
      <c r="CJ223" s="61">
        <v>3458.5454551378225</v>
      </c>
      <c r="CK223" s="61">
        <v>1618.9072391851187</v>
      </c>
      <c r="CL223" s="61">
        <v>1792.3615862406648</v>
      </c>
      <c r="CM223" s="61">
        <v>1734.5434705554796</v>
      </c>
      <c r="CN223" s="61">
        <v>1792.3615862406648</v>
      </c>
      <c r="CO223" s="61">
        <v>2567.6354050040609</v>
      </c>
      <c r="CP223" s="61">
        <v>2625.453520689246</v>
      </c>
      <c r="CQ223" s="61">
        <v>1792.3615862406648</v>
      </c>
      <c r="CR223" s="61">
        <v>2567.6354050040572</v>
      </c>
      <c r="CS223" s="61">
        <v>26102.163831783171</v>
      </c>
    </row>
    <row r="224" spans="2:97" ht="15.75" x14ac:dyDescent="0.25">
      <c r="D224" s="120" t="s">
        <v>318</v>
      </c>
      <c r="F224" s="120" t="s">
        <v>318</v>
      </c>
      <c r="H224" s="120" t="s">
        <v>318</v>
      </c>
      <c r="K224" s="135" t="s">
        <v>335</v>
      </c>
      <c r="Q224" s="61" t="s">
        <v>636</v>
      </c>
      <c r="V224" s="61" t="s">
        <v>465</v>
      </c>
      <c r="W224" s="61" t="s">
        <v>636</v>
      </c>
      <c r="X224" s="61">
        <v>5</v>
      </c>
      <c r="AC224" s="188" t="s">
        <v>637</v>
      </c>
      <c r="AD224" s="138"/>
      <c r="AE224" s="17">
        <v>13.754889222375114</v>
      </c>
      <c r="AF224" s="17">
        <v>34.919960273972535</v>
      </c>
      <c r="AG224" s="17">
        <v>46.487720560765233</v>
      </c>
      <c r="AH224" s="184">
        <v>27.415100324257597</v>
      </c>
      <c r="AI224" s="163">
        <v>47.538881955764431</v>
      </c>
      <c r="AJ224" s="184">
        <v>47.538881955764438</v>
      </c>
      <c r="AK224" s="163">
        <v>43.743903698518544</v>
      </c>
      <c r="AL224" s="184">
        <v>43.743903698518544</v>
      </c>
      <c r="AM224" s="163">
        <v>27.848570664784052</v>
      </c>
      <c r="AN224" s="185">
        <v>40.661223852740264</v>
      </c>
      <c r="AO224" s="184">
        <v>45.060901893415746</v>
      </c>
      <c r="AP224" s="184">
        <v>34.055625532868234</v>
      </c>
      <c r="AQ224" s="184">
        <v>34.055625532868255</v>
      </c>
      <c r="AR224" s="184">
        <v>13.483256422896183</v>
      </c>
      <c r="AS224" s="186">
        <v>0.2836258630449604</v>
      </c>
      <c r="AT224" s="184">
        <v>-6.6405252086106579</v>
      </c>
      <c r="AU224" s="186">
        <v>-0.24222144475374935</v>
      </c>
      <c r="AV224" s="184">
        <v>12.432095027896978</v>
      </c>
      <c r="AW224" s="186">
        <v>0.26742750296062984</v>
      </c>
      <c r="AX224" s="184">
        <v>13.483256422896204</v>
      </c>
      <c r="AY224" s="186">
        <v>0.28362586304496085</v>
      </c>
      <c r="AZ224" s="184">
        <v>-6.6405252086106366</v>
      </c>
      <c r="BA224" s="186">
        <v>-0.24222144475374857</v>
      </c>
      <c r="BB224" s="184">
        <v>-2.1316282072803006E-14</v>
      </c>
      <c r="BC224" s="186">
        <v>-6.2592543050574546E-16</v>
      </c>
      <c r="BE224" s="17">
        <v>34.05610484756923</v>
      </c>
      <c r="BF224" s="17">
        <v>34.055271761624091</v>
      </c>
      <c r="BG224" s="17">
        <v>34.05610484756923</v>
      </c>
      <c r="BH224" s="17">
        <v>34.05610484756923</v>
      </c>
      <c r="BI224" s="17">
        <v>34.055555555555557</v>
      </c>
      <c r="BJ224" s="17">
        <v>34.05610484756923</v>
      </c>
      <c r="BK224" s="17">
        <v>34.055271761624091</v>
      </c>
      <c r="BL224" s="17">
        <v>34.05610484756923</v>
      </c>
      <c r="BM224" s="17">
        <v>34.055271761624091</v>
      </c>
      <c r="BN224" s="17">
        <v>34.05610484756923</v>
      </c>
      <c r="BO224" s="17">
        <v>34.05610484756923</v>
      </c>
      <c r="BP224" s="17">
        <v>34.055271761624091</v>
      </c>
      <c r="BQ224" s="191">
        <v>34.05562553286827</v>
      </c>
      <c r="BS224" s="61">
        <v>28688.71</v>
      </c>
      <c r="BT224" s="61">
        <v>72833.06</v>
      </c>
      <c r="BU224" s="61">
        <v>96959.903650793654</v>
      </c>
      <c r="BV224" s="61">
        <v>57336.763271162061</v>
      </c>
      <c r="BW224" s="61">
        <v>33413.178571428587</v>
      </c>
      <c r="BX224" s="61">
        <v>100239.53571428577</v>
      </c>
      <c r="BY224" s="61">
        <v>76239.500000000029</v>
      </c>
      <c r="BZ224" s="61">
        <v>91487.400000000023</v>
      </c>
      <c r="CA224" s="61">
        <v>48536.159868825533</v>
      </c>
      <c r="CB224" s="61">
        <v>85040.103402336565</v>
      </c>
      <c r="CC224" s="61">
        <v>94241.722046946481</v>
      </c>
      <c r="CD224" s="61">
        <v>71030.158730158611</v>
      </c>
      <c r="CE224" s="61">
        <v>71030.158730158655</v>
      </c>
      <c r="CG224" s="61">
        <v>6032.6984126984134</v>
      </c>
      <c r="CH224" s="61">
        <v>5838.0952380952185</v>
      </c>
      <c r="CI224" s="61">
        <v>6032.6984126984134</v>
      </c>
      <c r="CJ224" s="61">
        <v>6032.6984126984134</v>
      </c>
      <c r="CK224" s="61">
        <v>5448.8888888888896</v>
      </c>
      <c r="CL224" s="61">
        <v>6032.6984126984134</v>
      </c>
      <c r="CM224" s="61">
        <v>5838.0952380952185</v>
      </c>
      <c r="CN224" s="61">
        <v>6032.6984126984134</v>
      </c>
      <c r="CO224" s="61">
        <v>5838.0952380952185</v>
      </c>
      <c r="CP224" s="61">
        <v>6032.6984126984134</v>
      </c>
      <c r="CQ224" s="61">
        <v>6032.6984126984134</v>
      </c>
      <c r="CR224" s="61">
        <v>5838.0952380952185</v>
      </c>
      <c r="CS224" s="61">
        <v>71030.158730158684</v>
      </c>
    </row>
    <row r="225" spans="2:97" ht="15.75" x14ac:dyDescent="0.25">
      <c r="D225" s="120" t="s">
        <v>318</v>
      </c>
      <c r="F225" s="120" t="s">
        <v>318</v>
      </c>
      <c r="H225" s="120" t="s">
        <v>318</v>
      </c>
      <c r="K225" s="135" t="s">
        <v>335</v>
      </c>
      <c r="Q225" s="61" t="s">
        <v>638</v>
      </c>
      <c r="V225" s="61" t="s">
        <v>465</v>
      </c>
      <c r="W225" s="61" t="s">
        <v>638</v>
      </c>
      <c r="X225" s="61">
        <v>6</v>
      </c>
      <c r="AC225" s="188" t="s">
        <v>639</v>
      </c>
      <c r="AD225" s="138"/>
      <c r="AE225" s="17">
        <v>11.043737007678784</v>
      </c>
      <c r="AF225" s="17">
        <v>39.961766438356086</v>
      </c>
      <c r="AG225" s="17">
        <v>40.853454835866103</v>
      </c>
      <c r="AH225" s="184">
        <v>45.793848083663875</v>
      </c>
      <c r="AI225" s="163">
        <v>39.852434542949013</v>
      </c>
      <c r="AJ225" s="184">
        <v>39.852434542949013</v>
      </c>
      <c r="AK225" s="163">
        <v>38.401276801185574</v>
      </c>
      <c r="AL225" s="184">
        <v>38.401276801185567</v>
      </c>
      <c r="AM225" s="163">
        <v>47.589525197000341</v>
      </c>
      <c r="AN225" s="185">
        <v>38.136967098342957</v>
      </c>
      <c r="AO225" s="184">
        <v>37.046943757640157</v>
      </c>
      <c r="AP225" s="184">
        <v>45.992133563592077</v>
      </c>
      <c r="AQ225" s="184">
        <v>45.992133563592077</v>
      </c>
      <c r="AR225" s="184">
        <v>-6.1396990206430644</v>
      </c>
      <c r="AS225" s="186">
        <v>-0.15406082692454595</v>
      </c>
      <c r="AT225" s="184">
        <v>-0.19828547992820234</v>
      </c>
      <c r="AU225" s="186">
        <v>-4.3299588967920149E-3</v>
      </c>
      <c r="AV225" s="184">
        <v>-5.1386787277259742</v>
      </c>
      <c r="AW225" s="186">
        <v>-0.12578321095171174</v>
      </c>
      <c r="AX225" s="184">
        <v>-6.1396990206430644</v>
      </c>
      <c r="AY225" s="186">
        <v>-0.15406082692454595</v>
      </c>
      <c r="AZ225" s="184">
        <v>-0.19828547992820234</v>
      </c>
      <c r="BA225" s="186">
        <v>-4.3299588967920149E-3</v>
      </c>
      <c r="BB225" s="184">
        <v>0</v>
      </c>
      <c r="BC225" s="186">
        <v>0</v>
      </c>
      <c r="BE225" s="17">
        <v>33.505131140328949</v>
      </c>
      <c r="BF225" s="17">
        <v>65.437989093464424</v>
      </c>
      <c r="BG225" s="17">
        <v>29.180216584608235</v>
      </c>
      <c r="BH225" s="17">
        <v>65.33449041170465</v>
      </c>
      <c r="BI225" s="17">
        <v>31.797182254148442</v>
      </c>
      <c r="BJ225" s="17">
        <v>34.883848719152873</v>
      </c>
      <c r="BK225" s="17">
        <v>32.752357801210309</v>
      </c>
      <c r="BL225" s="17">
        <v>36.99855577852189</v>
      </c>
      <c r="BM225" s="17">
        <v>50.210681079953581</v>
      </c>
      <c r="BN225" s="17">
        <v>56.700397636338693</v>
      </c>
      <c r="BO225" s="17">
        <v>55.10798360938179</v>
      </c>
      <c r="BP225" s="17">
        <v>59.393896018524039</v>
      </c>
      <c r="BQ225" s="191">
        <v>45.992133563592077</v>
      </c>
      <c r="BS225" s="61">
        <v>23034.032714285717</v>
      </c>
      <c r="BT225" s="61">
        <v>83348.827142857146</v>
      </c>
      <c r="BU225" s="61">
        <v>85208.459285714285</v>
      </c>
      <c r="BV225" s="61">
        <v>95774.627697617136</v>
      </c>
      <c r="BW225" s="61">
        <v>28010.682142857142</v>
      </c>
      <c r="BX225" s="61">
        <v>84032.046428571426</v>
      </c>
      <c r="BY225" s="61">
        <v>66928.049285714282</v>
      </c>
      <c r="BZ225" s="61">
        <v>80313.659142857126</v>
      </c>
      <c r="CA225" s="61">
        <v>82941.879884844006</v>
      </c>
      <c r="CB225" s="61">
        <v>79760.797098487412</v>
      </c>
      <c r="CC225" s="61">
        <v>77481.08958304135</v>
      </c>
      <c r="CD225" s="61">
        <v>95926.252894919628</v>
      </c>
      <c r="CE225" s="61">
        <v>95926.252894919628</v>
      </c>
      <c r="CG225" s="61">
        <v>5935.0989301978698</v>
      </c>
      <c r="CH225" s="61">
        <v>11218.034470292607</v>
      </c>
      <c r="CI225" s="61">
        <v>5168.9835657975027</v>
      </c>
      <c r="CJ225" s="61">
        <v>11573.351631529362</v>
      </c>
      <c r="CK225" s="61">
        <v>5087.5491606637506</v>
      </c>
      <c r="CL225" s="61">
        <v>6179.3249621107389</v>
      </c>
      <c r="CM225" s="61">
        <v>5614.7366978614837</v>
      </c>
      <c r="CN225" s="61">
        <v>6553.9241706073672</v>
      </c>
      <c r="CO225" s="61">
        <v>8607.6170575364431</v>
      </c>
      <c r="CP225" s="61">
        <v>10043.908437301036</v>
      </c>
      <c r="CQ225" s="61">
        <v>9761.8282165658893</v>
      </c>
      <c r="CR225" s="61">
        <v>10181.895594455576</v>
      </c>
      <c r="CS225" s="61">
        <v>95926.252894919628</v>
      </c>
    </row>
    <row r="226" spans="2:97" ht="16.5" hidden="1" x14ac:dyDescent="0.25">
      <c r="B226" s="120" t="s">
        <v>318</v>
      </c>
      <c r="C226" s="120" t="s">
        <v>318</v>
      </c>
      <c r="D226" s="120" t="s">
        <v>318</v>
      </c>
      <c r="E226" s="120" t="s">
        <v>318</v>
      </c>
      <c r="F226" s="120" t="s">
        <v>318</v>
      </c>
      <c r="G226" s="120" t="s">
        <v>318</v>
      </c>
      <c r="H226" s="120" t="s">
        <v>318</v>
      </c>
      <c r="I226" s="120" t="s">
        <v>318</v>
      </c>
      <c r="J226" s="120" t="s">
        <v>318</v>
      </c>
      <c r="Q226" s="61" t="s">
        <v>323</v>
      </c>
      <c r="AC226" s="336"/>
      <c r="AE226" s="338"/>
      <c r="AF226" s="338"/>
      <c r="AG226" s="338"/>
      <c r="AH226" s="338"/>
      <c r="AI226" s="339"/>
      <c r="AJ226" s="338"/>
      <c r="AK226" s="339"/>
      <c r="AL226" s="338"/>
      <c r="AS226" s="242"/>
      <c r="AU226" s="242"/>
      <c r="AW226" s="242"/>
      <c r="AY226" s="242"/>
      <c r="BA226" s="242"/>
      <c r="BB226" s="61"/>
      <c r="BC226" s="242"/>
    </row>
    <row r="227" spans="2:97" ht="17.25" x14ac:dyDescent="0.3">
      <c r="D227" s="120" t="s">
        <v>318</v>
      </c>
      <c r="F227" s="120" t="s">
        <v>318</v>
      </c>
      <c r="H227" s="120" t="s">
        <v>318</v>
      </c>
      <c r="AC227" s="337" t="s">
        <v>640</v>
      </c>
      <c r="AE227" s="274">
        <v>438.16000923289562</v>
      </c>
      <c r="AF227" s="274">
        <v>459.97227602739633</v>
      </c>
      <c r="AG227" s="274">
        <v>472.98902330316815</v>
      </c>
      <c r="AH227" s="274">
        <v>510.74735958272555</v>
      </c>
      <c r="AI227" s="275">
        <v>477.62668952565235</v>
      </c>
      <c r="AJ227" s="274">
        <v>477.62668952565235</v>
      </c>
      <c r="AK227" s="275">
        <v>478.93571281030688</v>
      </c>
      <c r="AL227" s="274">
        <v>478.93571281030688</v>
      </c>
      <c r="AM227" s="248">
        <v>511.26342769415533</v>
      </c>
      <c r="AN227" s="248">
        <v>483.80757141746824</v>
      </c>
      <c r="AO227" s="247">
        <v>477.10510706466528</v>
      </c>
      <c r="AP227" s="247">
        <v>529.63643551626706</v>
      </c>
      <c r="AQ227" s="247">
        <v>529.63643551626706</v>
      </c>
      <c r="AR227" s="247">
        <v>-52.009745990614704</v>
      </c>
      <c r="AS227" s="249">
        <v>-0.10889204295150966</v>
      </c>
      <c r="AT227" s="247">
        <v>-18.889075933541505</v>
      </c>
      <c r="AU227" s="249">
        <v>-3.6983208193134179E-2</v>
      </c>
      <c r="AV227" s="247">
        <v>-56.647412213098903</v>
      </c>
      <c r="AW227" s="249">
        <v>-0.11976475017854706</v>
      </c>
      <c r="AX227" s="247">
        <v>-52.009745990614704</v>
      </c>
      <c r="AY227" s="249">
        <v>-0.10889204295150966</v>
      </c>
      <c r="AZ227" s="247">
        <v>-18.889075933541505</v>
      </c>
      <c r="BA227" s="249">
        <v>-3.6983208193134179E-2</v>
      </c>
      <c r="BB227" s="247">
        <v>0</v>
      </c>
      <c r="BC227" s="249">
        <v>0</v>
      </c>
      <c r="BE227" s="312">
        <v>529.64388986560664</v>
      </c>
      <c r="BF227" s="312">
        <v>529.6309336311075</v>
      </c>
      <c r="BG227" s="312">
        <v>529.64388986560698</v>
      </c>
      <c r="BH227" s="312">
        <v>529.64388986560675</v>
      </c>
      <c r="BI227" s="312">
        <v>529.63534722222232</v>
      </c>
      <c r="BJ227" s="312">
        <v>529.64388986560675</v>
      </c>
      <c r="BK227" s="312">
        <v>529.63093363110727</v>
      </c>
      <c r="BL227" s="312">
        <v>529.64388986560652</v>
      </c>
      <c r="BM227" s="312">
        <v>529.63093363110715</v>
      </c>
      <c r="BN227" s="312">
        <v>529.64388986560687</v>
      </c>
      <c r="BO227" s="312">
        <v>529.64388986560687</v>
      </c>
      <c r="BP227" s="312">
        <v>529.63093363110715</v>
      </c>
      <c r="BQ227" s="312">
        <v>529.63643551626706</v>
      </c>
    </row>
    <row r="228" spans="2:97" ht="16.5" x14ac:dyDescent="0.25">
      <c r="D228" s="120" t="s">
        <v>318</v>
      </c>
      <c r="F228" s="120" t="s">
        <v>318</v>
      </c>
      <c r="H228" s="120" t="s">
        <v>318</v>
      </c>
      <c r="AC228" s="340"/>
      <c r="AS228" s="242"/>
      <c r="AU228" s="242"/>
      <c r="AW228" s="242"/>
      <c r="AY228" s="242"/>
      <c r="BA228" s="242"/>
      <c r="BB228" s="61"/>
      <c r="BC228" s="242"/>
    </row>
    <row r="229" spans="2:97" ht="16.5" x14ac:dyDescent="0.25">
      <c r="D229" s="120" t="s">
        <v>318</v>
      </c>
      <c r="F229" s="120" t="s">
        <v>318</v>
      </c>
      <c r="H229" s="120" t="s">
        <v>318</v>
      </c>
      <c r="AC229" s="241" t="s">
        <v>641</v>
      </c>
      <c r="AS229" s="242"/>
      <c r="AU229" s="242"/>
      <c r="AW229" s="242"/>
      <c r="AY229" s="242"/>
      <c r="BA229" s="242"/>
      <c r="BB229" s="61"/>
      <c r="BC229" s="242"/>
    </row>
    <row r="230" spans="2:97" ht="16.5" hidden="1" x14ac:dyDescent="0.25">
      <c r="B230" s="120" t="s">
        <v>318</v>
      </c>
      <c r="C230" s="120" t="s">
        <v>318</v>
      </c>
      <c r="D230" s="120" t="s">
        <v>318</v>
      </c>
      <c r="E230" s="120" t="s">
        <v>318</v>
      </c>
      <c r="F230" s="120" t="s">
        <v>318</v>
      </c>
      <c r="G230" s="120" t="s">
        <v>318</v>
      </c>
      <c r="H230" s="120" t="s">
        <v>318</v>
      </c>
      <c r="I230" s="120" t="s">
        <v>318</v>
      </c>
      <c r="J230" s="120" t="s">
        <v>318</v>
      </c>
      <c r="R230" s="61" t="s">
        <v>642</v>
      </c>
      <c r="AC230" s="336"/>
      <c r="AS230" s="242"/>
      <c r="AU230" s="242"/>
      <c r="AW230" s="242"/>
      <c r="AY230" s="242"/>
      <c r="BA230" s="242"/>
      <c r="BB230" s="61"/>
      <c r="BC230" s="242"/>
    </row>
    <row r="231" spans="2:97" ht="15.75" x14ac:dyDescent="0.25">
      <c r="D231" s="120" t="s">
        <v>318</v>
      </c>
      <c r="F231" s="120" t="s">
        <v>318</v>
      </c>
      <c r="H231" s="120" t="s">
        <v>318</v>
      </c>
      <c r="K231" s="135" t="s">
        <v>338</v>
      </c>
      <c r="R231" s="61" t="s">
        <v>643</v>
      </c>
      <c r="V231" s="61" t="s">
        <v>465</v>
      </c>
      <c r="W231" s="61" t="s">
        <v>643</v>
      </c>
      <c r="X231" s="61">
        <v>0</v>
      </c>
      <c r="AC231" s="188" t="s">
        <v>644</v>
      </c>
      <c r="AD231" s="138"/>
      <c r="AE231" s="183">
        <v>39.896568002284262</v>
      </c>
      <c r="AF231" s="183">
        <v>39.63593441497499</v>
      </c>
      <c r="AG231" s="183">
        <v>39.246834408727274</v>
      </c>
      <c r="AH231" s="184">
        <v>40.674972216548973</v>
      </c>
      <c r="AI231" s="185">
        <v>39.719212231793882</v>
      </c>
      <c r="AJ231" s="184">
        <v>39.719212231793882</v>
      </c>
      <c r="AK231" s="185">
        <v>39.129027221630388</v>
      </c>
      <c r="AL231" s="184">
        <v>39.129027221630395</v>
      </c>
      <c r="AM231" s="185">
        <v>40.674933319781381</v>
      </c>
      <c r="AN231" s="185">
        <v>39.386715902819404</v>
      </c>
      <c r="AO231" s="184">
        <v>39.514162178173585</v>
      </c>
      <c r="AP231" s="184">
        <v>44.720091890599711</v>
      </c>
      <c r="AQ231" s="184">
        <v>44.720091890599711</v>
      </c>
      <c r="AR231" s="184">
        <v>-5.0008796588058289</v>
      </c>
      <c r="AS231" s="186">
        <v>-0.12590581176740445</v>
      </c>
      <c r="AT231" s="184">
        <v>-4.0451196740507385</v>
      </c>
      <c r="AU231" s="186">
        <v>-9.9449844796819453E-2</v>
      </c>
      <c r="AV231" s="184">
        <v>-5.4732574818724373</v>
      </c>
      <c r="AW231" s="186">
        <v>-0.13945729800453296</v>
      </c>
      <c r="AX231" s="184">
        <v>-5.0008796588058289</v>
      </c>
      <c r="AY231" s="186">
        <v>-0.12590581176740445</v>
      </c>
      <c r="AZ231" s="184">
        <v>-4.0451196740507385</v>
      </c>
      <c r="BA231" s="186">
        <v>-9.9449844796819453E-2</v>
      </c>
      <c r="BB231" s="184">
        <v>0</v>
      </c>
      <c r="BC231" s="186">
        <v>0</v>
      </c>
      <c r="BE231" s="183">
        <v>44.720721301956438</v>
      </c>
      <c r="BF231" s="183">
        <v>44.719627336438776</v>
      </c>
      <c r="BG231" s="183">
        <v>44.720721301956438</v>
      </c>
      <c r="BH231" s="183">
        <v>44.720721301956438</v>
      </c>
      <c r="BI231" s="183">
        <v>44.72</v>
      </c>
      <c r="BJ231" s="183">
        <v>44.720721301956438</v>
      </c>
      <c r="BK231" s="183">
        <v>44.719627336438776</v>
      </c>
      <c r="BL231" s="183">
        <v>44.720721301956438</v>
      </c>
      <c r="BM231" s="183">
        <v>44.719627336438776</v>
      </c>
      <c r="BN231" s="183">
        <v>44.720721301956438</v>
      </c>
      <c r="BO231" s="183">
        <v>44.720721301956438</v>
      </c>
      <c r="BP231" s="183">
        <v>44.719627336438776</v>
      </c>
      <c r="BQ231" s="187">
        <v>44.720091890599711</v>
      </c>
      <c r="BS231" s="61">
        <v>83212.670848044305</v>
      </c>
      <c r="BT231" s="61">
        <v>82669.234636948007</v>
      </c>
      <c r="BU231" s="61">
        <v>81857.514994626559</v>
      </c>
      <c r="BV231" s="61">
        <v>85068.857142857014</v>
      </c>
      <c r="BW231" s="61">
        <v>27917.045509238647</v>
      </c>
      <c r="BX231" s="61">
        <v>83751.136527715949</v>
      </c>
      <c r="BY231" s="61">
        <v>68196.416383490738</v>
      </c>
      <c r="BZ231" s="61">
        <v>81835.699660188897</v>
      </c>
      <c r="CA231" s="61">
        <v>70890.714285714173</v>
      </c>
      <c r="CB231" s="61">
        <v>82374.559240633578</v>
      </c>
      <c r="CC231" s="61">
        <v>82641.104204297575</v>
      </c>
      <c r="CD231" s="61">
        <v>93273.142857142724</v>
      </c>
      <c r="CE231" s="61">
        <v>93273.142857142724</v>
      </c>
      <c r="CG231" s="61">
        <v>7921.828571428563</v>
      </c>
      <c r="CH231" s="61">
        <v>7666.2857142857001</v>
      </c>
      <c r="CI231" s="61">
        <v>7921.828571428563</v>
      </c>
      <c r="CJ231" s="61">
        <v>7921.828571428563</v>
      </c>
      <c r="CK231" s="61">
        <v>7155.2</v>
      </c>
      <c r="CL231" s="61">
        <v>7921.828571428563</v>
      </c>
      <c r="CM231" s="61">
        <v>7666.2857142857001</v>
      </c>
      <c r="CN231" s="61">
        <v>7921.828571428563</v>
      </c>
      <c r="CO231" s="61">
        <v>7666.2857142857001</v>
      </c>
      <c r="CP231" s="61">
        <v>7921.828571428563</v>
      </c>
      <c r="CQ231" s="61">
        <v>7921.828571428563</v>
      </c>
      <c r="CR231" s="61">
        <v>7666.2857142857001</v>
      </c>
      <c r="CS231" s="61">
        <v>93273.142857142724</v>
      </c>
    </row>
    <row r="232" spans="2:97" ht="15.75" x14ac:dyDescent="0.25">
      <c r="D232" s="120" t="s">
        <v>318</v>
      </c>
      <c r="F232" s="120" t="s">
        <v>318</v>
      </c>
      <c r="H232" s="120" t="s">
        <v>318</v>
      </c>
      <c r="K232" s="135" t="s">
        <v>338</v>
      </c>
      <c r="R232" s="61" t="s">
        <v>645</v>
      </c>
      <c r="V232" s="61" t="s">
        <v>465</v>
      </c>
      <c r="W232" s="61" t="s">
        <v>645</v>
      </c>
      <c r="X232" s="61">
        <v>1</v>
      </c>
      <c r="AC232" s="188" t="s">
        <v>646</v>
      </c>
      <c r="AD232" s="138"/>
      <c r="AE232" s="183">
        <v>0</v>
      </c>
      <c r="AF232" s="183">
        <v>0</v>
      </c>
      <c r="AG232" s="183">
        <v>0</v>
      </c>
      <c r="AH232" s="184">
        <v>0</v>
      </c>
      <c r="AI232" s="185">
        <v>0</v>
      </c>
      <c r="AJ232" s="184">
        <v>0</v>
      </c>
      <c r="AK232" s="185">
        <v>0</v>
      </c>
      <c r="AL232" s="184">
        <v>0</v>
      </c>
      <c r="AM232" s="185">
        <v>0</v>
      </c>
      <c r="AN232" s="185">
        <v>0</v>
      </c>
      <c r="AO232" s="184">
        <v>0</v>
      </c>
      <c r="AP232" s="184">
        <v>0.20000041095974846</v>
      </c>
      <c r="AQ232" s="184">
        <v>0.2000004109597483</v>
      </c>
      <c r="AR232" s="184">
        <v>-0.2000004109597483</v>
      </c>
      <c r="AS232" s="186">
        <v>0</v>
      </c>
      <c r="AT232" s="184">
        <v>-0.2000004109597483</v>
      </c>
      <c r="AU232" s="186">
        <v>0</v>
      </c>
      <c r="AV232" s="184">
        <v>-0.2000004109597483</v>
      </c>
      <c r="AW232" s="186">
        <v>0</v>
      </c>
      <c r="AX232" s="184">
        <v>-0.20000041095974846</v>
      </c>
      <c r="AY232" s="186">
        <v>0</v>
      </c>
      <c r="AZ232" s="184">
        <v>-0.20000041095974846</v>
      </c>
      <c r="BA232" s="186">
        <v>0</v>
      </c>
      <c r="BB232" s="184">
        <v>1.6653345369377348E-16</v>
      </c>
      <c r="BC232" s="186">
        <v>8.3266555750872706E-16</v>
      </c>
      <c r="BE232" s="183">
        <v>0.20000322585848146</v>
      </c>
      <c r="BF232" s="183">
        <v>0.19999833334722159</v>
      </c>
      <c r="BG232" s="183">
        <v>0.20000322585848146</v>
      </c>
      <c r="BH232" s="183">
        <v>0.20000322585848146</v>
      </c>
      <c r="BI232" s="183">
        <v>0.2</v>
      </c>
      <c r="BJ232" s="183">
        <v>0.20000322585848146</v>
      </c>
      <c r="BK232" s="183">
        <v>0.19999833334722159</v>
      </c>
      <c r="BL232" s="183">
        <v>0.20000322585848146</v>
      </c>
      <c r="BM232" s="183">
        <v>0.19999833334722159</v>
      </c>
      <c r="BN232" s="183">
        <v>0.20000322585848146</v>
      </c>
      <c r="BO232" s="183">
        <v>0.20000322585848146</v>
      </c>
      <c r="BP232" s="183">
        <v>0.19999833334722159</v>
      </c>
      <c r="BQ232" s="187">
        <v>0.2000004109597483</v>
      </c>
      <c r="BS232" s="61">
        <v>0</v>
      </c>
      <c r="BT232" s="61">
        <v>0</v>
      </c>
      <c r="BU232" s="61">
        <v>0</v>
      </c>
      <c r="BV232" s="61">
        <v>0</v>
      </c>
      <c r="BW232" s="61">
        <v>0</v>
      </c>
      <c r="BX232" s="61">
        <v>0</v>
      </c>
      <c r="BY232" s="61">
        <v>0</v>
      </c>
      <c r="BZ232" s="61">
        <v>0</v>
      </c>
      <c r="CA232" s="61">
        <v>0</v>
      </c>
      <c r="CB232" s="61">
        <v>0</v>
      </c>
      <c r="CC232" s="61">
        <v>0</v>
      </c>
      <c r="CD232" s="61">
        <v>417.142857142857</v>
      </c>
      <c r="CE232" s="61">
        <v>417.14285714285666</v>
      </c>
      <c r="CG232" s="61">
        <v>35.428571428571402</v>
      </c>
      <c r="CH232" s="61">
        <v>34.285714285714199</v>
      </c>
      <c r="CI232" s="61">
        <v>35.428571428571402</v>
      </c>
      <c r="CJ232" s="61">
        <v>35.428571428571402</v>
      </c>
      <c r="CK232" s="61">
        <v>32</v>
      </c>
      <c r="CL232" s="61">
        <v>35.428571428571402</v>
      </c>
      <c r="CM232" s="61">
        <v>34.285714285714199</v>
      </c>
      <c r="CN232" s="61">
        <v>35.428571428571402</v>
      </c>
      <c r="CO232" s="61">
        <v>34.285714285714199</v>
      </c>
      <c r="CP232" s="61">
        <v>35.428571428571402</v>
      </c>
      <c r="CQ232" s="61">
        <v>35.428571428571402</v>
      </c>
      <c r="CR232" s="61">
        <v>34.285714285714199</v>
      </c>
      <c r="CS232" s="61">
        <v>417.14285714285666</v>
      </c>
    </row>
    <row r="233" spans="2:97" ht="15.75" x14ac:dyDescent="0.25">
      <c r="D233" s="120" t="s">
        <v>318</v>
      </c>
      <c r="F233" s="120" t="s">
        <v>318</v>
      </c>
      <c r="H233" s="120" t="s">
        <v>318</v>
      </c>
      <c r="K233" s="135" t="s">
        <v>338</v>
      </c>
      <c r="R233" s="61" t="s">
        <v>647</v>
      </c>
      <c r="V233" s="61" t="s">
        <v>465</v>
      </c>
      <c r="W233" s="61" t="s">
        <v>647</v>
      </c>
      <c r="X233" s="61">
        <v>3</v>
      </c>
      <c r="AC233" s="188" t="s">
        <v>648</v>
      </c>
      <c r="AD233" s="138"/>
      <c r="AE233" s="183">
        <v>24.094287864975069</v>
      </c>
      <c r="AF233" s="183">
        <v>23.564578424657487</v>
      </c>
      <c r="AG233" s="183">
        <v>25.730662802731782</v>
      </c>
      <c r="AH233" s="184">
        <v>29.05935515071366</v>
      </c>
      <c r="AI233" s="185">
        <v>24.520878980166746</v>
      </c>
      <c r="AJ233" s="184">
        <v>24.520878980166749</v>
      </c>
      <c r="AK233" s="185">
        <v>25.456723431600931</v>
      </c>
      <c r="AL233" s="184">
        <v>25.456723431600935</v>
      </c>
      <c r="AM233" s="185">
        <v>29.059327361758388</v>
      </c>
      <c r="AN233" s="185">
        <v>26.057182337990199</v>
      </c>
      <c r="AO233" s="184">
        <v>24.946058410604</v>
      </c>
      <c r="AP233" s="184">
        <v>30.271659424262097</v>
      </c>
      <c r="AQ233" s="184">
        <v>30.271659424262079</v>
      </c>
      <c r="AR233" s="184">
        <v>-5.7507804440953301</v>
      </c>
      <c r="AS233" s="186">
        <v>-0.23452586869935374</v>
      </c>
      <c r="AT233" s="184">
        <v>-1.2123042735484191</v>
      </c>
      <c r="AU233" s="186">
        <v>-4.1718209755891522E-2</v>
      </c>
      <c r="AV233" s="184">
        <v>-4.5409966215302973</v>
      </c>
      <c r="AW233" s="186">
        <v>-0.17648191406278843</v>
      </c>
      <c r="AX233" s="184">
        <v>-5.7507804440953478</v>
      </c>
      <c r="AY233" s="186">
        <v>-0.23452586869935446</v>
      </c>
      <c r="AZ233" s="184">
        <v>-1.2123042735484368</v>
      </c>
      <c r="BA233" s="186">
        <v>-4.1718209755892133E-2</v>
      </c>
      <c r="BB233" s="184">
        <v>1.7763568394002505E-14</v>
      </c>
      <c r="BC233" s="186">
        <v>5.8680524067225004E-16</v>
      </c>
      <c r="BE233" s="183">
        <v>30.272085481665428</v>
      </c>
      <c r="BF233" s="183">
        <v>30.27134496101413</v>
      </c>
      <c r="BG233" s="183">
        <v>30.272085481665428</v>
      </c>
      <c r="BH233" s="183">
        <v>30.272085481665428</v>
      </c>
      <c r="BI233" s="183">
        <v>30.271597222222219</v>
      </c>
      <c r="BJ233" s="183">
        <v>30.272085481665428</v>
      </c>
      <c r="BK233" s="183">
        <v>30.27134496101413</v>
      </c>
      <c r="BL233" s="183">
        <v>30.272085481665428</v>
      </c>
      <c r="BM233" s="183">
        <v>30.27134496101413</v>
      </c>
      <c r="BN233" s="183">
        <v>30.272085481665428</v>
      </c>
      <c r="BO233" s="183">
        <v>30.272085481665428</v>
      </c>
      <c r="BP233" s="183">
        <v>30.27134496101413</v>
      </c>
      <c r="BQ233" s="187">
        <v>30.271659424262076</v>
      </c>
      <c r="BS233" s="61">
        <v>50253.697142857149</v>
      </c>
      <c r="BT233" s="61">
        <v>49148.977857142854</v>
      </c>
      <c r="BU233" s="61">
        <v>53666.700714285704</v>
      </c>
      <c r="BV233" s="61">
        <v>60775.607142857065</v>
      </c>
      <c r="BW233" s="61">
        <v>17234.744999999999</v>
      </c>
      <c r="BX233" s="61">
        <v>51704.235000000001</v>
      </c>
      <c r="BY233" s="61">
        <v>44367.504999999997</v>
      </c>
      <c r="BZ233" s="61">
        <v>53241.006000000001</v>
      </c>
      <c r="CA233" s="61">
        <v>50646.339285714224</v>
      </c>
      <c r="CB233" s="61">
        <v>54496.772857142838</v>
      </c>
      <c r="CC233" s="61">
        <v>52172.93494168952</v>
      </c>
      <c r="CD233" s="61">
        <v>63137.902777777701</v>
      </c>
      <c r="CE233" s="61">
        <v>63137.902777777665</v>
      </c>
      <c r="CG233" s="61">
        <v>5362.3972222222137</v>
      </c>
      <c r="CH233" s="61">
        <v>5189.4166666666524</v>
      </c>
      <c r="CI233" s="61">
        <v>5362.3972222222137</v>
      </c>
      <c r="CJ233" s="61">
        <v>5362.3972222222137</v>
      </c>
      <c r="CK233" s="61">
        <v>4843.4555555555553</v>
      </c>
      <c r="CL233" s="61">
        <v>5362.3972222222137</v>
      </c>
      <c r="CM233" s="61">
        <v>5189.4166666666524</v>
      </c>
      <c r="CN233" s="61">
        <v>5362.3972222222137</v>
      </c>
      <c r="CO233" s="61">
        <v>5189.4166666666524</v>
      </c>
      <c r="CP233" s="61">
        <v>5362.3972222222137</v>
      </c>
      <c r="CQ233" s="61">
        <v>5362.3972222222137</v>
      </c>
      <c r="CR233" s="61">
        <v>5189.4166666666524</v>
      </c>
      <c r="CS233" s="61">
        <v>63137.902777777657</v>
      </c>
    </row>
    <row r="234" spans="2:97" ht="15.75" x14ac:dyDescent="0.25">
      <c r="D234" s="120" t="s">
        <v>318</v>
      </c>
      <c r="F234" s="120" t="s">
        <v>318</v>
      </c>
      <c r="H234" s="120" t="s">
        <v>318</v>
      </c>
      <c r="K234" s="135" t="s">
        <v>338</v>
      </c>
      <c r="R234" s="61" t="s">
        <v>649</v>
      </c>
      <c r="V234" s="61" t="s">
        <v>465</v>
      </c>
      <c r="W234" s="61" t="s">
        <v>649</v>
      </c>
      <c r="X234" s="61">
        <v>4</v>
      </c>
      <c r="AC234" s="188" t="s">
        <v>650</v>
      </c>
      <c r="AD234" s="138"/>
      <c r="AE234" s="183">
        <v>227.4289693745946</v>
      </c>
      <c r="AF234" s="183">
        <v>401.48773732876629</v>
      </c>
      <c r="AG234" s="183">
        <v>400.77063993967107</v>
      </c>
      <c r="AH234" s="184">
        <v>454.27290410775436</v>
      </c>
      <c r="AI234" s="185">
        <v>405.56692858972116</v>
      </c>
      <c r="AJ234" s="184">
        <v>405.56692858972121</v>
      </c>
      <c r="AK234" s="185">
        <v>409.73508568018741</v>
      </c>
      <c r="AL234" s="184">
        <v>409.73508568018747</v>
      </c>
      <c r="AM234" s="185">
        <v>454.35552966761287</v>
      </c>
      <c r="AN234" s="185">
        <v>417.08916522673786</v>
      </c>
      <c r="AO234" s="184">
        <v>407.09814676064553</v>
      </c>
      <c r="AP234" s="184">
        <v>465.3091505591367</v>
      </c>
      <c r="AQ234" s="184">
        <v>465.30915055913675</v>
      </c>
      <c r="AR234" s="184">
        <v>-59.742221969415539</v>
      </c>
      <c r="AS234" s="186">
        <v>-0.14730545751636431</v>
      </c>
      <c r="AT234" s="184">
        <v>-11.036246451382397</v>
      </c>
      <c r="AU234" s="186">
        <v>-2.4294309327250959E-2</v>
      </c>
      <c r="AV234" s="184">
        <v>-64.538510619465683</v>
      </c>
      <c r="AW234" s="186">
        <v>-0.1610360245680193</v>
      </c>
      <c r="AX234" s="184">
        <v>-59.742221969415482</v>
      </c>
      <c r="AY234" s="186">
        <v>-0.14730545751636417</v>
      </c>
      <c r="AZ234" s="184">
        <v>-11.03624645138234</v>
      </c>
      <c r="BA234" s="186">
        <v>-2.4294309327250834E-2</v>
      </c>
      <c r="BB234" s="184">
        <v>-5.6843418860808015E-14</v>
      </c>
      <c r="BC234" s="186">
        <v>-1.2216269289461076E-16</v>
      </c>
      <c r="BE234" s="183">
        <v>465.31569953637205</v>
      </c>
      <c r="BF234" s="183">
        <v>465.30431690846922</v>
      </c>
      <c r="BG234" s="183">
        <v>465.31569953637228</v>
      </c>
      <c r="BH234" s="183">
        <v>465.31569953637205</v>
      </c>
      <c r="BI234" s="183">
        <v>465.30819444444461</v>
      </c>
      <c r="BJ234" s="183">
        <v>465.31569953637205</v>
      </c>
      <c r="BK234" s="183">
        <v>465.30431690846893</v>
      </c>
      <c r="BL234" s="183">
        <v>465.31569953637199</v>
      </c>
      <c r="BM234" s="183">
        <v>465.30431690846888</v>
      </c>
      <c r="BN234" s="183">
        <v>465.31569953637211</v>
      </c>
      <c r="BO234" s="183">
        <v>465.31569953637211</v>
      </c>
      <c r="BP234" s="183">
        <v>465.30431690846893</v>
      </c>
      <c r="BQ234" s="187">
        <v>465.3091505591367</v>
      </c>
      <c r="BS234" s="61">
        <v>474350.87571428571</v>
      </c>
      <c r="BT234" s="61">
        <v>837388.7092857142</v>
      </c>
      <c r="BU234" s="61">
        <v>835891.33142857137</v>
      </c>
      <c r="BV234" s="61">
        <v>950079.97983808059</v>
      </c>
      <c r="BW234" s="61">
        <v>285056.77142857143</v>
      </c>
      <c r="BX234" s="61">
        <v>855170.3142857143</v>
      </c>
      <c r="BY234" s="61">
        <v>714110.89142857143</v>
      </c>
      <c r="BZ234" s="61">
        <v>856933.06971428578</v>
      </c>
      <c r="CA234" s="61">
        <v>791878.07843649574</v>
      </c>
      <c r="CB234" s="61">
        <v>872312.79283015628</v>
      </c>
      <c r="CC234" s="61">
        <v>851417.27707961679</v>
      </c>
      <c r="CD234" s="61">
        <v>970499.94841269706</v>
      </c>
      <c r="CE234" s="61">
        <v>970499.94841269718</v>
      </c>
      <c r="CG234" s="61">
        <v>82426.023015872939</v>
      </c>
      <c r="CH234" s="61">
        <v>79767.119047618879</v>
      </c>
      <c r="CI234" s="61">
        <v>82426.023015872983</v>
      </c>
      <c r="CJ234" s="61">
        <v>82426.023015872939</v>
      </c>
      <c r="CK234" s="61">
        <v>74449.311111111136</v>
      </c>
      <c r="CL234" s="61">
        <v>82426.023015872939</v>
      </c>
      <c r="CM234" s="61">
        <v>79767.119047618835</v>
      </c>
      <c r="CN234" s="61">
        <v>82426.023015872925</v>
      </c>
      <c r="CO234" s="61">
        <v>79767.11904761882</v>
      </c>
      <c r="CP234" s="61">
        <v>82426.023015872954</v>
      </c>
      <c r="CQ234" s="61">
        <v>82426.023015872954</v>
      </c>
      <c r="CR234" s="61">
        <v>79767.119047618835</v>
      </c>
      <c r="CS234" s="61">
        <v>970499.94841269706</v>
      </c>
    </row>
    <row r="235" spans="2:97" ht="15.75" x14ac:dyDescent="0.25">
      <c r="D235" s="120" t="s">
        <v>318</v>
      </c>
      <c r="F235" s="120" t="s">
        <v>318</v>
      </c>
      <c r="H235" s="120" t="s">
        <v>318</v>
      </c>
      <c r="K235" s="135" t="s">
        <v>338</v>
      </c>
      <c r="R235" s="61" t="s">
        <v>651</v>
      </c>
      <c r="V235" s="61" t="s">
        <v>465</v>
      </c>
      <c r="W235" s="61" t="s">
        <v>651</v>
      </c>
      <c r="X235" s="61">
        <v>5</v>
      </c>
      <c r="AC235" s="188" t="s">
        <v>652</v>
      </c>
      <c r="AD235" s="138"/>
      <c r="AE235" s="183">
        <v>13.754889222375114</v>
      </c>
      <c r="AF235" s="183">
        <v>34.919960273972535</v>
      </c>
      <c r="AG235" s="183">
        <v>46.487720560765233</v>
      </c>
      <c r="AH235" s="184">
        <v>27.415100324257597</v>
      </c>
      <c r="AI235" s="185">
        <v>47.538881955764431</v>
      </c>
      <c r="AJ235" s="184">
        <v>47.538881955764438</v>
      </c>
      <c r="AK235" s="185">
        <v>43.743903698518544</v>
      </c>
      <c r="AL235" s="184">
        <v>43.743903698518544</v>
      </c>
      <c r="AM235" s="185">
        <v>27.848570664784052</v>
      </c>
      <c r="AN235" s="185">
        <v>40.661223852740264</v>
      </c>
      <c r="AO235" s="184">
        <v>45.060901893415746</v>
      </c>
      <c r="AP235" s="184">
        <v>34.055625532868234</v>
      </c>
      <c r="AQ235" s="184">
        <v>34.055625532868255</v>
      </c>
      <c r="AR235" s="184">
        <v>13.483256422896183</v>
      </c>
      <c r="AS235" s="186">
        <v>0.2836258630449604</v>
      </c>
      <c r="AT235" s="184">
        <v>-6.6405252086106579</v>
      </c>
      <c r="AU235" s="186">
        <v>-0.24222144475374935</v>
      </c>
      <c r="AV235" s="184">
        <v>12.432095027896978</v>
      </c>
      <c r="AW235" s="186">
        <v>0.26742750296062984</v>
      </c>
      <c r="AX235" s="184">
        <v>13.483256422896204</v>
      </c>
      <c r="AY235" s="186">
        <v>0.28362586304496085</v>
      </c>
      <c r="AZ235" s="184">
        <v>-6.6405252086106366</v>
      </c>
      <c r="BA235" s="186">
        <v>-0.24222144475374857</v>
      </c>
      <c r="BB235" s="184">
        <v>-2.1316282072803006E-14</v>
      </c>
      <c r="BC235" s="186">
        <v>-6.2592543050574546E-16</v>
      </c>
      <c r="BE235" s="183">
        <v>34.05610484756923</v>
      </c>
      <c r="BF235" s="183">
        <v>34.055271761624091</v>
      </c>
      <c r="BG235" s="183">
        <v>34.05610484756923</v>
      </c>
      <c r="BH235" s="183">
        <v>34.05610484756923</v>
      </c>
      <c r="BI235" s="183">
        <v>34.055555555555557</v>
      </c>
      <c r="BJ235" s="183">
        <v>34.05610484756923</v>
      </c>
      <c r="BK235" s="183">
        <v>34.055271761624091</v>
      </c>
      <c r="BL235" s="183">
        <v>34.05610484756923</v>
      </c>
      <c r="BM235" s="183">
        <v>34.055271761624091</v>
      </c>
      <c r="BN235" s="183">
        <v>34.05610484756923</v>
      </c>
      <c r="BO235" s="183">
        <v>34.05610484756923</v>
      </c>
      <c r="BP235" s="183">
        <v>34.055271761624091</v>
      </c>
      <c r="BQ235" s="187">
        <v>34.05562553286827</v>
      </c>
      <c r="BS235" s="61">
        <v>28688.71</v>
      </c>
      <c r="BT235" s="61">
        <v>72833.06</v>
      </c>
      <c r="BU235" s="61">
        <v>96959.903650793654</v>
      </c>
      <c r="BV235" s="61">
        <v>57336.763271162061</v>
      </c>
      <c r="BW235" s="61">
        <v>33413.178571428587</v>
      </c>
      <c r="BX235" s="61">
        <v>100239.53571428577</v>
      </c>
      <c r="BY235" s="61">
        <v>76239.500000000029</v>
      </c>
      <c r="BZ235" s="61">
        <v>91487.400000000023</v>
      </c>
      <c r="CA235" s="61">
        <v>48536.159868825533</v>
      </c>
      <c r="CB235" s="61">
        <v>85040.103402336565</v>
      </c>
      <c r="CC235" s="61">
        <v>94241.722046946481</v>
      </c>
      <c r="CD235" s="61">
        <v>71030.158730158611</v>
      </c>
      <c r="CE235" s="61">
        <v>71030.158730158655</v>
      </c>
      <c r="CG235" s="61">
        <v>6032.6984126984134</v>
      </c>
      <c r="CH235" s="61">
        <v>5838.0952380952185</v>
      </c>
      <c r="CI235" s="61">
        <v>6032.6984126984134</v>
      </c>
      <c r="CJ235" s="61">
        <v>6032.6984126984134</v>
      </c>
      <c r="CK235" s="61">
        <v>5448.8888888888896</v>
      </c>
      <c r="CL235" s="61">
        <v>6032.6984126984134</v>
      </c>
      <c r="CM235" s="61">
        <v>5838.0952380952185</v>
      </c>
      <c r="CN235" s="61">
        <v>6032.6984126984134</v>
      </c>
      <c r="CO235" s="61">
        <v>5838.0952380952185</v>
      </c>
      <c r="CP235" s="61">
        <v>6032.6984126984134</v>
      </c>
      <c r="CQ235" s="61">
        <v>6032.6984126984134</v>
      </c>
      <c r="CR235" s="61">
        <v>5838.0952380952185</v>
      </c>
      <c r="CS235" s="61">
        <v>71030.158730158684</v>
      </c>
    </row>
    <row r="236" spans="2:97" ht="15.75" x14ac:dyDescent="0.25">
      <c r="D236" s="120" t="s">
        <v>318</v>
      </c>
      <c r="F236" s="120" t="s">
        <v>318</v>
      </c>
      <c r="H236" s="120" t="s">
        <v>318</v>
      </c>
      <c r="K236" s="135" t="s">
        <v>338</v>
      </c>
      <c r="R236" s="61" t="s">
        <v>653</v>
      </c>
      <c r="V236" s="61" t="s">
        <v>465</v>
      </c>
      <c r="W236" s="61" t="s">
        <v>653</v>
      </c>
      <c r="X236" s="61">
        <v>6</v>
      </c>
      <c r="AC236" s="188" t="s">
        <v>654</v>
      </c>
      <c r="AD236" s="138"/>
      <c r="AE236" s="183">
        <v>67.993791083132365</v>
      </c>
      <c r="AF236" s="183">
        <v>0</v>
      </c>
      <c r="AG236" s="183">
        <v>0</v>
      </c>
      <c r="AH236" s="184">
        <v>0</v>
      </c>
      <c r="AI236" s="185">
        <v>0</v>
      </c>
      <c r="AJ236" s="184">
        <v>0</v>
      </c>
      <c r="AK236" s="185">
        <v>0</v>
      </c>
      <c r="AL236" s="184">
        <v>0</v>
      </c>
      <c r="AM236" s="185">
        <v>0</v>
      </c>
      <c r="AN236" s="185">
        <v>0</v>
      </c>
      <c r="AO236" s="184">
        <v>0</v>
      </c>
      <c r="AP236" s="184">
        <v>0</v>
      </c>
      <c r="AQ236" s="184">
        <v>0</v>
      </c>
      <c r="AR236" s="184">
        <v>0</v>
      </c>
      <c r="AS236" s="186">
        <v>0</v>
      </c>
      <c r="AT236" s="184">
        <v>0</v>
      </c>
      <c r="AU236" s="186">
        <v>0</v>
      </c>
      <c r="AV236" s="184">
        <v>0</v>
      </c>
      <c r="AW236" s="186">
        <v>0</v>
      </c>
      <c r="AX236" s="184">
        <v>0</v>
      </c>
      <c r="AY236" s="186">
        <v>0</v>
      </c>
      <c r="AZ236" s="184">
        <v>0</v>
      </c>
      <c r="BA236" s="186">
        <v>0</v>
      </c>
      <c r="BB236" s="184">
        <v>0</v>
      </c>
      <c r="BC236" s="186">
        <v>0</v>
      </c>
      <c r="BE236" s="183">
        <v>0</v>
      </c>
      <c r="BF236" s="183">
        <v>0</v>
      </c>
      <c r="BG236" s="183">
        <v>0</v>
      </c>
      <c r="BH236" s="183">
        <v>0</v>
      </c>
      <c r="BI236" s="183">
        <v>0</v>
      </c>
      <c r="BJ236" s="183">
        <v>0</v>
      </c>
      <c r="BK236" s="183">
        <v>0</v>
      </c>
      <c r="BL236" s="183">
        <v>0</v>
      </c>
      <c r="BM236" s="183">
        <v>0</v>
      </c>
      <c r="BN236" s="183">
        <v>0</v>
      </c>
      <c r="BO236" s="183">
        <v>0</v>
      </c>
      <c r="BP236" s="183">
        <v>0</v>
      </c>
      <c r="BQ236" s="187">
        <v>0</v>
      </c>
      <c r="BS236" s="61">
        <v>141815.33000000002</v>
      </c>
      <c r="BT236" s="61">
        <v>0</v>
      </c>
      <c r="BU236" s="61">
        <v>0</v>
      </c>
      <c r="BV236" s="61">
        <v>0</v>
      </c>
      <c r="BW236" s="61">
        <v>0</v>
      </c>
      <c r="BX236" s="61">
        <v>0</v>
      </c>
      <c r="BY236" s="61">
        <v>0</v>
      </c>
      <c r="BZ236" s="61">
        <v>0</v>
      </c>
      <c r="CA236" s="61">
        <v>0</v>
      </c>
      <c r="CB236" s="61">
        <v>0</v>
      </c>
      <c r="CC236" s="61">
        <v>0</v>
      </c>
      <c r="CD236" s="61">
        <v>0</v>
      </c>
      <c r="CE236" s="61">
        <v>0</v>
      </c>
      <c r="CG236" s="61">
        <v>0</v>
      </c>
      <c r="CH236" s="61">
        <v>0</v>
      </c>
      <c r="CI236" s="61">
        <v>0</v>
      </c>
      <c r="CJ236" s="61">
        <v>0</v>
      </c>
      <c r="CK236" s="61">
        <v>0</v>
      </c>
      <c r="CL236" s="61">
        <v>0</v>
      </c>
      <c r="CM236" s="61">
        <v>0</v>
      </c>
      <c r="CN236" s="61">
        <v>0</v>
      </c>
      <c r="CO236" s="61">
        <v>0</v>
      </c>
      <c r="CP236" s="61">
        <v>0</v>
      </c>
      <c r="CQ236" s="61">
        <v>0</v>
      </c>
      <c r="CR236" s="61">
        <v>0</v>
      </c>
      <c r="CS236" s="61">
        <v>0</v>
      </c>
    </row>
    <row r="237" spans="2:97" ht="15.75" x14ac:dyDescent="0.25">
      <c r="D237" s="120" t="s">
        <v>318</v>
      </c>
      <c r="F237" s="120" t="s">
        <v>318</v>
      </c>
      <c r="H237" s="120" t="s">
        <v>318</v>
      </c>
      <c r="K237" s="135" t="s">
        <v>338</v>
      </c>
      <c r="R237" s="61" t="s">
        <v>655</v>
      </c>
      <c r="V237" s="61" t="s">
        <v>465</v>
      </c>
      <c r="W237" s="61" t="s">
        <v>655</v>
      </c>
      <c r="X237" s="61">
        <v>7</v>
      </c>
      <c r="AC237" s="188" t="s">
        <v>656</v>
      </c>
      <c r="AD237" s="138"/>
      <c r="AE237" s="183">
        <v>4.8822319497916773</v>
      </c>
      <c r="AF237" s="183">
        <v>0</v>
      </c>
      <c r="AG237" s="183">
        <v>0</v>
      </c>
      <c r="AH237" s="184">
        <v>0</v>
      </c>
      <c r="AI237" s="185">
        <v>0</v>
      </c>
      <c r="AJ237" s="184">
        <v>0</v>
      </c>
      <c r="AK237" s="185">
        <v>0</v>
      </c>
      <c r="AL237" s="184">
        <v>0</v>
      </c>
      <c r="AM237" s="185">
        <v>0</v>
      </c>
      <c r="AN237" s="185">
        <v>0</v>
      </c>
      <c r="AO237" s="184">
        <v>0</v>
      </c>
      <c r="AP237" s="184">
        <v>0</v>
      </c>
      <c r="AQ237" s="184">
        <v>0</v>
      </c>
      <c r="AR237" s="184">
        <v>0</v>
      </c>
      <c r="AS237" s="186">
        <v>0</v>
      </c>
      <c r="AT237" s="184">
        <v>0</v>
      </c>
      <c r="AU237" s="186">
        <v>0</v>
      </c>
      <c r="AV237" s="184">
        <v>0</v>
      </c>
      <c r="AW237" s="186">
        <v>0</v>
      </c>
      <c r="AX237" s="184">
        <v>0</v>
      </c>
      <c r="AY237" s="186">
        <v>0</v>
      </c>
      <c r="AZ237" s="184">
        <v>0</v>
      </c>
      <c r="BA237" s="186">
        <v>0</v>
      </c>
      <c r="BB237" s="184">
        <v>0</v>
      </c>
      <c r="BC237" s="186">
        <v>0</v>
      </c>
      <c r="BE237" s="183">
        <v>0</v>
      </c>
      <c r="BF237" s="183">
        <v>0</v>
      </c>
      <c r="BG237" s="183">
        <v>0</v>
      </c>
      <c r="BH237" s="183">
        <v>0</v>
      </c>
      <c r="BI237" s="183">
        <v>0</v>
      </c>
      <c r="BJ237" s="183">
        <v>0</v>
      </c>
      <c r="BK237" s="183">
        <v>0</v>
      </c>
      <c r="BL237" s="183">
        <v>0</v>
      </c>
      <c r="BM237" s="183">
        <v>0</v>
      </c>
      <c r="BN237" s="183">
        <v>0</v>
      </c>
      <c r="BO237" s="183">
        <v>0</v>
      </c>
      <c r="BP237" s="183">
        <v>0</v>
      </c>
      <c r="BQ237" s="187">
        <v>0</v>
      </c>
      <c r="BS237" s="61">
        <v>10182.92</v>
      </c>
      <c r="BT237" s="61">
        <v>0</v>
      </c>
      <c r="BU237" s="61">
        <v>0</v>
      </c>
      <c r="BV237" s="61">
        <v>0</v>
      </c>
      <c r="BW237" s="61">
        <v>0</v>
      </c>
      <c r="BX237" s="61">
        <v>0</v>
      </c>
      <c r="BY237" s="61">
        <v>0</v>
      </c>
      <c r="BZ237" s="61">
        <v>0</v>
      </c>
      <c r="CA237" s="61">
        <v>0</v>
      </c>
      <c r="CB237" s="61">
        <v>0</v>
      </c>
      <c r="CC237" s="61">
        <v>0</v>
      </c>
      <c r="CD237" s="61">
        <v>0</v>
      </c>
      <c r="CE237" s="61">
        <v>0</v>
      </c>
      <c r="CG237" s="61">
        <v>0</v>
      </c>
      <c r="CH237" s="61">
        <v>0</v>
      </c>
      <c r="CI237" s="61">
        <v>0</v>
      </c>
      <c r="CJ237" s="61">
        <v>0</v>
      </c>
      <c r="CK237" s="61">
        <v>0</v>
      </c>
      <c r="CL237" s="61">
        <v>0</v>
      </c>
      <c r="CM237" s="61">
        <v>0</v>
      </c>
      <c r="CN237" s="61">
        <v>0</v>
      </c>
      <c r="CO237" s="61">
        <v>0</v>
      </c>
      <c r="CP237" s="61">
        <v>0</v>
      </c>
      <c r="CQ237" s="61">
        <v>0</v>
      </c>
      <c r="CR237" s="61">
        <v>0</v>
      </c>
      <c r="CS237" s="61">
        <v>0</v>
      </c>
    </row>
    <row r="238" spans="2:97" ht="15.75" x14ac:dyDescent="0.25">
      <c r="D238" s="120" t="s">
        <v>318</v>
      </c>
      <c r="F238" s="120" t="s">
        <v>318</v>
      </c>
      <c r="H238" s="120" t="s">
        <v>318</v>
      </c>
      <c r="K238" s="135" t="s">
        <v>338</v>
      </c>
      <c r="R238" s="61" t="s">
        <v>657</v>
      </c>
      <c r="V238" s="61" t="s">
        <v>465</v>
      </c>
      <c r="W238" s="61" t="s">
        <v>657</v>
      </c>
      <c r="X238" s="61">
        <v>8</v>
      </c>
      <c r="AC238" s="188" t="s">
        <v>658</v>
      </c>
      <c r="AD238" s="138"/>
      <c r="AE238" s="183">
        <v>63.334931510133231</v>
      </c>
      <c r="AF238" s="183">
        <v>0</v>
      </c>
      <c r="AG238" s="183">
        <v>0</v>
      </c>
      <c r="AH238" s="184">
        <v>0</v>
      </c>
      <c r="AI238" s="185">
        <v>0</v>
      </c>
      <c r="AJ238" s="184">
        <v>0</v>
      </c>
      <c r="AK238" s="185">
        <v>0</v>
      </c>
      <c r="AL238" s="184">
        <v>0</v>
      </c>
      <c r="AM238" s="185">
        <v>0</v>
      </c>
      <c r="AN238" s="185">
        <v>0</v>
      </c>
      <c r="AO238" s="184">
        <v>0</v>
      </c>
      <c r="AP238" s="184">
        <v>0</v>
      </c>
      <c r="AQ238" s="184">
        <v>0</v>
      </c>
      <c r="AR238" s="184">
        <v>0</v>
      </c>
      <c r="AS238" s="186">
        <v>0</v>
      </c>
      <c r="AT238" s="184">
        <v>0</v>
      </c>
      <c r="AU238" s="186">
        <v>0</v>
      </c>
      <c r="AV238" s="184">
        <v>0</v>
      </c>
      <c r="AW238" s="186">
        <v>0</v>
      </c>
      <c r="AX238" s="184">
        <v>0</v>
      </c>
      <c r="AY238" s="186">
        <v>0</v>
      </c>
      <c r="AZ238" s="184">
        <v>0</v>
      </c>
      <c r="BA238" s="186">
        <v>0</v>
      </c>
      <c r="BB238" s="184">
        <v>0</v>
      </c>
      <c r="BC238" s="186">
        <v>0</v>
      </c>
      <c r="BE238" s="183">
        <v>0</v>
      </c>
      <c r="BF238" s="183">
        <v>0</v>
      </c>
      <c r="BG238" s="183">
        <v>0</v>
      </c>
      <c r="BH238" s="183">
        <v>0</v>
      </c>
      <c r="BI238" s="183">
        <v>0</v>
      </c>
      <c r="BJ238" s="183">
        <v>0</v>
      </c>
      <c r="BK238" s="183">
        <v>0</v>
      </c>
      <c r="BL238" s="183">
        <v>0</v>
      </c>
      <c r="BM238" s="183">
        <v>0</v>
      </c>
      <c r="BN238" s="183">
        <v>0</v>
      </c>
      <c r="BO238" s="183">
        <v>0</v>
      </c>
      <c r="BP238" s="183">
        <v>0</v>
      </c>
      <c r="BQ238" s="187">
        <v>0</v>
      </c>
      <c r="BS238" s="61">
        <v>132098.29999999999</v>
      </c>
      <c r="BT238" s="61">
        <v>0</v>
      </c>
      <c r="BU238" s="61">
        <v>0</v>
      </c>
      <c r="BV238" s="61">
        <v>0</v>
      </c>
      <c r="BW238" s="61">
        <v>0</v>
      </c>
      <c r="BX238" s="61">
        <v>0</v>
      </c>
      <c r="BY238" s="61">
        <v>0</v>
      </c>
      <c r="BZ238" s="61">
        <v>0</v>
      </c>
      <c r="CA238" s="61">
        <v>0</v>
      </c>
      <c r="CB238" s="61">
        <v>0</v>
      </c>
      <c r="CC238" s="61">
        <v>0</v>
      </c>
      <c r="CD238" s="61">
        <v>0</v>
      </c>
      <c r="CE238" s="61">
        <v>0</v>
      </c>
      <c r="CG238" s="61">
        <v>0</v>
      </c>
      <c r="CH238" s="61">
        <v>0</v>
      </c>
      <c r="CI238" s="61">
        <v>0</v>
      </c>
      <c r="CJ238" s="61">
        <v>0</v>
      </c>
      <c r="CK238" s="61">
        <v>0</v>
      </c>
      <c r="CL238" s="61">
        <v>0</v>
      </c>
      <c r="CM238" s="61">
        <v>0</v>
      </c>
      <c r="CN238" s="61">
        <v>0</v>
      </c>
      <c r="CO238" s="61">
        <v>0</v>
      </c>
      <c r="CP238" s="61">
        <v>0</v>
      </c>
      <c r="CQ238" s="61">
        <v>0</v>
      </c>
      <c r="CR238" s="61">
        <v>0</v>
      </c>
      <c r="CS238" s="61">
        <v>0</v>
      </c>
    </row>
    <row r="239" spans="2:97" ht="15.75" x14ac:dyDescent="0.25">
      <c r="D239" s="120" t="s">
        <v>318</v>
      </c>
      <c r="F239" s="120" t="s">
        <v>318</v>
      </c>
      <c r="H239" s="120" t="s">
        <v>318</v>
      </c>
      <c r="K239" s="135" t="s">
        <v>338</v>
      </c>
      <c r="R239" s="61" t="s">
        <v>659</v>
      </c>
      <c r="V239" s="61" t="s">
        <v>465</v>
      </c>
      <c r="W239" s="61" t="s">
        <v>659</v>
      </c>
      <c r="X239" s="61">
        <v>9</v>
      </c>
      <c r="AC239" s="188" t="s">
        <v>660</v>
      </c>
      <c r="AD239" s="138"/>
      <c r="AE239" s="183">
        <v>36.670908227893619</v>
      </c>
      <c r="AF239" s="183">
        <v>0</v>
      </c>
      <c r="AG239" s="183">
        <v>0</v>
      </c>
      <c r="AH239" s="184">
        <v>0</v>
      </c>
      <c r="AI239" s="185">
        <v>0</v>
      </c>
      <c r="AJ239" s="184">
        <v>0</v>
      </c>
      <c r="AK239" s="185">
        <v>0</v>
      </c>
      <c r="AL239" s="184">
        <v>0</v>
      </c>
      <c r="AM239" s="185">
        <v>0</v>
      </c>
      <c r="AN239" s="185">
        <v>0</v>
      </c>
      <c r="AO239" s="184">
        <v>0</v>
      </c>
      <c r="AP239" s="184">
        <v>0</v>
      </c>
      <c r="AQ239" s="184">
        <v>0</v>
      </c>
      <c r="AR239" s="184">
        <v>0</v>
      </c>
      <c r="AS239" s="186">
        <v>0</v>
      </c>
      <c r="AT239" s="184">
        <v>0</v>
      </c>
      <c r="AU239" s="186">
        <v>0</v>
      </c>
      <c r="AV239" s="184">
        <v>0</v>
      </c>
      <c r="AW239" s="186">
        <v>0</v>
      </c>
      <c r="AX239" s="184">
        <v>0</v>
      </c>
      <c r="AY239" s="186">
        <v>0</v>
      </c>
      <c r="AZ239" s="184">
        <v>0</v>
      </c>
      <c r="BA239" s="186">
        <v>0</v>
      </c>
      <c r="BB239" s="184">
        <v>0</v>
      </c>
      <c r="BC239" s="186">
        <v>0</v>
      </c>
      <c r="BE239" s="183">
        <v>0</v>
      </c>
      <c r="BF239" s="183">
        <v>0</v>
      </c>
      <c r="BG239" s="183">
        <v>0</v>
      </c>
      <c r="BH239" s="183">
        <v>0</v>
      </c>
      <c r="BI239" s="183">
        <v>0</v>
      </c>
      <c r="BJ239" s="183">
        <v>0</v>
      </c>
      <c r="BK239" s="183">
        <v>0</v>
      </c>
      <c r="BL239" s="183">
        <v>0</v>
      </c>
      <c r="BM239" s="183">
        <v>0</v>
      </c>
      <c r="BN239" s="183">
        <v>0</v>
      </c>
      <c r="BO239" s="183">
        <v>0</v>
      </c>
      <c r="BP239" s="183">
        <v>0</v>
      </c>
      <c r="BQ239" s="187">
        <v>0</v>
      </c>
      <c r="BS239" s="61">
        <v>76484.88</v>
      </c>
      <c r="BT239" s="61">
        <v>0</v>
      </c>
      <c r="BU239" s="61">
        <v>0</v>
      </c>
      <c r="BV239" s="61">
        <v>0</v>
      </c>
      <c r="BW239" s="61">
        <v>0</v>
      </c>
      <c r="BX239" s="61">
        <v>0</v>
      </c>
      <c r="BY239" s="61">
        <v>0</v>
      </c>
      <c r="BZ239" s="61">
        <v>0</v>
      </c>
      <c r="CA239" s="61">
        <v>0</v>
      </c>
      <c r="CB239" s="61">
        <v>0</v>
      </c>
      <c r="CC239" s="61">
        <v>0</v>
      </c>
      <c r="CD239" s="61">
        <v>0</v>
      </c>
      <c r="CE239" s="61">
        <v>0</v>
      </c>
      <c r="CG239" s="61">
        <v>0</v>
      </c>
      <c r="CH239" s="61">
        <v>0</v>
      </c>
      <c r="CI239" s="61">
        <v>0</v>
      </c>
      <c r="CJ239" s="61">
        <v>0</v>
      </c>
      <c r="CK239" s="61">
        <v>0</v>
      </c>
      <c r="CL239" s="61">
        <v>0</v>
      </c>
      <c r="CM239" s="61">
        <v>0</v>
      </c>
      <c r="CN239" s="61">
        <v>0</v>
      </c>
      <c r="CO239" s="61">
        <v>0</v>
      </c>
      <c r="CP239" s="61">
        <v>0</v>
      </c>
      <c r="CQ239" s="61">
        <v>0</v>
      </c>
      <c r="CR239" s="61">
        <v>0</v>
      </c>
      <c r="CS239" s="61">
        <v>0</v>
      </c>
    </row>
    <row r="240" spans="2:97" ht="16.5" hidden="1" x14ac:dyDescent="0.25">
      <c r="B240" s="120" t="s">
        <v>318</v>
      </c>
      <c r="C240" s="120" t="s">
        <v>318</v>
      </c>
      <c r="D240" s="120" t="s">
        <v>318</v>
      </c>
      <c r="E240" s="120" t="s">
        <v>318</v>
      </c>
      <c r="F240" s="120" t="s">
        <v>318</v>
      </c>
      <c r="G240" s="120" t="s">
        <v>318</v>
      </c>
      <c r="H240" s="120" t="s">
        <v>318</v>
      </c>
      <c r="I240" s="120" t="s">
        <v>318</v>
      </c>
      <c r="J240" s="120" t="s">
        <v>318</v>
      </c>
      <c r="R240" s="61" t="s">
        <v>323</v>
      </c>
      <c r="AC240" s="336"/>
      <c r="AS240" s="242"/>
      <c r="AU240" s="242"/>
      <c r="AW240" s="242"/>
      <c r="AY240" s="242"/>
      <c r="BA240" s="242"/>
      <c r="BB240" s="61"/>
      <c r="BC240" s="242"/>
    </row>
    <row r="241" spans="2:97" ht="17.25" x14ac:dyDescent="0.3">
      <c r="D241" s="120" t="s">
        <v>318</v>
      </c>
      <c r="F241" s="120" t="s">
        <v>318</v>
      </c>
      <c r="H241" s="120" t="s">
        <v>318</v>
      </c>
      <c r="AC241" s="337" t="s">
        <v>661</v>
      </c>
      <c r="AE241" s="247">
        <v>478.05657723517993</v>
      </c>
      <c r="AF241" s="247">
        <v>499.60821044237133</v>
      </c>
      <c r="AG241" s="247">
        <v>512.23585771189528</v>
      </c>
      <c r="AH241" s="247">
        <v>551.42233179927462</v>
      </c>
      <c r="AI241" s="248">
        <v>517.3459017574462</v>
      </c>
      <c r="AJ241" s="247">
        <v>517.34590175744631</v>
      </c>
      <c r="AK241" s="248">
        <v>518.06474003193728</v>
      </c>
      <c r="AL241" s="247">
        <v>518.06474003193739</v>
      </c>
      <c r="AM241" s="248">
        <v>551.93836101393663</v>
      </c>
      <c r="AN241" s="248">
        <v>523.19428732028769</v>
      </c>
      <c r="AO241" s="247">
        <v>516.61926924283887</v>
      </c>
      <c r="AP241" s="247">
        <v>574.55652781782646</v>
      </c>
      <c r="AQ241" s="247">
        <v>574.55652781782658</v>
      </c>
      <c r="AR241" s="247">
        <v>-57.210626060380264</v>
      </c>
      <c r="AS241" s="249">
        <v>-0.11058486375562908</v>
      </c>
      <c r="AT241" s="247">
        <v>-23.134196018551961</v>
      </c>
      <c r="AU241" s="249">
        <v>-4.1953679937237524E-2</v>
      </c>
      <c r="AV241" s="247">
        <v>-62.320670105931299</v>
      </c>
      <c r="AW241" s="249">
        <v>-0.12166401310582063</v>
      </c>
      <c r="AX241" s="247">
        <v>-57.21062606038015</v>
      </c>
      <c r="AY241" s="249">
        <v>-0.11058486375562886</v>
      </c>
      <c r="AZ241" s="247">
        <v>-23.134196018551847</v>
      </c>
      <c r="BA241" s="249">
        <v>-4.1953679937237316E-2</v>
      </c>
      <c r="BB241" s="247">
        <v>-1.1368683772161603E-13</v>
      </c>
      <c r="BC241" s="249">
        <v>-1.9786884704521622E-16</v>
      </c>
      <c r="BE241" s="312">
        <v>574.56461439342161</v>
      </c>
      <c r="BF241" s="312">
        <v>574.5505593008935</v>
      </c>
      <c r="BG241" s="312">
        <v>574.56461439342183</v>
      </c>
      <c r="BH241" s="312">
        <v>574.56461439342161</v>
      </c>
      <c r="BI241" s="312">
        <v>574.55534722222239</v>
      </c>
      <c r="BJ241" s="312">
        <v>574.56461439342161</v>
      </c>
      <c r="BK241" s="312">
        <v>574.55055930089316</v>
      </c>
      <c r="BL241" s="312">
        <v>574.56461439342161</v>
      </c>
      <c r="BM241" s="312">
        <v>574.55055930089316</v>
      </c>
      <c r="BN241" s="312">
        <v>574.56461439342172</v>
      </c>
      <c r="BO241" s="312">
        <v>574.56461439342172</v>
      </c>
      <c r="BP241" s="312">
        <v>574.55055930089316</v>
      </c>
      <c r="BQ241" s="312">
        <v>574.55652781782646</v>
      </c>
    </row>
    <row r="242" spans="2:97" ht="16.5" x14ac:dyDescent="0.25">
      <c r="D242" s="120" t="s">
        <v>318</v>
      </c>
      <c r="F242" s="120" t="s">
        <v>318</v>
      </c>
      <c r="H242" s="120" t="s">
        <v>318</v>
      </c>
      <c r="AC242" s="337"/>
      <c r="AS242" s="242"/>
      <c r="AU242" s="242"/>
      <c r="AW242" s="242"/>
      <c r="AY242" s="242"/>
      <c r="BA242" s="242"/>
      <c r="BB242" s="61"/>
      <c r="BC242" s="242"/>
    </row>
    <row r="243" spans="2:97" ht="16.5" x14ac:dyDescent="0.25">
      <c r="D243" s="120" t="s">
        <v>318</v>
      </c>
      <c r="F243" s="120" t="s">
        <v>318</v>
      </c>
      <c r="H243" s="120" t="s">
        <v>318</v>
      </c>
      <c r="O243" s="240" t="s">
        <v>465</v>
      </c>
      <c r="P243" s="240"/>
      <c r="Q243" s="240"/>
      <c r="AC243" s="241" t="s">
        <v>662</v>
      </c>
      <c r="AS243" s="242"/>
      <c r="AU243" s="242"/>
      <c r="AW243" s="242"/>
      <c r="AY243" s="242"/>
      <c r="BA243" s="242"/>
      <c r="BB243" s="61"/>
      <c r="BC243" s="242"/>
    </row>
    <row r="244" spans="2:97" ht="16.5" hidden="1" x14ac:dyDescent="0.25">
      <c r="B244" s="120" t="s">
        <v>318</v>
      </c>
      <c r="C244" s="120" t="s">
        <v>318</v>
      </c>
      <c r="D244" s="120" t="s">
        <v>318</v>
      </c>
      <c r="E244" s="120" t="s">
        <v>318</v>
      </c>
      <c r="F244" s="120" t="s">
        <v>318</v>
      </c>
      <c r="G244" s="120" t="s">
        <v>318</v>
      </c>
      <c r="H244" s="120" t="s">
        <v>318</v>
      </c>
      <c r="I244" s="120" t="s">
        <v>318</v>
      </c>
      <c r="J244" s="120" t="s">
        <v>318</v>
      </c>
      <c r="O244" s="61" t="s">
        <v>663</v>
      </c>
      <c r="AC244" s="340"/>
      <c r="AS244" s="242"/>
      <c r="AU244" s="242"/>
      <c r="AW244" s="242"/>
      <c r="AY244" s="242"/>
      <c r="BA244" s="242"/>
      <c r="BB244" s="61"/>
      <c r="BC244" s="242"/>
    </row>
    <row r="245" spans="2:97" x14ac:dyDescent="0.25">
      <c r="D245" s="120" t="s">
        <v>318</v>
      </c>
      <c r="F245" s="120" t="s">
        <v>318</v>
      </c>
      <c r="H245" s="120" t="s">
        <v>318</v>
      </c>
      <c r="K245" s="135" t="s">
        <v>330</v>
      </c>
      <c r="O245" s="61" t="s">
        <v>664</v>
      </c>
      <c r="V245" s="61" t="s">
        <v>465</v>
      </c>
      <c r="W245" s="61" t="s">
        <v>466</v>
      </c>
      <c r="X245" s="61">
        <v>200</v>
      </c>
      <c r="Z245" s="61" t="s">
        <v>665</v>
      </c>
      <c r="AC245" s="179">
        <v>96000003</v>
      </c>
      <c r="AD245" s="180" t="s">
        <v>666</v>
      </c>
      <c r="AE245" s="183">
        <v>0.1115070784392023</v>
      </c>
      <c r="AF245" s="183">
        <v>0.16595890410958869</v>
      </c>
      <c r="AG245" s="183">
        <v>1.1866462739306999E-2</v>
      </c>
      <c r="AH245" s="184">
        <v>0</v>
      </c>
      <c r="AI245" s="185">
        <v>0</v>
      </c>
      <c r="AJ245" s="184">
        <v>0</v>
      </c>
      <c r="AK245" s="185">
        <v>0</v>
      </c>
      <c r="AL245" s="184">
        <v>0</v>
      </c>
      <c r="AM245" s="185">
        <v>0</v>
      </c>
      <c r="AN245" s="185">
        <v>0</v>
      </c>
      <c r="AO245" s="184">
        <v>0</v>
      </c>
      <c r="AP245" s="184">
        <v>0.15000030821981097</v>
      </c>
      <c r="AQ245" s="184">
        <v>0.15000030821981097</v>
      </c>
      <c r="AR245" s="184">
        <v>-0.15000030821981097</v>
      </c>
      <c r="AS245" s="186">
        <v>0</v>
      </c>
      <c r="AT245" s="184">
        <v>-0.15000030821981097</v>
      </c>
      <c r="AU245" s="186">
        <v>0</v>
      </c>
      <c r="AV245" s="184">
        <v>-0.13813384548050398</v>
      </c>
      <c r="AW245" s="186">
        <v>-11.640692640692604</v>
      </c>
      <c r="AX245" s="184">
        <v>-0.15000030821981097</v>
      </c>
      <c r="AY245" s="186">
        <v>0</v>
      </c>
      <c r="AZ245" s="184">
        <v>-0.15000030821981097</v>
      </c>
      <c r="BA245" s="186">
        <v>0</v>
      </c>
      <c r="BB245" s="184">
        <v>0</v>
      </c>
      <c r="BC245" s="186">
        <v>0</v>
      </c>
      <c r="BE245" s="183">
        <v>0.15000241939386078</v>
      </c>
      <c r="BF245" s="183">
        <v>0.1499987500104159</v>
      </c>
      <c r="BG245" s="183">
        <v>0.15000241939386078</v>
      </c>
      <c r="BH245" s="183">
        <v>0.15000241939386078</v>
      </c>
      <c r="BI245" s="183">
        <v>0.15</v>
      </c>
      <c r="BJ245" s="183">
        <v>0.15000241939386078</v>
      </c>
      <c r="BK245" s="183">
        <v>0.1499987500104159</v>
      </c>
      <c r="BL245" s="183">
        <v>0.15000241939386078</v>
      </c>
      <c r="BM245" s="183">
        <v>0.1499987500104159</v>
      </c>
      <c r="BN245" s="183">
        <v>0.15000241939386078</v>
      </c>
      <c r="BO245" s="183">
        <v>0.15000241939386078</v>
      </c>
      <c r="BP245" s="183">
        <v>0.1499987500104159</v>
      </c>
      <c r="BQ245" s="187">
        <v>0.15000030821981097</v>
      </c>
      <c r="BS245" s="61">
        <v>232.57142857142861</v>
      </c>
      <c r="BT245" s="61">
        <v>346.14285714285711</v>
      </c>
      <c r="BU245" s="61">
        <v>24.75</v>
      </c>
      <c r="BV245" s="61">
        <v>0</v>
      </c>
      <c r="BW245" s="61">
        <v>0</v>
      </c>
      <c r="BX245" s="61">
        <v>0</v>
      </c>
      <c r="BY245" s="61">
        <v>0</v>
      </c>
      <c r="BZ245" s="61">
        <v>0</v>
      </c>
      <c r="CA245" s="61">
        <v>0</v>
      </c>
      <c r="CB245" s="61">
        <v>0</v>
      </c>
      <c r="CC245" s="61">
        <v>0</v>
      </c>
      <c r="CD245" s="61">
        <v>312.85714285714198</v>
      </c>
      <c r="CE245" s="61">
        <v>312.85714285714198</v>
      </c>
      <c r="CG245" s="61">
        <v>26.571428571428495</v>
      </c>
      <c r="CH245" s="61">
        <v>25.714285714285602</v>
      </c>
      <c r="CI245" s="61">
        <v>26.571428571428495</v>
      </c>
      <c r="CJ245" s="61">
        <v>26.571428571428495</v>
      </c>
      <c r="CK245" s="61">
        <v>24</v>
      </c>
      <c r="CL245" s="61">
        <v>26.571428571428495</v>
      </c>
      <c r="CM245" s="61">
        <v>25.714285714285602</v>
      </c>
      <c r="CN245" s="61">
        <v>26.571428571428495</v>
      </c>
      <c r="CO245" s="61">
        <v>25.714285714285602</v>
      </c>
      <c r="CP245" s="61">
        <v>26.571428571428495</v>
      </c>
      <c r="CQ245" s="61">
        <v>26.571428571428495</v>
      </c>
      <c r="CR245" s="61">
        <v>25.714285714285602</v>
      </c>
      <c r="CS245" s="61">
        <v>312.85714285714192</v>
      </c>
    </row>
    <row r="246" spans="2:97" x14ac:dyDescent="0.25">
      <c r="D246" s="120" t="s">
        <v>318</v>
      </c>
      <c r="F246" s="120" t="s">
        <v>318</v>
      </c>
      <c r="H246" s="120" t="s">
        <v>318</v>
      </c>
      <c r="K246" s="135" t="s">
        <v>330</v>
      </c>
      <c r="O246" s="61" t="s">
        <v>667</v>
      </c>
      <c r="V246" s="61" t="s">
        <v>465</v>
      </c>
      <c r="W246" s="61" t="s">
        <v>466</v>
      </c>
      <c r="X246" s="61">
        <v>200</v>
      </c>
      <c r="Z246" s="61" t="s">
        <v>665</v>
      </c>
      <c r="AC246" s="179">
        <v>96000010</v>
      </c>
      <c r="AD246" s="180" t="s">
        <v>668</v>
      </c>
      <c r="AE246" s="183">
        <v>12.368114176694206</v>
      </c>
      <c r="AF246" s="183">
        <v>39.469975510865403</v>
      </c>
      <c r="AG246" s="183">
        <v>39.234967945987968</v>
      </c>
      <c r="AH246" s="184">
        <v>40.674972216548973</v>
      </c>
      <c r="AI246" s="185">
        <v>39.719212231793882</v>
      </c>
      <c r="AJ246" s="184">
        <v>39.719212231793882</v>
      </c>
      <c r="AK246" s="185">
        <v>39.129027221630388</v>
      </c>
      <c r="AL246" s="184">
        <v>39.129027221630395</v>
      </c>
      <c r="AM246" s="185">
        <v>40.674933319781381</v>
      </c>
      <c r="AN246" s="185">
        <v>39.386715902819404</v>
      </c>
      <c r="AO246" s="184">
        <v>39.514162178173585</v>
      </c>
      <c r="AP246" s="184">
        <v>44.570091582379902</v>
      </c>
      <c r="AQ246" s="184">
        <v>44.570091582379902</v>
      </c>
      <c r="AR246" s="184">
        <v>-4.8508793505860197</v>
      </c>
      <c r="AS246" s="186">
        <v>-0.12212929406246016</v>
      </c>
      <c r="AT246" s="184">
        <v>-3.8951193658309293</v>
      </c>
      <c r="AU246" s="186">
        <v>-9.5762065800407983E-2</v>
      </c>
      <c r="AV246" s="184">
        <v>-5.3351236363919341</v>
      </c>
      <c r="AW246" s="186">
        <v>-0.13597879431777349</v>
      </c>
      <c r="AX246" s="184">
        <v>-4.8508793505860197</v>
      </c>
      <c r="AY246" s="186">
        <v>-0.12212929406246016</v>
      </c>
      <c r="AZ246" s="184">
        <v>-3.8951193658309293</v>
      </c>
      <c r="BA246" s="186">
        <v>-9.5762065800407983E-2</v>
      </c>
      <c r="BB246" s="184">
        <v>0</v>
      </c>
      <c r="BC246" s="186">
        <v>0</v>
      </c>
      <c r="BE246" s="183">
        <v>44.570718882562574</v>
      </c>
      <c r="BF246" s="183">
        <v>44.569628586428365</v>
      </c>
      <c r="BG246" s="183">
        <v>44.570718882562574</v>
      </c>
      <c r="BH246" s="183">
        <v>44.570718882562574</v>
      </c>
      <c r="BI246" s="183">
        <v>44.57</v>
      </c>
      <c r="BJ246" s="183">
        <v>44.570718882562574</v>
      </c>
      <c r="BK246" s="183">
        <v>44.569628586428365</v>
      </c>
      <c r="BL246" s="183">
        <v>44.570718882562574</v>
      </c>
      <c r="BM246" s="183">
        <v>44.569628586428365</v>
      </c>
      <c r="BN246" s="183">
        <v>44.570718882562574</v>
      </c>
      <c r="BO246" s="183">
        <v>44.570718882562574</v>
      </c>
      <c r="BP246" s="183">
        <v>44.569628586428365</v>
      </c>
      <c r="BQ246" s="187">
        <v>44.570091582379909</v>
      </c>
      <c r="BS246" s="61">
        <v>25796.299419472874</v>
      </c>
      <c r="BT246" s="61">
        <v>82323.091779805152</v>
      </c>
      <c r="BU246" s="61">
        <v>81832.764994626574</v>
      </c>
      <c r="BV246" s="61">
        <v>85068.857142857014</v>
      </c>
      <c r="BW246" s="61">
        <v>27917.045509238647</v>
      </c>
      <c r="BX246" s="61">
        <v>83751.136527715949</v>
      </c>
      <c r="BY246" s="61">
        <v>68196.416383490738</v>
      </c>
      <c r="BZ246" s="61">
        <v>81835.699660188897</v>
      </c>
      <c r="CA246" s="61">
        <v>70890.714285714173</v>
      </c>
      <c r="CB246" s="61">
        <v>82374.559240633578</v>
      </c>
      <c r="CC246" s="61">
        <v>82641.104204297575</v>
      </c>
      <c r="CD246" s="61">
        <v>92960.285714285594</v>
      </c>
      <c r="CE246" s="61">
        <v>92960.285714285594</v>
      </c>
      <c r="CG246" s="61">
        <v>7895.2571428571337</v>
      </c>
      <c r="CH246" s="61">
        <v>7640.5714285714148</v>
      </c>
      <c r="CI246" s="61">
        <v>7895.2571428571337</v>
      </c>
      <c r="CJ246" s="61">
        <v>7895.2571428571337</v>
      </c>
      <c r="CK246" s="61">
        <v>7131.2</v>
      </c>
      <c r="CL246" s="61">
        <v>7895.2571428571337</v>
      </c>
      <c r="CM246" s="61">
        <v>7640.5714285714148</v>
      </c>
      <c r="CN246" s="61">
        <v>7895.2571428571337</v>
      </c>
      <c r="CO246" s="61">
        <v>7640.5714285714148</v>
      </c>
      <c r="CP246" s="61">
        <v>7895.2571428571337</v>
      </c>
      <c r="CQ246" s="61">
        <v>7895.2571428571337</v>
      </c>
      <c r="CR246" s="61">
        <v>7640.5714285714148</v>
      </c>
      <c r="CS246" s="61">
        <v>92960.285714285608</v>
      </c>
    </row>
    <row r="247" spans="2:97" x14ac:dyDescent="0.25">
      <c r="D247" s="120" t="s">
        <v>318</v>
      </c>
      <c r="F247" s="120" t="s">
        <v>318</v>
      </c>
      <c r="H247" s="120" t="s">
        <v>318</v>
      </c>
      <c r="K247" s="135" t="s">
        <v>330</v>
      </c>
      <c r="O247" s="61" t="s">
        <v>669</v>
      </c>
      <c r="V247" s="61" t="s">
        <v>465</v>
      </c>
      <c r="W247" s="61" t="s">
        <v>466</v>
      </c>
      <c r="X247" s="61">
        <v>200</v>
      </c>
      <c r="Z247" s="61" t="s">
        <v>665</v>
      </c>
      <c r="AC247" s="179">
        <v>96000700</v>
      </c>
      <c r="AD247" s="180" t="s">
        <v>670</v>
      </c>
      <c r="AE247" s="183">
        <v>-2.5200051780928316E-2</v>
      </c>
      <c r="AF247" s="183">
        <v>0</v>
      </c>
      <c r="AG247" s="183">
        <v>0</v>
      </c>
      <c r="AH247" s="184">
        <v>0</v>
      </c>
      <c r="AI247" s="185">
        <v>0</v>
      </c>
      <c r="AJ247" s="184">
        <v>0</v>
      </c>
      <c r="AK247" s="185">
        <v>0</v>
      </c>
      <c r="AL247" s="184">
        <v>0</v>
      </c>
      <c r="AM247" s="185">
        <v>0</v>
      </c>
      <c r="AN247" s="185">
        <v>0</v>
      </c>
      <c r="AO247" s="184">
        <v>0</v>
      </c>
      <c r="AP247" s="184">
        <v>0</v>
      </c>
      <c r="AQ247" s="184">
        <v>0</v>
      </c>
      <c r="AR247" s="184">
        <v>0</v>
      </c>
      <c r="AS247" s="186">
        <v>0</v>
      </c>
      <c r="AT247" s="184">
        <v>0</v>
      </c>
      <c r="AU247" s="186">
        <v>0</v>
      </c>
      <c r="AV247" s="184">
        <v>0</v>
      </c>
      <c r="AW247" s="186">
        <v>0</v>
      </c>
      <c r="AX247" s="184">
        <v>0</v>
      </c>
      <c r="AY247" s="186">
        <v>0</v>
      </c>
      <c r="AZ247" s="184">
        <v>0</v>
      </c>
      <c r="BA247" s="186">
        <v>0</v>
      </c>
      <c r="BB247" s="184">
        <v>0</v>
      </c>
      <c r="BC247" s="186">
        <v>0</v>
      </c>
      <c r="BE247" s="183">
        <v>0</v>
      </c>
      <c r="BF247" s="183">
        <v>0</v>
      </c>
      <c r="BG247" s="183">
        <v>0</v>
      </c>
      <c r="BH247" s="183">
        <v>0</v>
      </c>
      <c r="BI247" s="183">
        <v>0</v>
      </c>
      <c r="BJ247" s="183">
        <v>0</v>
      </c>
      <c r="BK247" s="183">
        <v>0</v>
      </c>
      <c r="BL247" s="183">
        <v>0</v>
      </c>
      <c r="BM247" s="183">
        <v>0</v>
      </c>
      <c r="BN247" s="183">
        <v>0</v>
      </c>
      <c r="BO247" s="183">
        <v>0</v>
      </c>
      <c r="BP247" s="183">
        <v>0</v>
      </c>
      <c r="BQ247" s="187">
        <v>0</v>
      </c>
      <c r="BS247" s="61">
        <v>-52.56</v>
      </c>
      <c r="BT247" s="61">
        <v>0</v>
      </c>
      <c r="BU247" s="61">
        <v>0</v>
      </c>
      <c r="BV247" s="61">
        <v>0</v>
      </c>
      <c r="BW247" s="61">
        <v>0</v>
      </c>
      <c r="BX247" s="61">
        <v>0</v>
      </c>
      <c r="BY247" s="61">
        <v>0</v>
      </c>
      <c r="BZ247" s="61">
        <v>0</v>
      </c>
      <c r="CA247" s="61">
        <v>0</v>
      </c>
      <c r="CB247" s="61">
        <v>0</v>
      </c>
      <c r="CC247" s="61">
        <v>0</v>
      </c>
      <c r="CD247" s="61">
        <v>0</v>
      </c>
      <c r="CE247" s="61">
        <v>0</v>
      </c>
      <c r="CG247" s="61">
        <v>0</v>
      </c>
      <c r="CH247" s="61">
        <v>0</v>
      </c>
      <c r="CI247" s="61">
        <v>0</v>
      </c>
      <c r="CJ247" s="61">
        <v>0</v>
      </c>
      <c r="CK247" s="61">
        <v>0</v>
      </c>
      <c r="CL247" s="61">
        <v>0</v>
      </c>
      <c r="CM247" s="61">
        <v>0</v>
      </c>
      <c r="CN247" s="61">
        <v>0</v>
      </c>
      <c r="CO247" s="61">
        <v>0</v>
      </c>
      <c r="CP247" s="61">
        <v>0</v>
      </c>
      <c r="CQ247" s="61">
        <v>0</v>
      </c>
      <c r="CR247" s="61">
        <v>0</v>
      </c>
      <c r="CS247" s="61">
        <v>0</v>
      </c>
    </row>
    <row r="248" spans="2:97" x14ac:dyDescent="0.25">
      <c r="D248" s="120" t="s">
        <v>318</v>
      </c>
      <c r="F248" s="120" t="s">
        <v>318</v>
      </c>
      <c r="H248" s="120" t="s">
        <v>318</v>
      </c>
      <c r="K248" s="135" t="s">
        <v>330</v>
      </c>
      <c r="O248" s="61" t="s">
        <v>671</v>
      </c>
      <c r="V248" s="61" t="s">
        <v>465</v>
      </c>
      <c r="W248" s="61" t="s">
        <v>466</v>
      </c>
      <c r="X248" s="61">
        <v>200</v>
      </c>
      <c r="Z248" s="61" t="s">
        <v>665</v>
      </c>
      <c r="AC248" s="179">
        <v>96640095</v>
      </c>
      <c r="AD248" s="180" t="s">
        <v>672</v>
      </c>
      <c r="AE248" s="183">
        <v>0</v>
      </c>
      <c r="AF248" s="183">
        <v>0</v>
      </c>
      <c r="AG248" s="183">
        <v>0</v>
      </c>
      <c r="AH248" s="184">
        <v>0</v>
      </c>
      <c r="AI248" s="185">
        <v>0</v>
      </c>
      <c r="AJ248" s="184">
        <v>0</v>
      </c>
      <c r="AK248" s="185">
        <v>0</v>
      </c>
      <c r="AL248" s="184">
        <v>0</v>
      </c>
      <c r="AM248" s="185">
        <v>0</v>
      </c>
      <c r="AN248" s="185">
        <v>0</v>
      </c>
      <c r="AO248" s="184">
        <v>0</v>
      </c>
      <c r="AP248" s="184">
        <v>0.20000041095974846</v>
      </c>
      <c r="AQ248" s="184">
        <v>0.2000004109597483</v>
      </c>
      <c r="AR248" s="184">
        <v>-0.2000004109597483</v>
      </c>
      <c r="AS248" s="186">
        <v>0</v>
      </c>
      <c r="AT248" s="184">
        <v>-0.2000004109597483</v>
      </c>
      <c r="AU248" s="186">
        <v>0</v>
      </c>
      <c r="AV248" s="184">
        <v>-0.2000004109597483</v>
      </c>
      <c r="AW248" s="186">
        <v>0</v>
      </c>
      <c r="AX248" s="184">
        <v>-0.20000041095974846</v>
      </c>
      <c r="AY248" s="186">
        <v>0</v>
      </c>
      <c r="AZ248" s="184">
        <v>-0.20000041095974846</v>
      </c>
      <c r="BA248" s="186">
        <v>0</v>
      </c>
      <c r="BB248" s="184">
        <v>1.6653345369377348E-16</v>
      </c>
      <c r="BC248" s="186">
        <v>8.3266555750872706E-16</v>
      </c>
      <c r="BE248" s="183">
        <v>0.20000322585848146</v>
      </c>
      <c r="BF248" s="183">
        <v>0.19999833334722159</v>
      </c>
      <c r="BG248" s="183">
        <v>0.20000322585848146</v>
      </c>
      <c r="BH248" s="183">
        <v>0.20000322585848146</v>
      </c>
      <c r="BI248" s="183">
        <v>0.2</v>
      </c>
      <c r="BJ248" s="183">
        <v>0.20000322585848146</v>
      </c>
      <c r="BK248" s="183">
        <v>0.19999833334722159</v>
      </c>
      <c r="BL248" s="183">
        <v>0.20000322585848146</v>
      </c>
      <c r="BM248" s="183">
        <v>0.19999833334722159</v>
      </c>
      <c r="BN248" s="183">
        <v>0.20000322585848146</v>
      </c>
      <c r="BO248" s="183">
        <v>0.20000322585848146</v>
      </c>
      <c r="BP248" s="183">
        <v>0.19999833334722159</v>
      </c>
      <c r="BQ248" s="187">
        <v>0.2000004109597483</v>
      </c>
      <c r="BS248" s="61">
        <v>0</v>
      </c>
      <c r="BT248" s="61">
        <v>0</v>
      </c>
      <c r="BU248" s="61">
        <v>0</v>
      </c>
      <c r="BV248" s="61">
        <v>0</v>
      </c>
      <c r="BW248" s="61">
        <v>0</v>
      </c>
      <c r="BX248" s="61">
        <v>0</v>
      </c>
      <c r="BY248" s="61">
        <v>0</v>
      </c>
      <c r="BZ248" s="61">
        <v>0</v>
      </c>
      <c r="CA248" s="61">
        <v>0</v>
      </c>
      <c r="CB248" s="61">
        <v>0</v>
      </c>
      <c r="CC248" s="61">
        <v>0</v>
      </c>
      <c r="CD248" s="61">
        <v>417.142857142857</v>
      </c>
      <c r="CE248" s="61">
        <v>417.14285714285666</v>
      </c>
      <c r="CG248" s="61">
        <v>35.428571428571402</v>
      </c>
      <c r="CH248" s="61">
        <v>34.285714285714199</v>
      </c>
      <c r="CI248" s="61">
        <v>35.428571428571402</v>
      </c>
      <c r="CJ248" s="61">
        <v>35.428571428571402</v>
      </c>
      <c r="CK248" s="61">
        <v>32</v>
      </c>
      <c r="CL248" s="61">
        <v>35.428571428571402</v>
      </c>
      <c r="CM248" s="61">
        <v>34.285714285714199</v>
      </c>
      <c r="CN248" s="61">
        <v>35.428571428571402</v>
      </c>
      <c r="CO248" s="61">
        <v>34.285714285714199</v>
      </c>
      <c r="CP248" s="61">
        <v>35.428571428571402</v>
      </c>
      <c r="CQ248" s="61">
        <v>35.428571428571402</v>
      </c>
      <c r="CR248" s="61">
        <v>34.285714285714199</v>
      </c>
      <c r="CS248" s="61">
        <v>417.14285714285666</v>
      </c>
    </row>
    <row r="249" spans="2:97" x14ac:dyDescent="0.25">
      <c r="D249" s="120" t="s">
        <v>318</v>
      </c>
      <c r="F249" s="120" t="s">
        <v>318</v>
      </c>
      <c r="H249" s="120" t="s">
        <v>318</v>
      </c>
      <c r="K249" s="135" t="s">
        <v>330</v>
      </c>
      <c r="O249" s="61" t="s">
        <v>2240</v>
      </c>
      <c r="V249" s="61" t="s">
        <v>465</v>
      </c>
      <c r="W249" s="61" t="s">
        <v>466</v>
      </c>
      <c r="X249" s="61">
        <v>200</v>
      </c>
      <c r="Z249" s="61" t="s">
        <v>665</v>
      </c>
      <c r="AC249" s="179">
        <v>250000090800</v>
      </c>
      <c r="AD249" s="180" t="s">
        <v>2241</v>
      </c>
      <c r="AE249" s="183">
        <v>22.919451889284705</v>
      </c>
      <c r="AF249" s="183">
        <v>0</v>
      </c>
      <c r="AG249" s="183">
        <v>0</v>
      </c>
      <c r="AH249" s="184">
        <v>0</v>
      </c>
      <c r="AI249" s="185">
        <v>0</v>
      </c>
      <c r="AJ249" s="184">
        <v>0</v>
      </c>
      <c r="AK249" s="185">
        <v>0</v>
      </c>
      <c r="AL249" s="184">
        <v>0</v>
      </c>
      <c r="AM249" s="185">
        <v>0</v>
      </c>
      <c r="AN249" s="185">
        <v>0</v>
      </c>
      <c r="AO249" s="184">
        <v>0</v>
      </c>
      <c r="AP249" s="184">
        <v>0</v>
      </c>
      <c r="AQ249" s="184">
        <v>0</v>
      </c>
      <c r="AR249" s="184">
        <v>0</v>
      </c>
      <c r="AS249" s="186">
        <v>0</v>
      </c>
      <c r="AT249" s="184">
        <v>0</v>
      </c>
      <c r="AU249" s="186">
        <v>0</v>
      </c>
      <c r="AV249" s="184">
        <v>0</v>
      </c>
      <c r="AW249" s="186">
        <v>0</v>
      </c>
      <c r="AX249" s="184">
        <v>0</v>
      </c>
      <c r="AY249" s="186">
        <v>0</v>
      </c>
      <c r="AZ249" s="184">
        <v>0</v>
      </c>
      <c r="BA249" s="186">
        <v>0</v>
      </c>
      <c r="BB249" s="184">
        <v>0</v>
      </c>
      <c r="BC249" s="186">
        <v>0</v>
      </c>
      <c r="BE249" s="183">
        <v>0</v>
      </c>
      <c r="BF249" s="183">
        <v>0</v>
      </c>
      <c r="BG249" s="183">
        <v>0</v>
      </c>
      <c r="BH249" s="183">
        <v>0</v>
      </c>
      <c r="BI249" s="183">
        <v>0</v>
      </c>
      <c r="BJ249" s="183">
        <v>0</v>
      </c>
      <c r="BK249" s="183">
        <v>0</v>
      </c>
      <c r="BL249" s="183">
        <v>0</v>
      </c>
      <c r="BM249" s="183">
        <v>0</v>
      </c>
      <c r="BN249" s="183">
        <v>0</v>
      </c>
      <c r="BO249" s="183">
        <v>0</v>
      </c>
      <c r="BP249" s="183">
        <v>0</v>
      </c>
      <c r="BQ249" s="187">
        <v>0</v>
      </c>
      <c r="BS249" s="61">
        <v>47803.33</v>
      </c>
      <c r="BT249" s="61">
        <v>0</v>
      </c>
      <c r="BU249" s="61">
        <v>0</v>
      </c>
      <c r="BV249" s="61">
        <v>0</v>
      </c>
      <c r="BW249" s="61">
        <v>0</v>
      </c>
      <c r="BX249" s="61">
        <v>0</v>
      </c>
      <c r="BY249" s="61">
        <v>0</v>
      </c>
      <c r="BZ249" s="61">
        <v>0</v>
      </c>
      <c r="CA249" s="61">
        <v>0</v>
      </c>
      <c r="CB249" s="61">
        <v>0</v>
      </c>
      <c r="CC249" s="61">
        <v>0</v>
      </c>
      <c r="CD249" s="61">
        <v>0</v>
      </c>
      <c r="CE249" s="61">
        <v>0</v>
      </c>
      <c r="CG249" s="61">
        <v>0</v>
      </c>
      <c r="CH249" s="61">
        <v>0</v>
      </c>
      <c r="CI249" s="61">
        <v>0</v>
      </c>
      <c r="CJ249" s="61">
        <v>0</v>
      </c>
      <c r="CK249" s="61">
        <v>0</v>
      </c>
      <c r="CL249" s="61">
        <v>0</v>
      </c>
      <c r="CM249" s="61">
        <v>0</v>
      </c>
      <c r="CN249" s="61">
        <v>0</v>
      </c>
      <c r="CO249" s="61">
        <v>0</v>
      </c>
      <c r="CP249" s="61">
        <v>0</v>
      </c>
      <c r="CQ249" s="61">
        <v>0</v>
      </c>
      <c r="CR249" s="61">
        <v>0</v>
      </c>
      <c r="CS249" s="61">
        <v>0</v>
      </c>
    </row>
    <row r="250" spans="2:97" x14ac:dyDescent="0.25">
      <c r="D250" s="120" t="s">
        <v>318</v>
      </c>
      <c r="F250" s="120" t="s">
        <v>318</v>
      </c>
      <c r="H250" s="120" t="s">
        <v>318</v>
      </c>
      <c r="K250" s="135" t="s">
        <v>330</v>
      </c>
      <c r="O250" s="61" t="s">
        <v>2242</v>
      </c>
      <c r="V250" s="61" t="s">
        <v>465</v>
      </c>
      <c r="W250" s="61" t="s">
        <v>466</v>
      </c>
      <c r="X250" s="61">
        <v>200</v>
      </c>
      <c r="Z250" s="61" t="s">
        <v>665</v>
      </c>
      <c r="AC250" s="179">
        <v>250000092710</v>
      </c>
      <c r="AD250" s="180" t="s">
        <v>2243</v>
      </c>
      <c r="AE250" s="183">
        <v>4.5226949096470745</v>
      </c>
      <c r="AF250" s="183">
        <v>0</v>
      </c>
      <c r="AG250" s="183">
        <v>0</v>
      </c>
      <c r="AH250" s="184">
        <v>0</v>
      </c>
      <c r="AI250" s="185">
        <v>0</v>
      </c>
      <c r="AJ250" s="184">
        <v>0</v>
      </c>
      <c r="AK250" s="185">
        <v>0</v>
      </c>
      <c r="AL250" s="184">
        <v>0</v>
      </c>
      <c r="AM250" s="185">
        <v>0</v>
      </c>
      <c r="AN250" s="185">
        <v>0</v>
      </c>
      <c r="AO250" s="184">
        <v>0</v>
      </c>
      <c r="AP250" s="184">
        <v>0</v>
      </c>
      <c r="AQ250" s="184">
        <v>0</v>
      </c>
      <c r="AR250" s="184">
        <v>0</v>
      </c>
      <c r="AS250" s="186">
        <v>0</v>
      </c>
      <c r="AT250" s="184">
        <v>0</v>
      </c>
      <c r="AU250" s="186">
        <v>0</v>
      </c>
      <c r="AV250" s="184">
        <v>0</v>
      </c>
      <c r="AW250" s="186">
        <v>0</v>
      </c>
      <c r="AX250" s="184">
        <v>0</v>
      </c>
      <c r="AY250" s="186">
        <v>0</v>
      </c>
      <c r="AZ250" s="184">
        <v>0</v>
      </c>
      <c r="BA250" s="186">
        <v>0</v>
      </c>
      <c r="BB250" s="184">
        <v>0</v>
      </c>
      <c r="BC250" s="186">
        <v>0</v>
      </c>
      <c r="BE250" s="183">
        <v>0</v>
      </c>
      <c r="BF250" s="183">
        <v>0</v>
      </c>
      <c r="BG250" s="183">
        <v>0</v>
      </c>
      <c r="BH250" s="183">
        <v>0</v>
      </c>
      <c r="BI250" s="183">
        <v>0</v>
      </c>
      <c r="BJ250" s="183">
        <v>0</v>
      </c>
      <c r="BK250" s="183">
        <v>0</v>
      </c>
      <c r="BL250" s="183">
        <v>0</v>
      </c>
      <c r="BM250" s="183">
        <v>0</v>
      </c>
      <c r="BN250" s="183">
        <v>0</v>
      </c>
      <c r="BO250" s="183">
        <v>0</v>
      </c>
      <c r="BP250" s="183">
        <v>0</v>
      </c>
      <c r="BQ250" s="187">
        <v>0</v>
      </c>
      <c r="BS250" s="61">
        <v>9433.0300000000007</v>
      </c>
      <c r="BT250" s="61">
        <v>0</v>
      </c>
      <c r="BU250" s="61">
        <v>0</v>
      </c>
      <c r="BV250" s="61">
        <v>0</v>
      </c>
      <c r="BW250" s="61">
        <v>0</v>
      </c>
      <c r="BX250" s="61">
        <v>0</v>
      </c>
      <c r="BY250" s="61">
        <v>0</v>
      </c>
      <c r="BZ250" s="61">
        <v>0</v>
      </c>
      <c r="CA250" s="61">
        <v>0</v>
      </c>
      <c r="CB250" s="61">
        <v>0</v>
      </c>
      <c r="CC250" s="61">
        <v>0</v>
      </c>
      <c r="CD250" s="61">
        <v>0</v>
      </c>
      <c r="CE250" s="61">
        <v>0</v>
      </c>
      <c r="CG250" s="61">
        <v>0</v>
      </c>
      <c r="CH250" s="61">
        <v>0</v>
      </c>
      <c r="CI250" s="61">
        <v>0</v>
      </c>
      <c r="CJ250" s="61">
        <v>0</v>
      </c>
      <c r="CK250" s="61">
        <v>0</v>
      </c>
      <c r="CL250" s="61">
        <v>0</v>
      </c>
      <c r="CM250" s="61">
        <v>0</v>
      </c>
      <c r="CN250" s="61">
        <v>0</v>
      </c>
      <c r="CO250" s="61">
        <v>0</v>
      </c>
      <c r="CP250" s="61">
        <v>0</v>
      </c>
      <c r="CQ250" s="61">
        <v>0</v>
      </c>
      <c r="CR250" s="61">
        <v>0</v>
      </c>
      <c r="CS250" s="61">
        <v>0</v>
      </c>
    </row>
    <row r="251" spans="2:97" x14ac:dyDescent="0.25">
      <c r="D251" s="120" t="s">
        <v>318</v>
      </c>
      <c r="F251" s="120" t="s">
        <v>318</v>
      </c>
      <c r="H251" s="120" t="s">
        <v>318</v>
      </c>
      <c r="K251" s="135" t="s">
        <v>330</v>
      </c>
      <c r="O251" s="61" t="s">
        <v>673</v>
      </c>
      <c r="V251" s="61" t="s">
        <v>465</v>
      </c>
      <c r="W251" s="61" t="s">
        <v>468</v>
      </c>
      <c r="X251" s="61">
        <v>201</v>
      </c>
      <c r="Z251" s="61" t="s">
        <v>665</v>
      </c>
      <c r="AC251" s="179">
        <v>96000040</v>
      </c>
      <c r="AD251" s="180" t="s">
        <v>674</v>
      </c>
      <c r="AE251" s="183">
        <v>6.9665280134137264</v>
      </c>
      <c r="AF251" s="183">
        <v>23.564578424657487</v>
      </c>
      <c r="AG251" s="183">
        <v>25.730662802731782</v>
      </c>
      <c r="AH251" s="184">
        <v>29.05935515071366</v>
      </c>
      <c r="AI251" s="185">
        <v>24.520878980166746</v>
      </c>
      <c r="AJ251" s="184">
        <v>24.520878980166749</v>
      </c>
      <c r="AK251" s="185">
        <v>25.456723431600931</v>
      </c>
      <c r="AL251" s="184">
        <v>25.456723431600935</v>
      </c>
      <c r="AM251" s="185">
        <v>29.059327361758388</v>
      </c>
      <c r="AN251" s="185">
        <v>26.057182337990199</v>
      </c>
      <c r="AO251" s="184">
        <v>24.946058410604</v>
      </c>
      <c r="AP251" s="184">
        <v>30.271659424262097</v>
      </c>
      <c r="AQ251" s="184">
        <v>30.271659424262079</v>
      </c>
      <c r="AR251" s="184">
        <v>-5.7507804440953301</v>
      </c>
      <c r="AS251" s="186">
        <v>-0.23452586869935374</v>
      </c>
      <c r="AT251" s="184">
        <v>-1.2123042735484191</v>
      </c>
      <c r="AU251" s="186">
        <v>-4.1718209755891522E-2</v>
      </c>
      <c r="AV251" s="184">
        <v>-4.5409966215302973</v>
      </c>
      <c r="AW251" s="186">
        <v>-0.17648191406278843</v>
      </c>
      <c r="AX251" s="184">
        <v>-5.7507804440953478</v>
      </c>
      <c r="AY251" s="186">
        <v>-0.23452586869935446</v>
      </c>
      <c r="AZ251" s="184">
        <v>-1.2123042735484368</v>
      </c>
      <c r="BA251" s="186">
        <v>-4.1718209755892133E-2</v>
      </c>
      <c r="BB251" s="184">
        <v>1.7763568394002505E-14</v>
      </c>
      <c r="BC251" s="186">
        <v>5.8680524067225004E-16</v>
      </c>
      <c r="BE251" s="183">
        <v>30.272085481665428</v>
      </c>
      <c r="BF251" s="183">
        <v>30.27134496101413</v>
      </c>
      <c r="BG251" s="183">
        <v>30.272085481665428</v>
      </c>
      <c r="BH251" s="183">
        <v>30.272085481665428</v>
      </c>
      <c r="BI251" s="183">
        <v>30.271597222222219</v>
      </c>
      <c r="BJ251" s="183">
        <v>30.272085481665428</v>
      </c>
      <c r="BK251" s="183">
        <v>30.27134496101413</v>
      </c>
      <c r="BL251" s="183">
        <v>30.272085481665428</v>
      </c>
      <c r="BM251" s="183">
        <v>30.27134496101413</v>
      </c>
      <c r="BN251" s="183">
        <v>30.272085481665428</v>
      </c>
      <c r="BO251" s="183">
        <v>30.272085481665428</v>
      </c>
      <c r="BP251" s="183">
        <v>30.27134496101413</v>
      </c>
      <c r="BQ251" s="187">
        <v>30.271659424262076</v>
      </c>
      <c r="BS251" s="61">
        <v>14530.157142857144</v>
      </c>
      <c r="BT251" s="61">
        <v>49148.977857142854</v>
      </c>
      <c r="BU251" s="61">
        <v>53666.700714285704</v>
      </c>
      <c r="BV251" s="61">
        <v>60775.607142857065</v>
      </c>
      <c r="BW251" s="61">
        <v>17234.744999999999</v>
      </c>
      <c r="BX251" s="61">
        <v>51704.235000000001</v>
      </c>
      <c r="BY251" s="61">
        <v>44367.504999999997</v>
      </c>
      <c r="BZ251" s="61">
        <v>53241.006000000001</v>
      </c>
      <c r="CA251" s="61">
        <v>50646.339285714224</v>
      </c>
      <c r="CB251" s="61">
        <v>54496.772857142838</v>
      </c>
      <c r="CC251" s="61">
        <v>52172.93494168952</v>
      </c>
      <c r="CD251" s="61">
        <v>63137.902777777701</v>
      </c>
      <c r="CE251" s="61">
        <v>63137.902777777665</v>
      </c>
      <c r="CG251" s="61">
        <v>5362.3972222222137</v>
      </c>
      <c r="CH251" s="61">
        <v>5189.4166666666524</v>
      </c>
      <c r="CI251" s="61">
        <v>5362.3972222222137</v>
      </c>
      <c r="CJ251" s="61">
        <v>5362.3972222222137</v>
      </c>
      <c r="CK251" s="61">
        <v>4843.4555555555553</v>
      </c>
      <c r="CL251" s="61">
        <v>5362.3972222222137</v>
      </c>
      <c r="CM251" s="61">
        <v>5189.4166666666524</v>
      </c>
      <c r="CN251" s="61">
        <v>5362.3972222222137</v>
      </c>
      <c r="CO251" s="61">
        <v>5189.4166666666524</v>
      </c>
      <c r="CP251" s="61">
        <v>5362.3972222222137</v>
      </c>
      <c r="CQ251" s="61">
        <v>5362.3972222222137</v>
      </c>
      <c r="CR251" s="61">
        <v>5189.4166666666524</v>
      </c>
      <c r="CS251" s="61">
        <v>63137.902777777657</v>
      </c>
    </row>
    <row r="252" spans="2:97" x14ac:dyDescent="0.25">
      <c r="D252" s="120" t="s">
        <v>318</v>
      </c>
      <c r="F252" s="120" t="s">
        <v>318</v>
      </c>
      <c r="H252" s="120" t="s">
        <v>318</v>
      </c>
      <c r="K252" s="135" t="s">
        <v>330</v>
      </c>
      <c r="O252" s="61" t="s">
        <v>675</v>
      </c>
      <c r="V252" s="61" t="s">
        <v>465</v>
      </c>
      <c r="W252" s="61" t="s">
        <v>468</v>
      </c>
      <c r="X252" s="61">
        <v>201</v>
      </c>
      <c r="Z252" s="61" t="s">
        <v>665</v>
      </c>
      <c r="AC252" s="179">
        <v>96000088</v>
      </c>
      <c r="AD252" s="180" t="s">
        <v>676</v>
      </c>
      <c r="AE252" s="183">
        <v>1.5821950319075999E-5</v>
      </c>
      <c r="AF252" s="183">
        <v>0</v>
      </c>
      <c r="AG252" s="183">
        <v>0.8310534199727807</v>
      </c>
      <c r="AH252" s="184">
        <v>0.9009441409776684</v>
      </c>
      <c r="AI252" s="185">
        <v>0.88283482587469098</v>
      </c>
      <c r="AJ252" s="184">
        <v>0.88283482587469098</v>
      </c>
      <c r="AK252" s="185">
        <v>0.78873846108448986</v>
      </c>
      <c r="AL252" s="184">
        <v>0.78873846108448997</v>
      </c>
      <c r="AM252" s="185">
        <v>0.99812178971297205</v>
      </c>
      <c r="AN252" s="185">
        <v>0.72645786692908132</v>
      </c>
      <c r="AO252" s="184">
        <v>0.82958592394293473</v>
      </c>
      <c r="AP252" s="184">
        <v>0.68751572957376883</v>
      </c>
      <c r="AQ252" s="184">
        <v>0.68751572957376883</v>
      </c>
      <c r="AR252" s="184">
        <v>0.19531909630092215</v>
      </c>
      <c r="AS252" s="186">
        <v>0.22124081490261194</v>
      </c>
      <c r="AT252" s="184">
        <v>0.21342841140389957</v>
      </c>
      <c r="AU252" s="186">
        <v>0.2368941665709659</v>
      </c>
      <c r="AV252" s="184">
        <v>0.14353769039901187</v>
      </c>
      <c r="AW252" s="186">
        <v>0.17271776633048827</v>
      </c>
      <c r="AX252" s="184">
        <v>0.19531909630092215</v>
      </c>
      <c r="AY252" s="186">
        <v>0.22124081490261194</v>
      </c>
      <c r="AZ252" s="184">
        <v>0.21342841140389957</v>
      </c>
      <c r="BA252" s="186">
        <v>0.2368941665709659</v>
      </c>
      <c r="BB252" s="184">
        <v>0</v>
      </c>
      <c r="BC252" s="186">
        <v>0</v>
      </c>
      <c r="BE252" s="183">
        <v>1.7497235982793657</v>
      </c>
      <c r="BF252" s="183">
        <v>1.3105637043716234</v>
      </c>
      <c r="BG252" s="183">
        <v>0.7775010274653531</v>
      </c>
      <c r="BH252" s="183">
        <v>2.7816628797000953</v>
      </c>
      <c r="BI252" s="183">
        <v>0.30323816373914936</v>
      </c>
      <c r="BJ252" s="183">
        <v>-3.0065648688878344E-2</v>
      </c>
      <c r="BK252" s="183">
        <v>0.2438308558603039</v>
      </c>
      <c r="BL252" s="183">
        <v>0</v>
      </c>
      <c r="BM252" s="183">
        <v>0.46521088256857956</v>
      </c>
      <c r="BN252" s="183">
        <v>-4.5605259109558545E-2</v>
      </c>
      <c r="BO252" s="183">
        <v>0.62215641646786835</v>
      </c>
      <c r="BP252" s="183">
        <v>1.1658340731219968E-2</v>
      </c>
      <c r="BQ252" s="187">
        <v>0.68751572957376872</v>
      </c>
      <c r="BS252" s="61">
        <v>3.3000000000000002E-2</v>
      </c>
      <c r="BT252" s="61">
        <v>0</v>
      </c>
      <c r="BU252" s="61">
        <v>1733.3364285714285</v>
      </c>
      <c r="BV252" s="61">
        <v>1884.2616047649249</v>
      </c>
      <c r="BW252" s="61">
        <v>620.50928571428528</v>
      </c>
      <c r="BX252" s="61">
        <v>1861.5278571428557</v>
      </c>
      <c r="BY252" s="61">
        <v>1374.660714285714</v>
      </c>
      <c r="BZ252" s="61">
        <v>1649.5928571428569</v>
      </c>
      <c r="CA252" s="61">
        <v>1739.5865424191504</v>
      </c>
      <c r="CB252" s="61">
        <v>1519.3357766314884</v>
      </c>
      <c r="CC252" s="61">
        <v>1735.020888911972</v>
      </c>
      <c r="CD252" s="61">
        <v>1433.9584323293054</v>
      </c>
      <c r="CE252" s="61">
        <v>1433.9584323293054</v>
      </c>
      <c r="CG252" s="61">
        <v>309.94603819920684</v>
      </c>
      <c r="CH252" s="61">
        <v>224.6699358404274</v>
      </c>
      <c r="CI252" s="61">
        <v>137.72653200521265</v>
      </c>
      <c r="CJ252" s="61">
        <v>492.74376251007487</v>
      </c>
      <c r="CK252" s="61">
        <v>48.518106198263901</v>
      </c>
      <c r="CL252" s="61">
        <v>-5.3258290087479097</v>
      </c>
      <c r="CM252" s="61">
        <v>41.799923620131899</v>
      </c>
      <c r="CN252" s="61">
        <v>0</v>
      </c>
      <c r="CO252" s="61">
        <v>79.751101598731594</v>
      </c>
      <c r="CP252" s="61">
        <v>-8.0785155986672006</v>
      </c>
      <c r="CQ252" s="61">
        <v>110.20878761311819</v>
      </c>
      <c r="CR252" s="61">
        <v>1.9985893515530391</v>
      </c>
      <c r="CS252" s="61">
        <v>1433.9584323293052</v>
      </c>
    </row>
    <row r="253" spans="2:97" x14ac:dyDescent="0.25">
      <c r="D253" s="120" t="s">
        <v>318</v>
      </c>
      <c r="F253" s="120" t="s">
        <v>318</v>
      </c>
      <c r="H253" s="120" t="s">
        <v>318</v>
      </c>
      <c r="K253" s="135" t="s">
        <v>330</v>
      </c>
      <c r="O253" s="61" t="s">
        <v>677</v>
      </c>
      <c r="V253" s="61" t="s">
        <v>465</v>
      </c>
      <c r="W253" s="61" t="s">
        <v>468</v>
      </c>
      <c r="X253" s="61">
        <v>201</v>
      </c>
      <c r="Z253" s="61" t="s">
        <v>665</v>
      </c>
      <c r="AC253" s="179">
        <v>96000089</v>
      </c>
      <c r="AD253" s="180" t="s">
        <v>678</v>
      </c>
      <c r="AE253" s="183">
        <v>11.043721185728463</v>
      </c>
      <c r="AF253" s="183">
        <v>39.961766438356086</v>
      </c>
      <c r="AG253" s="183">
        <v>40.02240141589332</v>
      </c>
      <c r="AH253" s="184">
        <v>44.89290394268621</v>
      </c>
      <c r="AI253" s="185">
        <v>38.969599717074324</v>
      </c>
      <c r="AJ253" s="184">
        <v>38.969599717074324</v>
      </c>
      <c r="AK253" s="185">
        <v>37.612538340101082</v>
      </c>
      <c r="AL253" s="184">
        <v>37.612538340101082</v>
      </c>
      <c r="AM253" s="185">
        <v>46.591403407287373</v>
      </c>
      <c r="AN253" s="185">
        <v>37.410509231413883</v>
      </c>
      <c r="AO253" s="184">
        <v>36.217357833697228</v>
      </c>
      <c r="AP253" s="184">
        <v>45.304617834018302</v>
      </c>
      <c r="AQ253" s="184">
        <v>45.304617834018302</v>
      </c>
      <c r="AR253" s="184">
        <v>-6.3350181169439779</v>
      </c>
      <c r="AS253" s="186">
        <v>-0.16256307898816633</v>
      </c>
      <c r="AT253" s="184">
        <v>-0.41171389133209146</v>
      </c>
      <c r="AU253" s="186">
        <v>-9.1710238183236627E-3</v>
      </c>
      <c r="AV253" s="184">
        <v>-5.2822164181249818</v>
      </c>
      <c r="AW253" s="186">
        <v>-0.13198149614349122</v>
      </c>
      <c r="AX253" s="184">
        <v>-6.3350181169439779</v>
      </c>
      <c r="AY253" s="186">
        <v>-0.16256307898816633</v>
      </c>
      <c r="AZ253" s="184">
        <v>-0.41171389133209146</v>
      </c>
      <c r="BA253" s="186">
        <v>-9.1710238183236627E-3</v>
      </c>
      <c r="BB253" s="184">
        <v>0</v>
      </c>
      <c r="BC253" s="186">
        <v>0</v>
      </c>
      <c r="BE253" s="183">
        <v>31.755407542049586</v>
      </c>
      <c r="BF253" s="183">
        <v>64.127425389092807</v>
      </c>
      <c r="BG253" s="183">
        <v>28.402715557142884</v>
      </c>
      <c r="BH253" s="183">
        <v>62.552827532004564</v>
      </c>
      <c r="BI253" s="183">
        <v>31.493944090409293</v>
      </c>
      <c r="BJ253" s="183">
        <v>34.913914367841741</v>
      </c>
      <c r="BK253" s="183">
        <v>32.508526945350006</v>
      </c>
      <c r="BL253" s="183">
        <v>36.99855577852189</v>
      </c>
      <c r="BM253" s="183">
        <v>49.745470197385004</v>
      </c>
      <c r="BN253" s="183">
        <v>56.746002895448242</v>
      </c>
      <c r="BO253" s="183">
        <v>54.485827192913916</v>
      </c>
      <c r="BP253" s="183">
        <v>59.382237677792808</v>
      </c>
      <c r="BQ253" s="187">
        <v>45.304617834018309</v>
      </c>
      <c r="BS253" s="61">
        <v>23033.999714285714</v>
      </c>
      <c r="BT253" s="61">
        <v>83348.827142857146</v>
      </c>
      <c r="BU253" s="61">
        <v>83475.122857142866</v>
      </c>
      <c r="BV253" s="61">
        <v>93890.366092852215</v>
      </c>
      <c r="BW253" s="61">
        <v>27390.172857142858</v>
      </c>
      <c r="BX253" s="61">
        <v>82170.518571428576</v>
      </c>
      <c r="BY253" s="61">
        <v>65553.388571428572</v>
      </c>
      <c r="BZ253" s="61">
        <v>78664.066285714274</v>
      </c>
      <c r="CA253" s="61">
        <v>81202.293342424862</v>
      </c>
      <c r="CB253" s="61">
        <v>78241.461321855924</v>
      </c>
      <c r="CC253" s="61">
        <v>75746.068694129382</v>
      </c>
      <c r="CD253" s="61">
        <v>94492.294462590318</v>
      </c>
      <c r="CE253" s="61">
        <v>94492.294462590318</v>
      </c>
      <c r="CG253" s="61">
        <v>5625.1528919986631</v>
      </c>
      <c r="CH253" s="61">
        <v>10993.364534452179</v>
      </c>
      <c r="CI253" s="61">
        <v>5031.2570337922898</v>
      </c>
      <c r="CJ253" s="61">
        <v>11080.607869019288</v>
      </c>
      <c r="CK253" s="61">
        <v>5039.0310544654867</v>
      </c>
      <c r="CL253" s="61">
        <v>6184.6507911194858</v>
      </c>
      <c r="CM253" s="61">
        <v>5572.9367742413515</v>
      </c>
      <c r="CN253" s="61">
        <v>6553.9241706073672</v>
      </c>
      <c r="CO253" s="61">
        <v>8527.865955937712</v>
      </c>
      <c r="CP253" s="61">
        <v>10051.986952899701</v>
      </c>
      <c r="CQ253" s="61">
        <v>9651.6194289527702</v>
      </c>
      <c r="CR253" s="61">
        <v>10179.897005104021</v>
      </c>
      <c r="CS253" s="61">
        <v>94492.294462590333</v>
      </c>
    </row>
    <row r="254" spans="2:97" x14ac:dyDescent="0.25">
      <c r="D254" s="120" t="s">
        <v>318</v>
      </c>
      <c r="F254" s="120" t="s">
        <v>318</v>
      </c>
      <c r="H254" s="120" t="s">
        <v>318</v>
      </c>
      <c r="K254" s="135" t="s">
        <v>330</v>
      </c>
      <c r="O254" s="61" t="s">
        <v>679</v>
      </c>
      <c r="V254" s="61" t="s">
        <v>465</v>
      </c>
      <c r="W254" s="61" t="s">
        <v>468</v>
      </c>
      <c r="X254" s="61">
        <v>201</v>
      </c>
      <c r="Z254" s="61" t="s">
        <v>665</v>
      </c>
      <c r="AC254" s="179">
        <v>96000090</v>
      </c>
      <c r="AD254" s="180" t="s">
        <v>680</v>
      </c>
      <c r="AE254" s="183">
        <v>84.883565445682422</v>
      </c>
      <c r="AF254" s="183">
        <v>340.79980308219103</v>
      </c>
      <c r="AG254" s="183">
        <v>338.79138587271069</v>
      </c>
      <c r="AH254" s="184">
        <v>385.71656737611272</v>
      </c>
      <c r="AI254" s="185">
        <v>342.46027251921737</v>
      </c>
      <c r="AJ254" s="184">
        <v>342.46027251921743</v>
      </c>
      <c r="AK254" s="185">
        <v>350.00976637743213</v>
      </c>
      <c r="AL254" s="184">
        <v>350.00976637743213</v>
      </c>
      <c r="AM254" s="185">
        <v>385.71751381324844</v>
      </c>
      <c r="AN254" s="185">
        <v>355.96008272399104</v>
      </c>
      <c r="AO254" s="184">
        <v>348.35469127098105</v>
      </c>
      <c r="AP254" s="184">
        <v>396.60657626485266</v>
      </c>
      <c r="AQ254" s="184">
        <v>396.60657626485272</v>
      </c>
      <c r="AR254" s="184">
        <v>-54.146303745635294</v>
      </c>
      <c r="AS254" s="186">
        <v>-0.15810973736405246</v>
      </c>
      <c r="AT254" s="184">
        <v>-10.890008888739999</v>
      </c>
      <c r="AU254" s="186">
        <v>-2.8233189367054427E-2</v>
      </c>
      <c r="AV254" s="184">
        <v>-57.815190392142028</v>
      </c>
      <c r="AW254" s="186">
        <v>-0.17065129989421901</v>
      </c>
      <c r="AX254" s="184">
        <v>-54.146303745635237</v>
      </c>
      <c r="AY254" s="186">
        <v>-0.15810973736405229</v>
      </c>
      <c r="AZ254" s="184">
        <v>-10.890008888739942</v>
      </c>
      <c r="BA254" s="186">
        <v>-2.8233189367054282E-2</v>
      </c>
      <c r="BB254" s="184">
        <v>-5.6843418860808015E-14</v>
      </c>
      <c r="BC254" s="186">
        <v>-1.4332444861642474E-16</v>
      </c>
      <c r="BE254" s="183">
        <v>408.18957082224006</v>
      </c>
      <c r="BF254" s="183">
        <v>378.84151883551323</v>
      </c>
      <c r="BG254" s="183">
        <v>407.48441307590366</v>
      </c>
      <c r="BH254" s="183">
        <v>367.01520222818448</v>
      </c>
      <c r="BI254" s="183">
        <v>419.5794212616928</v>
      </c>
      <c r="BJ254" s="183">
        <v>414.39414955091945</v>
      </c>
      <c r="BK254" s="183">
        <v>417.55563975103644</v>
      </c>
      <c r="BL254" s="183">
        <v>414.57535569205157</v>
      </c>
      <c r="BM254" s="183">
        <v>396.70618896397337</v>
      </c>
      <c r="BN254" s="183">
        <v>383.19601975509175</v>
      </c>
      <c r="BO254" s="183">
        <v>386.53428620212543</v>
      </c>
      <c r="BP254" s="183">
        <v>366.59068379215972</v>
      </c>
      <c r="BQ254" s="187">
        <v>396.60657626485278</v>
      </c>
      <c r="BS254" s="61">
        <v>177042.5012857143</v>
      </c>
      <c r="BT254" s="61">
        <v>710811.01785714272</v>
      </c>
      <c r="BU254" s="61">
        <v>706620.58142857137</v>
      </c>
      <c r="BV254" s="61">
        <v>806699.20050742337</v>
      </c>
      <c r="BW254" s="61">
        <v>240701.62714285712</v>
      </c>
      <c r="BX254" s="61">
        <v>722104.88142857142</v>
      </c>
      <c r="BY254" s="61">
        <v>610018.02142857132</v>
      </c>
      <c r="BZ254" s="61">
        <v>732021.62571428553</v>
      </c>
      <c r="CA254" s="61">
        <v>672251.62612455816</v>
      </c>
      <c r="CB254" s="61">
        <v>744465.59581143653</v>
      </c>
      <c r="CC254" s="61">
        <v>728559.45196486788</v>
      </c>
      <c r="CD254" s="61">
        <v>827206.3021813659</v>
      </c>
      <c r="CE254" s="61">
        <v>827206.30218136602</v>
      </c>
      <c r="CG254" s="61">
        <v>72306.700575451599</v>
      </c>
      <c r="CH254" s="61">
        <v>64944.801573972036</v>
      </c>
      <c r="CI254" s="61">
        <v>72181.788932265568</v>
      </c>
      <c r="CJ254" s="61">
        <v>65013.072922700594</v>
      </c>
      <c r="CK254" s="61">
        <v>67132.707401870852</v>
      </c>
      <c r="CL254" s="61">
        <v>73405.779651449862</v>
      </c>
      <c r="CM254" s="61">
        <v>71581.563322520175</v>
      </c>
      <c r="CN254" s="61">
        <v>73437.878507290006</v>
      </c>
      <c r="CO254" s="61">
        <v>68007.341974093957</v>
      </c>
      <c r="CP254" s="61">
        <v>67879.342939416951</v>
      </c>
      <c r="CQ254" s="61">
        <v>68470.683457844498</v>
      </c>
      <c r="CR254" s="61">
        <v>62844.64092248994</v>
      </c>
      <c r="CS254" s="61">
        <v>827206.30218136613</v>
      </c>
    </row>
    <row r="255" spans="2:97" x14ac:dyDescent="0.25">
      <c r="D255" s="120" t="s">
        <v>318</v>
      </c>
      <c r="F255" s="120" t="s">
        <v>318</v>
      </c>
      <c r="H255" s="120" t="s">
        <v>318</v>
      </c>
      <c r="K255" s="135" t="s">
        <v>330</v>
      </c>
      <c r="O255" s="61" t="s">
        <v>681</v>
      </c>
      <c r="V255" s="61" t="s">
        <v>465</v>
      </c>
      <c r="W255" s="61" t="s">
        <v>468</v>
      </c>
      <c r="X255" s="61">
        <v>201</v>
      </c>
      <c r="Z255" s="61" t="s">
        <v>665</v>
      </c>
      <c r="AC255" s="179">
        <v>96000100</v>
      </c>
      <c r="AD255" s="180" t="s">
        <v>682</v>
      </c>
      <c r="AE255" s="183">
        <v>0.57581830647597221</v>
      </c>
      <c r="AF255" s="183">
        <v>1.4339297945205451</v>
      </c>
      <c r="AG255" s="183">
        <v>0.94509612006052068</v>
      </c>
      <c r="AH255" s="184">
        <v>1.109139524884589</v>
      </c>
      <c r="AI255" s="185">
        <v>1.0414337746594526</v>
      </c>
      <c r="AJ255" s="184">
        <v>1.0414337746594526</v>
      </c>
      <c r="AK255" s="185">
        <v>1.0404183763633175</v>
      </c>
      <c r="AL255" s="184">
        <v>1.0404183763633177</v>
      </c>
      <c r="AM255" s="185">
        <v>1.1091384642337767</v>
      </c>
      <c r="AN255" s="185">
        <v>1.0518727302293016</v>
      </c>
      <c r="AO255" s="184">
        <v>1.0731671535748084</v>
      </c>
      <c r="AP255" s="184">
        <v>1.3433965483474513</v>
      </c>
      <c r="AQ255" s="184">
        <v>1.3433965483474499</v>
      </c>
      <c r="AR255" s="184">
        <v>-0.30196277368799729</v>
      </c>
      <c r="AS255" s="186">
        <v>-0.28994908849267798</v>
      </c>
      <c r="AT255" s="184">
        <v>-0.23425702346286092</v>
      </c>
      <c r="AU255" s="186">
        <v>-0.2112060910346121</v>
      </c>
      <c r="AV255" s="184">
        <v>-0.39830042828692924</v>
      </c>
      <c r="AW255" s="186">
        <v>-0.42143906829436933</v>
      </c>
      <c r="AX255" s="184">
        <v>-0.30196277368799862</v>
      </c>
      <c r="AY255" s="186">
        <v>-0.28994908849267925</v>
      </c>
      <c r="AZ255" s="184">
        <v>-0.23425702346286226</v>
      </c>
      <c r="BA255" s="186">
        <v>-0.2112060910346133</v>
      </c>
      <c r="BB255" s="184">
        <v>1.3322676295501878E-15</v>
      </c>
      <c r="BC255" s="186">
        <v>9.9171583490299026E-16</v>
      </c>
      <c r="BE255" s="183">
        <v>1.3434154559348086</v>
      </c>
      <c r="BF255" s="183">
        <v>1.3433825930886396</v>
      </c>
      <c r="BG255" s="183">
        <v>1.3434154559348086</v>
      </c>
      <c r="BH255" s="183">
        <v>1.3434154559348086</v>
      </c>
      <c r="BI255" s="183">
        <v>1.3433937879435858</v>
      </c>
      <c r="BJ255" s="183">
        <v>1.3434154559348086</v>
      </c>
      <c r="BK255" s="183">
        <v>1.3433825930886396</v>
      </c>
      <c r="BL255" s="183">
        <v>1.3434154559348086</v>
      </c>
      <c r="BM255" s="183">
        <v>1.3433825930886396</v>
      </c>
      <c r="BN255" s="183">
        <v>1.3434154559348086</v>
      </c>
      <c r="BO255" s="183">
        <v>1.3434154559348086</v>
      </c>
      <c r="BP255" s="183">
        <v>1.3433825930886401</v>
      </c>
      <c r="BQ255" s="187">
        <v>1.3433965483474497</v>
      </c>
      <c r="BS255" s="61">
        <v>1200.99</v>
      </c>
      <c r="BT255" s="61">
        <v>2990.7678571428573</v>
      </c>
      <c r="BU255" s="61">
        <v>1971.1964285714287</v>
      </c>
      <c r="BV255" s="61">
        <v>2319.6876765293759</v>
      </c>
      <c r="BW255" s="61">
        <v>731.98214285714289</v>
      </c>
      <c r="BX255" s="61">
        <v>2195.9464285714284</v>
      </c>
      <c r="BY255" s="61">
        <v>1813.3035714285716</v>
      </c>
      <c r="BZ255" s="61">
        <v>2175.9642857142862</v>
      </c>
      <c r="CA255" s="61">
        <v>1933.0730637744798</v>
      </c>
      <c r="CB255" s="61">
        <v>2199.9181841834679</v>
      </c>
      <c r="CC255" s="61">
        <v>2244.4539800009616</v>
      </c>
      <c r="CD255" s="61">
        <v>2801.9356148537627</v>
      </c>
      <c r="CE255" s="61">
        <v>2801.9356148537599</v>
      </c>
      <c r="CG255" s="61">
        <v>237.97261386429199</v>
      </c>
      <c r="CH255" s="61">
        <v>230.2960779331855</v>
      </c>
      <c r="CI255" s="61">
        <v>237.97261386429199</v>
      </c>
      <c r="CJ255" s="61">
        <v>237.97261386429199</v>
      </c>
      <c r="CK255" s="61">
        <v>214.94300607097372</v>
      </c>
      <c r="CL255" s="61">
        <v>237.97261386429199</v>
      </c>
      <c r="CM255" s="61">
        <v>230.2960779331855</v>
      </c>
      <c r="CN255" s="61">
        <v>237.97261386429199</v>
      </c>
      <c r="CO255" s="61">
        <v>230.2960779331855</v>
      </c>
      <c r="CP255" s="61">
        <v>237.97261386429199</v>
      </c>
      <c r="CQ255" s="61">
        <v>237.97261386429199</v>
      </c>
      <c r="CR255" s="61">
        <v>230.29607793318559</v>
      </c>
      <c r="CS255" s="61">
        <v>2801.9356148537595</v>
      </c>
    </row>
    <row r="256" spans="2:97" x14ac:dyDescent="0.25">
      <c r="D256" s="120" t="s">
        <v>318</v>
      </c>
      <c r="F256" s="120" t="s">
        <v>318</v>
      </c>
      <c r="H256" s="120" t="s">
        <v>318</v>
      </c>
      <c r="K256" s="135" t="s">
        <v>330</v>
      </c>
      <c r="O256" s="61" t="s">
        <v>683</v>
      </c>
      <c r="V256" s="61" t="s">
        <v>465</v>
      </c>
      <c r="W256" s="61" t="s">
        <v>468</v>
      </c>
      <c r="X256" s="61">
        <v>201</v>
      </c>
      <c r="Z256" s="61" t="s">
        <v>665</v>
      </c>
      <c r="AC256" s="179">
        <v>96000104</v>
      </c>
      <c r="AD256" s="180" t="s">
        <v>684</v>
      </c>
      <c r="AE256" s="183">
        <v>2.4540879193587384</v>
      </c>
      <c r="AF256" s="183">
        <v>9.4553715753424488</v>
      </c>
      <c r="AG256" s="183">
        <v>9.4109611184132547</v>
      </c>
      <c r="AH256" s="184">
        <v>11.002775096661789</v>
      </c>
      <c r="AI256" s="185">
        <v>7.6263124946646554</v>
      </c>
      <c r="AJ256" s="184">
        <v>7.6263124946646554</v>
      </c>
      <c r="AK256" s="185">
        <v>8.0658859575640047</v>
      </c>
      <c r="AL256" s="184">
        <v>8.0658859575640047</v>
      </c>
      <c r="AM256" s="185">
        <v>11.002764574899576</v>
      </c>
      <c r="AN256" s="185">
        <v>8.5553739084750102</v>
      </c>
      <c r="AO256" s="184">
        <v>8.1969823799342425</v>
      </c>
      <c r="AP256" s="184">
        <v>7.5595723265074151</v>
      </c>
      <c r="AQ256" s="184">
        <v>7.5595723265074142</v>
      </c>
      <c r="AR256" s="184">
        <v>6.6740168157241264E-2</v>
      </c>
      <c r="AS256" s="186">
        <v>8.751302573023657E-3</v>
      </c>
      <c r="AT256" s="184">
        <v>3.4432027701543753</v>
      </c>
      <c r="AU256" s="186">
        <v>0.31293948480315964</v>
      </c>
      <c r="AV256" s="184">
        <v>1.8513887919058405</v>
      </c>
      <c r="AW256" s="186">
        <v>0.19672685590884642</v>
      </c>
      <c r="AX256" s="184">
        <v>6.6740168157240376E-2</v>
      </c>
      <c r="AY256" s="186">
        <v>8.7513025730235408E-3</v>
      </c>
      <c r="AZ256" s="184">
        <v>3.4432027701543744</v>
      </c>
      <c r="BA256" s="186">
        <v>0.31293948480315953</v>
      </c>
      <c r="BB256" s="184">
        <v>8.8817841970012523E-16</v>
      </c>
      <c r="BC256" s="186">
        <v>1.1749056445769479E-16</v>
      </c>
      <c r="BE256" s="183">
        <v>7.559678723441615</v>
      </c>
      <c r="BF256" s="183">
        <v>7.559493797357967</v>
      </c>
      <c r="BG256" s="183">
        <v>7.559678723441615</v>
      </c>
      <c r="BH256" s="183">
        <v>7.559678723441615</v>
      </c>
      <c r="BI256" s="183">
        <v>7.5595567931396328</v>
      </c>
      <c r="BJ256" s="183">
        <v>7.559678723441615</v>
      </c>
      <c r="BK256" s="183">
        <v>7.559493797357967</v>
      </c>
      <c r="BL256" s="183">
        <v>7.559678723441615</v>
      </c>
      <c r="BM256" s="183">
        <v>7.559493797357967</v>
      </c>
      <c r="BN256" s="183">
        <v>7.559678723441615</v>
      </c>
      <c r="BO256" s="183">
        <v>7.559678723441615</v>
      </c>
      <c r="BP256" s="183">
        <v>7.5594937973579697</v>
      </c>
      <c r="BQ256" s="187">
        <v>7.5595723265074124</v>
      </c>
      <c r="BS256" s="61">
        <v>5118.5157142857142</v>
      </c>
      <c r="BT256" s="61">
        <v>19721.203571428574</v>
      </c>
      <c r="BU256" s="61">
        <v>19628.53571428571</v>
      </c>
      <c r="BV256" s="61">
        <v>23011.533920411366</v>
      </c>
      <c r="BW256" s="61">
        <v>5360.23</v>
      </c>
      <c r="BX256" s="61">
        <v>16080.689999999999</v>
      </c>
      <c r="BY256" s="61">
        <v>14057.71</v>
      </c>
      <c r="BZ256" s="61">
        <v>16869.252</v>
      </c>
      <c r="CA256" s="61">
        <v>19176.278267009475</v>
      </c>
      <c r="CB256" s="61">
        <v>17892.96565340189</v>
      </c>
      <c r="CC256" s="61">
        <v>17143.414858865872</v>
      </c>
      <c r="CD256" s="61">
        <v>15767.075597119781</v>
      </c>
      <c r="CE256" s="61">
        <v>15767.07559711978</v>
      </c>
      <c r="CG256" s="61">
        <v>1339.1214890704475</v>
      </c>
      <c r="CH256" s="61">
        <v>1295.9240216810763</v>
      </c>
      <c r="CI256" s="61">
        <v>1339.1214890704475</v>
      </c>
      <c r="CJ256" s="61">
        <v>1339.1214890704475</v>
      </c>
      <c r="CK256" s="61">
        <v>1209.5290869023413</v>
      </c>
      <c r="CL256" s="61">
        <v>1339.1214890704475</v>
      </c>
      <c r="CM256" s="61">
        <v>1295.9240216810763</v>
      </c>
      <c r="CN256" s="61">
        <v>1339.1214890704475</v>
      </c>
      <c r="CO256" s="61">
        <v>1295.9240216810763</v>
      </c>
      <c r="CP256" s="61">
        <v>1339.1214890704475</v>
      </c>
      <c r="CQ256" s="61">
        <v>1339.1214890704475</v>
      </c>
      <c r="CR256" s="61">
        <v>1295.9240216810767</v>
      </c>
      <c r="CS256" s="61">
        <v>15767.075597119776</v>
      </c>
    </row>
    <row r="257" spans="4:97" x14ac:dyDescent="0.25">
      <c r="D257" s="120" t="s">
        <v>318</v>
      </c>
      <c r="F257" s="120" t="s">
        <v>318</v>
      </c>
      <c r="H257" s="120" t="s">
        <v>318</v>
      </c>
      <c r="K257" s="135" t="s">
        <v>330</v>
      </c>
      <c r="O257" s="61" t="s">
        <v>685</v>
      </c>
      <c r="V257" s="61" t="s">
        <v>465</v>
      </c>
      <c r="W257" s="61" t="s">
        <v>468</v>
      </c>
      <c r="X257" s="61">
        <v>201</v>
      </c>
      <c r="Z257" s="61" t="s">
        <v>665</v>
      </c>
      <c r="AC257" s="179">
        <v>96000105</v>
      </c>
      <c r="AD257" s="180" t="s">
        <v>686</v>
      </c>
      <c r="AE257" s="183">
        <v>0.39656519842164056</v>
      </c>
      <c r="AF257" s="183">
        <v>1.0792465753424638</v>
      </c>
      <c r="AG257" s="183">
        <v>0.83461027659645881</v>
      </c>
      <c r="AH257" s="184">
        <v>0.94695990332620128</v>
      </c>
      <c r="AI257" s="185">
        <v>1.0582019991788651</v>
      </c>
      <c r="AJ257" s="184">
        <v>1.0582019991788651</v>
      </c>
      <c r="AK257" s="185">
        <v>0.96607423594387576</v>
      </c>
      <c r="AL257" s="184">
        <v>0.96607423594387576</v>
      </c>
      <c r="AM257" s="185">
        <v>0.94695899776493686</v>
      </c>
      <c r="AN257" s="185">
        <v>0.96288928370830607</v>
      </c>
      <c r="AO257" s="184">
        <v>1.0383959920237913</v>
      </c>
      <c r="AP257" s="184">
        <v>1.2152221608556095</v>
      </c>
      <c r="AQ257" s="184">
        <v>1.2152221608556089</v>
      </c>
      <c r="AR257" s="184">
        <v>-0.15702016167674371</v>
      </c>
      <c r="AS257" s="186">
        <v>-0.14838392083797508</v>
      </c>
      <c r="AT257" s="184">
        <v>-0.26826225752940758</v>
      </c>
      <c r="AU257" s="186">
        <v>-0.28328787373904118</v>
      </c>
      <c r="AV257" s="184">
        <v>-0.38061188425915005</v>
      </c>
      <c r="AW257" s="186">
        <v>-0.45603546341567414</v>
      </c>
      <c r="AX257" s="184">
        <v>-0.15702016167674437</v>
      </c>
      <c r="AY257" s="186">
        <v>-0.14838392083797572</v>
      </c>
      <c r="AZ257" s="184">
        <v>-0.26826225752940824</v>
      </c>
      <c r="BA257" s="186">
        <v>-0.28328787373904191</v>
      </c>
      <c r="BB257" s="184">
        <v>6.6613381477509392E-16</v>
      </c>
      <c r="BC257" s="186">
        <v>5.4815805392002119E-16</v>
      </c>
      <c r="BE257" s="183">
        <v>1.2152392644570698</v>
      </c>
      <c r="BF257" s="183">
        <v>1.2152095370776279</v>
      </c>
      <c r="BG257" s="183">
        <v>1.2152392644570698</v>
      </c>
      <c r="BH257" s="183">
        <v>1.2152392644570698</v>
      </c>
      <c r="BI257" s="183">
        <v>1.2152196638237729</v>
      </c>
      <c r="BJ257" s="183">
        <v>1.2152392644570698</v>
      </c>
      <c r="BK257" s="183">
        <v>1.2152095370776279</v>
      </c>
      <c r="BL257" s="183">
        <v>1.2152392644570698</v>
      </c>
      <c r="BM257" s="183">
        <v>1.2152095370776279</v>
      </c>
      <c r="BN257" s="183">
        <v>1.2152392644570698</v>
      </c>
      <c r="BO257" s="183">
        <v>1.2152392644570698</v>
      </c>
      <c r="BP257" s="183">
        <v>1.2152095370776292</v>
      </c>
      <c r="BQ257" s="187">
        <v>1.2152221608556089</v>
      </c>
      <c r="BS257" s="61">
        <v>827.12</v>
      </c>
      <c r="BT257" s="61">
        <v>2251.0000000000005</v>
      </c>
      <c r="BU257" s="61">
        <v>1740.7550000000001</v>
      </c>
      <c r="BV257" s="61">
        <v>1980.500350613517</v>
      </c>
      <c r="BW257" s="61">
        <v>743.76785714285722</v>
      </c>
      <c r="BX257" s="61">
        <v>2231.3035714285716</v>
      </c>
      <c r="BY257" s="61">
        <v>1683.7321428571431</v>
      </c>
      <c r="BZ257" s="61">
        <v>2020.4785714285717</v>
      </c>
      <c r="CA257" s="61">
        <v>1650.4169588445977</v>
      </c>
      <c r="CB257" s="61">
        <v>2013.8155346260623</v>
      </c>
      <c r="CC257" s="61">
        <v>2171.7325295983178</v>
      </c>
      <c r="CD257" s="61">
        <v>2534.6010131181533</v>
      </c>
      <c r="CE257" s="61">
        <v>2534.601013118152</v>
      </c>
      <c r="CG257" s="61">
        <v>215.26748330592531</v>
      </c>
      <c r="CH257" s="61">
        <v>208.32337094121775</v>
      </c>
      <c r="CI257" s="61">
        <v>215.26748330592531</v>
      </c>
      <c r="CJ257" s="61">
        <v>215.26748330592531</v>
      </c>
      <c r="CK257" s="61">
        <v>194.43514621180367</v>
      </c>
      <c r="CL257" s="61">
        <v>215.26748330592531</v>
      </c>
      <c r="CM257" s="61">
        <v>208.32337094121775</v>
      </c>
      <c r="CN257" s="61">
        <v>215.26748330592531</v>
      </c>
      <c r="CO257" s="61">
        <v>208.32337094121775</v>
      </c>
      <c r="CP257" s="61">
        <v>215.26748330592531</v>
      </c>
      <c r="CQ257" s="61">
        <v>215.26748330592531</v>
      </c>
      <c r="CR257" s="61">
        <v>208.32337094121797</v>
      </c>
      <c r="CS257" s="61">
        <v>2534.601013118152</v>
      </c>
    </row>
    <row r="258" spans="4:97" x14ac:dyDescent="0.25">
      <c r="D258" s="120" t="s">
        <v>318</v>
      </c>
      <c r="F258" s="120" t="s">
        <v>318</v>
      </c>
      <c r="H258" s="120" t="s">
        <v>318</v>
      </c>
      <c r="K258" s="135" t="s">
        <v>330</v>
      </c>
      <c r="O258" s="61" t="s">
        <v>687</v>
      </c>
      <c r="V258" s="61" t="s">
        <v>465</v>
      </c>
      <c r="W258" s="61" t="s">
        <v>468</v>
      </c>
      <c r="X258" s="61">
        <v>201</v>
      </c>
      <c r="Z258" s="61" t="s">
        <v>665</v>
      </c>
      <c r="AC258" s="179">
        <v>96000106</v>
      </c>
      <c r="AD258" s="180" t="s">
        <v>688</v>
      </c>
      <c r="AE258" s="183">
        <v>0.90153472918095034</v>
      </c>
      <c r="AF258" s="183">
        <v>1.9046746575342426</v>
      </c>
      <c r="AG258" s="183">
        <v>1.7530429857047647</v>
      </c>
      <c r="AH258" s="184">
        <v>1.8090990150265254</v>
      </c>
      <c r="AI258" s="185">
        <v>2.1602300397152865</v>
      </c>
      <c r="AJ258" s="184">
        <v>2.1602300397152865</v>
      </c>
      <c r="AK258" s="185">
        <v>1.6770361851865823</v>
      </c>
      <c r="AL258" s="184">
        <v>1.6770361851865823</v>
      </c>
      <c r="AM258" s="185">
        <v>1.8090972850166436</v>
      </c>
      <c r="AN258" s="185">
        <v>1.6990479932615989</v>
      </c>
      <c r="AO258" s="184">
        <v>1.247463102615354</v>
      </c>
      <c r="AP258" s="184">
        <v>2.3965707632851538</v>
      </c>
      <c r="AQ258" s="184">
        <v>2.3965707632851543</v>
      </c>
      <c r="AR258" s="184">
        <v>-0.23634072356986779</v>
      </c>
      <c r="AS258" s="186">
        <v>-0.10940534999736277</v>
      </c>
      <c r="AT258" s="184">
        <v>-0.58747174825862891</v>
      </c>
      <c r="AU258" s="186">
        <v>-0.3247316721633477</v>
      </c>
      <c r="AV258" s="184">
        <v>-0.64352777758038959</v>
      </c>
      <c r="AW258" s="186">
        <v>-0.36709184134562234</v>
      </c>
      <c r="AX258" s="184">
        <v>-0.23634072356986735</v>
      </c>
      <c r="AY258" s="186">
        <v>-0.10940534999736257</v>
      </c>
      <c r="AZ258" s="184">
        <v>-0.58747174825862847</v>
      </c>
      <c r="BA258" s="186">
        <v>-0.32473167216334747</v>
      </c>
      <c r="BB258" s="184">
        <v>-4.4408920985006262E-16</v>
      </c>
      <c r="BC258" s="186">
        <v>-1.8530193919303148E-16</v>
      </c>
      <c r="BE258" s="183">
        <v>0</v>
      </c>
      <c r="BF258" s="183">
        <v>0</v>
      </c>
      <c r="BG258" s="183">
        <v>4.7030141946967445</v>
      </c>
      <c r="BH258" s="183">
        <v>9.4060283893934624</v>
      </c>
      <c r="BI258" s="183">
        <v>0</v>
      </c>
      <c r="BJ258" s="183">
        <v>0</v>
      </c>
      <c r="BK258" s="183">
        <v>0</v>
      </c>
      <c r="BL258" s="183">
        <v>0</v>
      </c>
      <c r="BM258" s="183">
        <v>4.8596624537629429</v>
      </c>
      <c r="BN258" s="183">
        <v>4.7030141946967445</v>
      </c>
      <c r="BO258" s="183">
        <v>0</v>
      </c>
      <c r="BP258" s="183">
        <v>4.8596624537629163</v>
      </c>
      <c r="BQ258" s="187">
        <v>2.3965707632851538</v>
      </c>
      <c r="BS258" s="61">
        <v>1880.34</v>
      </c>
      <c r="BT258" s="61">
        <v>3972.6071428571427</v>
      </c>
      <c r="BU258" s="61">
        <v>3656.3392857142849</v>
      </c>
      <c r="BV258" s="61">
        <v>3783.6039529969257</v>
      </c>
      <c r="BW258" s="61">
        <v>1518.3392857142862</v>
      </c>
      <c r="BX258" s="61">
        <v>4555.0178571428587</v>
      </c>
      <c r="BY258" s="61">
        <v>2922.8392857142867</v>
      </c>
      <c r="BZ258" s="61">
        <v>3507.4071428571438</v>
      </c>
      <c r="CA258" s="61">
        <v>3153.003294164107</v>
      </c>
      <c r="CB258" s="61">
        <v>3553.4399445471054</v>
      </c>
      <c r="CC258" s="61">
        <v>2608.9817567028294</v>
      </c>
      <c r="CD258" s="61">
        <v>4998.5516066914779</v>
      </c>
      <c r="CE258" s="61">
        <v>4998.5516066914788</v>
      </c>
      <c r="CG258" s="61">
        <v>0</v>
      </c>
      <c r="CH258" s="61">
        <v>0</v>
      </c>
      <c r="CI258" s="61">
        <v>833.09193444858124</v>
      </c>
      <c r="CJ258" s="61">
        <v>1666.1838688971577</v>
      </c>
      <c r="CK258" s="61">
        <v>0</v>
      </c>
      <c r="CL258" s="61">
        <v>0</v>
      </c>
      <c r="CM258" s="61">
        <v>0</v>
      </c>
      <c r="CN258" s="61">
        <v>0</v>
      </c>
      <c r="CO258" s="61">
        <v>833.09193444858136</v>
      </c>
      <c r="CP258" s="61">
        <v>833.09193444858124</v>
      </c>
      <c r="CQ258" s="61">
        <v>0</v>
      </c>
      <c r="CR258" s="61">
        <v>833.09193444857681</v>
      </c>
      <c r="CS258" s="61">
        <v>4998.5516066914779</v>
      </c>
    </row>
    <row r="259" spans="4:97" x14ac:dyDescent="0.25">
      <c r="D259" s="120" t="s">
        <v>318</v>
      </c>
      <c r="F259" s="120" t="s">
        <v>318</v>
      </c>
      <c r="H259" s="120" t="s">
        <v>318</v>
      </c>
      <c r="K259" s="135" t="s">
        <v>330</v>
      </c>
      <c r="O259" s="61" t="s">
        <v>689</v>
      </c>
      <c r="V259" s="61" t="s">
        <v>465</v>
      </c>
      <c r="W259" s="61" t="s">
        <v>468</v>
      </c>
      <c r="X259" s="61">
        <v>201</v>
      </c>
      <c r="Z259" s="61" t="s">
        <v>665</v>
      </c>
      <c r="AC259" s="179">
        <v>96000107</v>
      </c>
      <c r="AD259" s="180" t="s">
        <v>690</v>
      </c>
      <c r="AE259" s="183">
        <v>1.1431934449180374</v>
      </c>
      <c r="AF259" s="183">
        <v>6.8529452054794389</v>
      </c>
      <c r="AG259" s="183">
        <v>0</v>
      </c>
      <c r="AH259" s="184">
        <v>0</v>
      </c>
      <c r="AI259" s="185">
        <v>0</v>
      </c>
      <c r="AJ259" s="184">
        <v>0</v>
      </c>
      <c r="AK259" s="185">
        <v>0</v>
      </c>
      <c r="AL259" s="184">
        <v>0</v>
      </c>
      <c r="AM259" s="185">
        <v>0</v>
      </c>
      <c r="AN259" s="185">
        <v>0</v>
      </c>
      <c r="AO259" s="184">
        <v>0</v>
      </c>
      <c r="AP259" s="184">
        <v>0</v>
      </c>
      <c r="AQ259" s="184">
        <v>0</v>
      </c>
      <c r="AR259" s="184">
        <v>0</v>
      </c>
      <c r="AS259" s="186">
        <v>0</v>
      </c>
      <c r="AT259" s="184">
        <v>0</v>
      </c>
      <c r="AU259" s="186">
        <v>0</v>
      </c>
      <c r="AV259" s="184">
        <v>0</v>
      </c>
      <c r="AW259" s="186">
        <v>0</v>
      </c>
      <c r="AX259" s="184">
        <v>0</v>
      </c>
      <c r="AY259" s="186">
        <v>0</v>
      </c>
      <c r="AZ259" s="184">
        <v>0</v>
      </c>
      <c r="BA259" s="186">
        <v>0</v>
      </c>
      <c r="BB259" s="184">
        <v>0</v>
      </c>
      <c r="BC259" s="186">
        <v>0</v>
      </c>
      <c r="BE259" s="183">
        <v>0</v>
      </c>
      <c r="BF259" s="183">
        <v>0</v>
      </c>
      <c r="BG259" s="183">
        <v>0</v>
      </c>
      <c r="BH259" s="183">
        <v>0</v>
      </c>
      <c r="BI259" s="183">
        <v>0</v>
      </c>
      <c r="BJ259" s="183">
        <v>0</v>
      </c>
      <c r="BK259" s="183">
        <v>0</v>
      </c>
      <c r="BL259" s="183">
        <v>0</v>
      </c>
      <c r="BM259" s="183">
        <v>0</v>
      </c>
      <c r="BN259" s="183">
        <v>0</v>
      </c>
      <c r="BO259" s="183">
        <v>0</v>
      </c>
      <c r="BP259" s="183">
        <v>0</v>
      </c>
      <c r="BQ259" s="187">
        <v>0</v>
      </c>
      <c r="BS259" s="61">
        <v>2384.37</v>
      </c>
      <c r="BT259" s="61">
        <v>14293.285714285716</v>
      </c>
      <c r="BU259" s="61">
        <v>0</v>
      </c>
      <c r="BV259" s="61">
        <v>0</v>
      </c>
      <c r="BW259" s="61">
        <v>0</v>
      </c>
      <c r="BX259" s="61">
        <v>0</v>
      </c>
      <c r="BY259" s="61">
        <v>0</v>
      </c>
      <c r="BZ259" s="61">
        <v>0</v>
      </c>
      <c r="CA259" s="61">
        <v>0</v>
      </c>
      <c r="CB259" s="61">
        <v>0</v>
      </c>
      <c r="CC259" s="61">
        <v>0</v>
      </c>
      <c r="CD259" s="61">
        <v>0</v>
      </c>
      <c r="CE259" s="61">
        <v>0</v>
      </c>
      <c r="CG259" s="61">
        <v>0</v>
      </c>
      <c r="CH259" s="61">
        <v>0</v>
      </c>
      <c r="CI259" s="61">
        <v>0</v>
      </c>
      <c r="CJ259" s="61">
        <v>0</v>
      </c>
      <c r="CK259" s="61">
        <v>0</v>
      </c>
      <c r="CL259" s="61">
        <v>0</v>
      </c>
      <c r="CM259" s="61">
        <v>0</v>
      </c>
      <c r="CN259" s="61">
        <v>0</v>
      </c>
      <c r="CO259" s="61">
        <v>0</v>
      </c>
      <c r="CP259" s="61">
        <v>0</v>
      </c>
      <c r="CQ259" s="61">
        <v>0</v>
      </c>
      <c r="CR259" s="61">
        <v>0</v>
      </c>
      <c r="CS259" s="61">
        <v>0</v>
      </c>
    </row>
    <row r="260" spans="4:97" x14ac:dyDescent="0.25">
      <c r="D260" s="120" t="s">
        <v>318</v>
      </c>
      <c r="F260" s="120" t="s">
        <v>318</v>
      </c>
      <c r="H260" s="120" t="s">
        <v>318</v>
      </c>
      <c r="K260" s="135" t="s">
        <v>330</v>
      </c>
      <c r="O260" s="61" t="s">
        <v>691</v>
      </c>
      <c r="V260" s="61" t="s">
        <v>465</v>
      </c>
      <c r="W260" s="61" t="s">
        <v>468</v>
      </c>
      <c r="X260" s="61">
        <v>201</v>
      </c>
      <c r="Z260" s="61" t="s">
        <v>665</v>
      </c>
      <c r="AC260" s="179">
        <v>96000108</v>
      </c>
      <c r="AD260" s="180" t="s">
        <v>692</v>
      </c>
      <c r="AE260" s="183">
        <v>1.5821950319075999E-5</v>
      </c>
      <c r="AF260" s="183">
        <v>0</v>
      </c>
      <c r="AG260" s="183">
        <v>0.5440079671396586</v>
      </c>
      <c r="AH260" s="184">
        <v>0.26972061114392154</v>
      </c>
      <c r="AI260" s="185">
        <v>0.72367592001658532</v>
      </c>
      <c r="AJ260" s="184">
        <v>0.72367592001658543</v>
      </c>
      <c r="AK260" s="185">
        <v>0.7113430961588586</v>
      </c>
      <c r="AL260" s="184">
        <v>0.7113430961588586</v>
      </c>
      <c r="AM260" s="185">
        <v>0.26972035321479815</v>
      </c>
      <c r="AN260" s="185">
        <v>0.637739915527757</v>
      </c>
      <c r="AO260" s="184">
        <v>0.69923778882764009</v>
      </c>
      <c r="AP260" s="184">
        <v>0.76364985963272203</v>
      </c>
      <c r="AQ260" s="184">
        <v>0.76364985963272192</v>
      </c>
      <c r="AR260" s="184">
        <v>-3.9973939616136489E-2</v>
      </c>
      <c r="AS260" s="186">
        <v>-5.5237349358287828E-2</v>
      </c>
      <c r="AT260" s="184">
        <v>-0.49392924848880038</v>
      </c>
      <c r="AU260" s="186">
        <v>-1.8312625290072557</v>
      </c>
      <c r="AV260" s="184">
        <v>-0.21964189249306332</v>
      </c>
      <c r="AW260" s="186">
        <v>-0.40374756577172793</v>
      </c>
      <c r="AX260" s="184">
        <v>-3.99739396161366E-2</v>
      </c>
      <c r="AY260" s="186">
        <v>-5.5237349358287981E-2</v>
      </c>
      <c r="AZ260" s="184">
        <v>-0.49392924848880049</v>
      </c>
      <c r="BA260" s="186">
        <v>-1.8312625290072562</v>
      </c>
      <c r="BB260" s="184">
        <v>1.1102230246251565E-16</v>
      </c>
      <c r="BC260" s="186">
        <v>1.4538377904752305E-16</v>
      </c>
      <c r="BE260" s="183">
        <v>0.76366060759574927</v>
      </c>
      <c r="BF260" s="183">
        <v>0.76364192680645027</v>
      </c>
      <c r="BG260" s="183">
        <v>0.76366060759574927</v>
      </c>
      <c r="BH260" s="183">
        <v>0.76366060759574927</v>
      </c>
      <c r="BI260" s="183">
        <v>0.76364829048917549</v>
      </c>
      <c r="BJ260" s="183">
        <v>0.76366060759574927</v>
      </c>
      <c r="BK260" s="183">
        <v>0.76364192680645027</v>
      </c>
      <c r="BL260" s="183">
        <v>0.76366060759574927</v>
      </c>
      <c r="BM260" s="183">
        <v>0.76364192680645027</v>
      </c>
      <c r="BN260" s="183">
        <v>0.76366060759574927</v>
      </c>
      <c r="BO260" s="183">
        <v>0.76366060759574927</v>
      </c>
      <c r="BP260" s="183">
        <v>0.76364192680644993</v>
      </c>
      <c r="BQ260" s="187">
        <v>0.76364985963272192</v>
      </c>
      <c r="BS260" s="61">
        <v>3.3000000000000002E-2</v>
      </c>
      <c r="BT260" s="61">
        <v>0</v>
      </c>
      <c r="BU260" s="61">
        <v>1134.6428571428573</v>
      </c>
      <c r="BV260" s="61">
        <v>564.10177776473176</v>
      </c>
      <c r="BW260" s="61">
        <v>508.64285714285717</v>
      </c>
      <c r="BX260" s="61">
        <v>1525.9285714285716</v>
      </c>
      <c r="BY260" s="61">
        <v>1239.7714285714283</v>
      </c>
      <c r="BZ260" s="61">
        <v>1487.7257142857138</v>
      </c>
      <c r="CA260" s="61">
        <v>470.08481480394312</v>
      </c>
      <c r="CB260" s="61">
        <v>1333.7883915322168</v>
      </c>
      <c r="CC260" s="61">
        <v>1462.4068886877913</v>
      </c>
      <c r="CD260" s="61">
        <v>1592.7521487345648</v>
      </c>
      <c r="CE260" s="61">
        <v>1592.7521487345643</v>
      </c>
      <c r="CG260" s="61">
        <v>135.27484002951101</v>
      </c>
      <c r="CH260" s="61">
        <v>130.91113551242978</v>
      </c>
      <c r="CI260" s="61">
        <v>135.27484002951101</v>
      </c>
      <c r="CJ260" s="61">
        <v>135.27484002951101</v>
      </c>
      <c r="CK260" s="61">
        <v>122.18372647826807</v>
      </c>
      <c r="CL260" s="61">
        <v>135.27484002951101</v>
      </c>
      <c r="CM260" s="61">
        <v>130.91113551242978</v>
      </c>
      <c r="CN260" s="61">
        <v>135.27484002951101</v>
      </c>
      <c r="CO260" s="61">
        <v>130.91113551242978</v>
      </c>
      <c r="CP260" s="61">
        <v>135.27484002951101</v>
      </c>
      <c r="CQ260" s="61">
        <v>135.27484002951101</v>
      </c>
      <c r="CR260" s="61">
        <v>130.91113551242972</v>
      </c>
      <c r="CS260" s="61">
        <v>1592.7521487345643</v>
      </c>
    </row>
    <row r="261" spans="4:97" x14ac:dyDescent="0.25">
      <c r="D261" s="120" t="s">
        <v>318</v>
      </c>
      <c r="F261" s="120" t="s">
        <v>318</v>
      </c>
      <c r="H261" s="120" t="s">
        <v>318</v>
      </c>
      <c r="K261" s="135" t="s">
        <v>330</v>
      </c>
      <c r="O261" s="61" t="s">
        <v>693</v>
      </c>
      <c r="V261" s="61" t="s">
        <v>465</v>
      </c>
      <c r="W261" s="61" t="s">
        <v>468</v>
      </c>
      <c r="X261" s="61">
        <v>201</v>
      </c>
      <c r="Z261" s="61" t="s">
        <v>665</v>
      </c>
      <c r="AC261" s="179">
        <v>96000109</v>
      </c>
      <c r="AD261" s="180" t="s">
        <v>694</v>
      </c>
      <c r="AE261" s="183">
        <v>1.5821950319075999E-5</v>
      </c>
      <c r="AF261" s="183">
        <v>0</v>
      </c>
      <c r="AG261" s="183">
        <v>7.6380807631796515</v>
      </c>
      <c r="AH261" s="184">
        <v>7.6247944969346948</v>
      </c>
      <c r="AI261" s="185">
        <v>10.644367299319921</v>
      </c>
      <c r="AJ261" s="184">
        <v>10.644367299319921</v>
      </c>
      <c r="AK261" s="185">
        <v>8.8632846503530338</v>
      </c>
      <c r="AL261" s="184">
        <v>8.8632846503530338</v>
      </c>
      <c r="AM261" s="185">
        <v>5.9108109822343193</v>
      </c>
      <c r="AN261" s="185">
        <v>10.085191573201834</v>
      </c>
      <c r="AO261" s="184">
        <v>9.4412653150484225</v>
      </c>
      <c r="AP261" s="184">
        <v>9.4320290720636013</v>
      </c>
      <c r="AQ261" s="184">
        <v>9.4320290720636031</v>
      </c>
      <c r="AR261" s="184">
        <v>1.2123382272563177</v>
      </c>
      <c r="AS261" s="186">
        <v>0.11389481339428931</v>
      </c>
      <c r="AT261" s="184">
        <v>-1.8072345751289083</v>
      </c>
      <c r="AU261" s="186">
        <v>-0.23702075850771442</v>
      </c>
      <c r="AV261" s="184">
        <v>-1.7939483088839516</v>
      </c>
      <c r="AW261" s="186">
        <v>-0.23486898927959884</v>
      </c>
      <c r="AX261" s="184">
        <v>1.2123382272563195</v>
      </c>
      <c r="AY261" s="186">
        <v>0.11389481339428949</v>
      </c>
      <c r="AZ261" s="184">
        <v>-1.8072345751289065</v>
      </c>
      <c r="BA261" s="186">
        <v>-0.2370207585077142</v>
      </c>
      <c r="BB261" s="184">
        <v>-1.7763568394002505E-15</v>
      </c>
      <c r="BC261" s="186">
        <v>-1.8833241774684304E-16</v>
      </c>
      <c r="BE261" s="183">
        <v>12.739003522373821</v>
      </c>
      <c r="BF261" s="183">
        <v>10.143081125160887</v>
      </c>
      <c r="BG261" s="183">
        <v>13.066061629734435</v>
      </c>
      <c r="BH261" s="183">
        <v>12.677984455660175</v>
      </c>
      <c r="BI261" s="183">
        <v>3.0497723932071268</v>
      </c>
      <c r="BJ261" s="183">
        <v>5.1557072148705441</v>
      </c>
      <c r="BK261" s="183">
        <v>4.1145915018916241</v>
      </c>
      <c r="BL261" s="183">
        <v>2.8597940143692537</v>
      </c>
      <c r="BM261" s="183">
        <v>2.6460565564483525</v>
      </c>
      <c r="BN261" s="183">
        <v>9.8342738988156206</v>
      </c>
      <c r="BO261" s="183">
        <v>12.791435673435728</v>
      </c>
      <c r="BP261" s="183">
        <v>23.578346789691636</v>
      </c>
      <c r="BQ261" s="187">
        <v>9.4320290720635995</v>
      </c>
      <c r="BS261" s="61">
        <v>3.3000000000000002E-2</v>
      </c>
      <c r="BT261" s="61">
        <v>0</v>
      </c>
      <c r="BU261" s="61">
        <v>15930.821428571431</v>
      </c>
      <c r="BV261" s="61">
        <v>15946.723954724128</v>
      </c>
      <c r="BW261" s="61">
        <v>7481.4999999999991</v>
      </c>
      <c r="BX261" s="61">
        <v>22444.499999999996</v>
      </c>
      <c r="BY261" s="61">
        <v>15447.464285714286</v>
      </c>
      <c r="BZ261" s="61">
        <v>18536.957142857143</v>
      </c>
      <c r="CA261" s="61">
        <v>10301.716028496905</v>
      </c>
      <c r="CB261" s="61">
        <v>21092.472211941509</v>
      </c>
      <c r="CC261" s="61">
        <v>19745.745517851719</v>
      </c>
      <c r="CD261" s="61">
        <v>19672.477355893774</v>
      </c>
      <c r="CE261" s="61">
        <v>19672.477355893778</v>
      </c>
      <c r="CG261" s="61">
        <v>2256.5870839532986</v>
      </c>
      <c r="CH261" s="61">
        <v>1738.828397286331</v>
      </c>
      <c r="CI261" s="61">
        <v>2314.5221570911576</v>
      </c>
      <c r="CJ261" s="61">
        <v>2245.778166475643</v>
      </c>
      <c r="CK261" s="61">
        <v>487.96358291314027</v>
      </c>
      <c r="CL261" s="61">
        <v>913.28197604216814</v>
      </c>
      <c r="CM261" s="61">
        <v>705.36442116928117</v>
      </c>
      <c r="CN261" s="61">
        <v>506.58391170536953</v>
      </c>
      <c r="CO261" s="61">
        <v>453.61347547194106</v>
      </c>
      <c r="CP261" s="61">
        <v>1742.043278436199</v>
      </c>
      <c r="CQ261" s="61">
        <v>2265.8749151924048</v>
      </c>
      <c r="CR261" s="61">
        <v>4042.0359901568377</v>
      </c>
      <c r="CS261" s="61">
        <v>19672.47735589377</v>
      </c>
    </row>
    <row r="262" spans="4:97" x14ac:dyDescent="0.25">
      <c r="D262" s="120" t="s">
        <v>318</v>
      </c>
      <c r="F262" s="120" t="s">
        <v>318</v>
      </c>
      <c r="H262" s="120" t="s">
        <v>318</v>
      </c>
      <c r="K262" s="135" t="s">
        <v>330</v>
      </c>
      <c r="O262" s="61" t="s">
        <v>695</v>
      </c>
      <c r="V262" s="61" t="s">
        <v>465</v>
      </c>
      <c r="W262" s="61" t="s">
        <v>468</v>
      </c>
      <c r="X262" s="61">
        <v>201</v>
      </c>
      <c r="Z262" s="61" t="s">
        <v>665</v>
      </c>
      <c r="AC262" s="179">
        <v>96640855</v>
      </c>
      <c r="AD262" s="180" t="s">
        <v>696</v>
      </c>
      <c r="AE262" s="183">
        <v>4.3552938807408506</v>
      </c>
      <c r="AF262" s="183">
        <v>34.919960273972535</v>
      </c>
      <c r="AG262" s="183">
        <v>46.487720560765233</v>
      </c>
      <c r="AH262" s="184">
        <v>27.415100324257597</v>
      </c>
      <c r="AI262" s="185">
        <v>47.538881955764431</v>
      </c>
      <c r="AJ262" s="184">
        <v>47.538881955764438</v>
      </c>
      <c r="AK262" s="185">
        <v>43.743903698518544</v>
      </c>
      <c r="AL262" s="184">
        <v>43.743903698518544</v>
      </c>
      <c r="AM262" s="185">
        <v>27.848570664784052</v>
      </c>
      <c r="AN262" s="185">
        <v>40.661223852740264</v>
      </c>
      <c r="AO262" s="184">
        <v>45.060901893415746</v>
      </c>
      <c r="AP262" s="184">
        <v>34.055625532868234</v>
      </c>
      <c r="AQ262" s="184">
        <v>34.055625532868255</v>
      </c>
      <c r="AR262" s="184">
        <v>13.483256422896183</v>
      </c>
      <c r="AS262" s="186">
        <v>0.2836258630449604</v>
      </c>
      <c r="AT262" s="184">
        <v>-6.6405252086106579</v>
      </c>
      <c r="AU262" s="186">
        <v>-0.24222144475374935</v>
      </c>
      <c r="AV262" s="184">
        <v>12.432095027896978</v>
      </c>
      <c r="AW262" s="186">
        <v>0.26742750296062984</v>
      </c>
      <c r="AX262" s="184">
        <v>13.483256422896204</v>
      </c>
      <c r="AY262" s="186">
        <v>0.28362586304496085</v>
      </c>
      <c r="AZ262" s="184">
        <v>-6.6405252086106366</v>
      </c>
      <c r="BA262" s="186">
        <v>-0.24222144475374857</v>
      </c>
      <c r="BB262" s="184">
        <v>-2.1316282072803006E-14</v>
      </c>
      <c r="BC262" s="186">
        <v>-6.2592543050574546E-16</v>
      </c>
      <c r="BE262" s="183">
        <v>34.05610484756923</v>
      </c>
      <c r="BF262" s="183">
        <v>34.055271761624091</v>
      </c>
      <c r="BG262" s="183">
        <v>34.05610484756923</v>
      </c>
      <c r="BH262" s="183">
        <v>34.05610484756923</v>
      </c>
      <c r="BI262" s="183">
        <v>34.055555555555557</v>
      </c>
      <c r="BJ262" s="183">
        <v>34.05610484756923</v>
      </c>
      <c r="BK262" s="183">
        <v>34.055271761624091</v>
      </c>
      <c r="BL262" s="183">
        <v>34.05610484756923</v>
      </c>
      <c r="BM262" s="183">
        <v>34.055271761624091</v>
      </c>
      <c r="BN262" s="183">
        <v>34.05610484756923</v>
      </c>
      <c r="BO262" s="183">
        <v>34.05610484756923</v>
      </c>
      <c r="BP262" s="183">
        <v>34.055271761624091</v>
      </c>
      <c r="BQ262" s="187">
        <v>34.05562553286827</v>
      </c>
      <c r="BS262" s="61">
        <v>9083.8799999999992</v>
      </c>
      <c r="BT262" s="61">
        <v>72833.06</v>
      </c>
      <c r="BU262" s="61">
        <v>96959.903650793654</v>
      </c>
      <c r="BV262" s="61">
        <v>57336.763271162061</v>
      </c>
      <c r="BW262" s="61">
        <v>33413.178571428587</v>
      </c>
      <c r="BX262" s="61">
        <v>100239.53571428577</v>
      </c>
      <c r="BY262" s="61">
        <v>76239.500000000029</v>
      </c>
      <c r="BZ262" s="61">
        <v>91487.400000000023</v>
      </c>
      <c r="CA262" s="61">
        <v>48536.159868825533</v>
      </c>
      <c r="CB262" s="61">
        <v>85040.103402336565</v>
      </c>
      <c r="CC262" s="61">
        <v>94241.722046946481</v>
      </c>
      <c r="CD262" s="61">
        <v>71030.158730158611</v>
      </c>
      <c r="CE262" s="61">
        <v>71030.158730158655</v>
      </c>
      <c r="CG262" s="61">
        <v>6032.6984126984134</v>
      </c>
      <c r="CH262" s="61">
        <v>5838.0952380952185</v>
      </c>
      <c r="CI262" s="61">
        <v>6032.6984126984134</v>
      </c>
      <c r="CJ262" s="61">
        <v>6032.6984126984134</v>
      </c>
      <c r="CK262" s="61">
        <v>5448.8888888888896</v>
      </c>
      <c r="CL262" s="61">
        <v>6032.6984126984134</v>
      </c>
      <c r="CM262" s="61">
        <v>5838.0952380952185</v>
      </c>
      <c r="CN262" s="61">
        <v>6032.6984126984134</v>
      </c>
      <c r="CO262" s="61">
        <v>5838.0952380952185</v>
      </c>
      <c r="CP262" s="61">
        <v>6032.6984126984134</v>
      </c>
      <c r="CQ262" s="61">
        <v>6032.6984126984134</v>
      </c>
      <c r="CR262" s="61">
        <v>5838.0952380952185</v>
      </c>
      <c r="CS262" s="61">
        <v>71030.158730158684</v>
      </c>
    </row>
    <row r="263" spans="4:97" x14ac:dyDescent="0.25">
      <c r="D263" s="120" t="s">
        <v>318</v>
      </c>
      <c r="F263" s="120" t="s">
        <v>318</v>
      </c>
      <c r="H263" s="120" t="s">
        <v>318</v>
      </c>
      <c r="K263" s="135" t="s">
        <v>330</v>
      </c>
      <c r="O263" s="61" t="s">
        <v>2244</v>
      </c>
      <c r="V263" s="61" t="s">
        <v>465</v>
      </c>
      <c r="W263" s="61" t="s">
        <v>468</v>
      </c>
      <c r="X263" s="61">
        <v>201</v>
      </c>
      <c r="Z263" s="61" t="s">
        <v>665</v>
      </c>
      <c r="AC263" s="179">
        <v>250000090100</v>
      </c>
      <c r="AD263" s="180" t="s">
        <v>2245</v>
      </c>
      <c r="AE263" s="183">
        <v>35.930637528707258</v>
      </c>
      <c r="AF263" s="183">
        <v>0</v>
      </c>
      <c r="AG263" s="183">
        <v>0</v>
      </c>
      <c r="AH263" s="184">
        <v>0</v>
      </c>
      <c r="AI263" s="185">
        <v>0</v>
      </c>
      <c r="AJ263" s="184">
        <v>0</v>
      </c>
      <c r="AK263" s="185">
        <v>0</v>
      </c>
      <c r="AL263" s="184">
        <v>0</v>
      </c>
      <c r="AM263" s="185">
        <v>0</v>
      </c>
      <c r="AN263" s="185">
        <v>0</v>
      </c>
      <c r="AO263" s="184">
        <v>0</v>
      </c>
      <c r="AP263" s="184">
        <v>0</v>
      </c>
      <c r="AQ263" s="184">
        <v>0</v>
      </c>
      <c r="AR263" s="184">
        <v>0</v>
      </c>
      <c r="AS263" s="186">
        <v>0</v>
      </c>
      <c r="AT263" s="184">
        <v>0</v>
      </c>
      <c r="AU263" s="186">
        <v>0</v>
      </c>
      <c r="AV263" s="184">
        <v>0</v>
      </c>
      <c r="AW263" s="186">
        <v>0</v>
      </c>
      <c r="AX263" s="184">
        <v>0</v>
      </c>
      <c r="AY263" s="186">
        <v>0</v>
      </c>
      <c r="AZ263" s="184">
        <v>0</v>
      </c>
      <c r="BA263" s="186">
        <v>0</v>
      </c>
      <c r="BB263" s="184">
        <v>0</v>
      </c>
      <c r="BC263" s="186">
        <v>0</v>
      </c>
      <c r="BE263" s="183">
        <v>0</v>
      </c>
      <c r="BF263" s="183">
        <v>0</v>
      </c>
      <c r="BG263" s="183">
        <v>0</v>
      </c>
      <c r="BH263" s="183">
        <v>0</v>
      </c>
      <c r="BI263" s="183">
        <v>0</v>
      </c>
      <c r="BJ263" s="183">
        <v>0</v>
      </c>
      <c r="BK263" s="183">
        <v>0</v>
      </c>
      <c r="BL263" s="183">
        <v>0</v>
      </c>
      <c r="BM263" s="183">
        <v>0</v>
      </c>
      <c r="BN263" s="183">
        <v>0</v>
      </c>
      <c r="BO263" s="183">
        <v>0</v>
      </c>
      <c r="BP263" s="183">
        <v>0</v>
      </c>
      <c r="BQ263" s="187">
        <v>0</v>
      </c>
      <c r="BS263" s="61">
        <v>74940.890000000014</v>
      </c>
      <c r="BT263" s="61">
        <v>0</v>
      </c>
      <c r="BU263" s="61">
        <v>0</v>
      </c>
      <c r="BV263" s="61">
        <v>0</v>
      </c>
      <c r="BW263" s="61">
        <v>0</v>
      </c>
      <c r="BX263" s="61">
        <v>0</v>
      </c>
      <c r="BY263" s="61">
        <v>0</v>
      </c>
      <c r="BZ263" s="61">
        <v>0</v>
      </c>
      <c r="CA263" s="61">
        <v>0</v>
      </c>
      <c r="CB263" s="61">
        <v>0</v>
      </c>
      <c r="CC263" s="61">
        <v>0</v>
      </c>
      <c r="CD263" s="61">
        <v>0</v>
      </c>
      <c r="CE263" s="61">
        <v>0</v>
      </c>
      <c r="CG263" s="61">
        <v>0</v>
      </c>
      <c r="CH263" s="61">
        <v>0</v>
      </c>
      <c r="CI263" s="61">
        <v>0</v>
      </c>
      <c r="CJ263" s="61">
        <v>0</v>
      </c>
      <c r="CK263" s="61">
        <v>0</v>
      </c>
      <c r="CL263" s="61">
        <v>0</v>
      </c>
      <c r="CM263" s="61">
        <v>0</v>
      </c>
      <c r="CN263" s="61">
        <v>0</v>
      </c>
      <c r="CO263" s="61">
        <v>0</v>
      </c>
      <c r="CP263" s="61">
        <v>0</v>
      </c>
      <c r="CQ263" s="61">
        <v>0</v>
      </c>
      <c r="CR263" s="61">
        <v>0</v>
      </c>
      <c r="CS263" s="61">
        <v>0</v>
      </c>
    </row>
    <row r="264" spans="4:97" x14ac:dyDescent="0.25">
      <c r="D264" s="120" t="s">
        <v>318</v>
      </c>
      <c r="F264" s="120" t="s">
        <v>318</v>
      </c>
      <c r="H264" s="120" t="s">
        <v>318</v>
      </c>
      <c r="K264" s="135" t="s">
        <v>330</v>
      </c>
      <c r="O264" s="61" t="s">
        <v>2246</v>
      </c>
      <c r="V264" s="61" t="s">
        <v>465</v>
      </c>
      <c r="W264" s="61" t="s">
        <v>468</v>
      </c>
      <c r="X264" s="61">
        <v>201</v>
      </c>
      <c r="Z264" s="61" t="s">
        <v>665</v>
      </c>
      <c r="AC264" s="179">
        <v>250000090200</v>
      </c>
      <c r="AD264" s="180" t="s">
        <v>2247</v>
      </c>
      <c r="AE264" s="183">
        <v>63.334931510133231</v>
      </c>
      <c r="AF264" s="183">
        <v>0</v>
      </c>
      <c r="AG264" s="183">
        <v>0</v>
      </c>
      <c r="AH264" s="184">
        <v>0</v>
      </c>
      <c r="AI264" s="185">
        <v>0</v>
      </c>
      <c r="AJ264" s="184">
        <v>0</v>
      </c>
      <c r="AK264" s="185">
        <v>0</v>
      </c>
      <c r="AL264" s="184">
        <v>0</v>
      </c>
      <c r="AM264" s="185">
        <v>0</v>
      </c>
      <c r="AN264" s="185">
        <v>0</v>
      </c>
      <c r="AO264" s="184">
        <v>0</v>
      </c>
      <c r="AP264" s="184">
        <v>0</v>
      </c>
      <c r="AQ264" s="184">
        <v>0</v>
      </c>
      <c r="AR264" s="184">
        <v>0</v>
      </c>
      <c r="AS264" s="186">
        <v>0</v>
      </c>
      <c r="AT264" s="184">
        <v>0</v>
      </c>
      <c r="AU264" s="186">
        <v>0</v>
      </c>
      <c r="AV264" s="184">
        <v>0</v>
      </c>
      <c r="AW264" s="186">
        <v>0</v>
      </c>
      <c r="AX264" s="184">
        <v>0</v>
      </c>
      <c r="AY264" s="186">
        <v>0</v>
      </c>
      <c r="AZ264" s="184">
        <v>0</v>
      </c>
      <c r="BA264" s="186">
        <v>0</v>
      </c>
      <c r="BB264" s="184">
        <v>0</v>
      </c>
      <c r="BC264" s="186">
        <v>0</v>
      </c>
      <c r="BE264" s="183">
        <v>0</v>
      </c>
      <c r="BF264" s="183">
        <v>0</v>
      </c>
      <c r="BG264" s="183">
        <v>0</v>
      </c>
      <c r="BH264" s="183">
        <v>0</v>
      </c>
      <c r="BI264" s="183">
        <v>0</v>
      </c>
      <c r="BJ264" s="183">
        <v>0</v>
      </c>
      <c r="BK264" s="183">
        <v>0</v>
      </c>
      <c r="BL264" s="183">
        <v>0</v>
      </c>
      <c r="BM264" s="183">
        <v>0</v>
      </c>
      <c r="BN264" s="183">
        <v>0</v>
      </c>
      <c r="BO264" s="183">
        <v>0</v>
      </c>
      <c r="BP264" s="183">
        <v>0</v>
      </c>
      <c r="BQ264" s="187">
        <v>0</v>
      </c>
      <c r="BS264" s="61">
        <v>132098.29999999999</v>
      </c>
      <c r="BT264" s="61">
        <v>0</v>
      </c>
      <c r="BU264" s="61">
        <v>0</v>
      </c>
      <c r="BV264" s="61">
        <v>0</v>
      </c>
      <c r="BW264" s="61">
        <v>0</v>
      </c>
      <c r="BX264" s="61">
        <v>0</v>
      </c>
      <c r="BY264" s="61">
        <v>0</v>
      </c>
      <c r="BZ264" s="61">
        <v>0</v>
      </c>
      <c r="CA264" s="61">
        <v>0</v>
      </c>
      <c r="CB264" s="61">
        <v>0</v>
      </c>
      <c r="CC264" s="61">
        <v>0</v>
      </c>
      <c r="CD264" s="61">
        <v>0</v>
      </c>
      <c r="CE264" s="61">
        <v>0</v>
      </c>
      <c r="CG264" s="61">
        <v>0</v>
      </c>
      <c r="CH264" s="61">
        <v>0</v>
      </c>
      <c r="CI264" s="61">
        <v>0</v>
      </c>
      <c r="CJ264" s="61">
        <v>0</v>
      </c>
      <c r="CK264" s="61">
        <v>0</v>
      </c>
      <c r="CL264" s="61">
        <v>0</v>
      </c>
      <c r="CM264" s="61">
        <v>0</v>
      </c>
      <c r="CN264" s="61">
        <v>0</v>
      </c>
      <c r="CO264" s="61">
        <v>0</v>
      </c>
      <c r="CP264" s="61">
        <v>0</v>
      </c>
      <c r="CQ264" s="61">
        <v>0</v>
      </c>
      <c r="CR264" s="61">
        <v>0</v>
      </c>
      <c r="CS264" s="61">
        <v>0</v>
      </c>
    </row>
    <row r="265" spans="4:97" x14ac:dyDescent="0.25">
      <c r="D265" s="120" t="s">
        <v>318</v>
      </c>
      <c r="F265" s="120" t="s">
        <v>318</v>
      </c>
      <c r="H265" s="120" t="s">
        <v>318</v>
      </c>
      <c r="K265" s="135" t="s">
        <v>330</v>
      </c>
      <c r="O265" s="61" t="s">
        <v>2248</v>
      </c>
      <c r="V265" s="61" t="s">
        <v>465</v>
      </c>
      <c r="W265" s="61" t="s">
        <v>468</v>
      </c>
      <c r="X265" s="61">
        <v>201</v>
      </c>
      <c r="Z265" s="61" t="s">
        <v>665</v>
      </c>
      <c r="AC265" s="179">
        <v>250000090300</v>
      </c>
      <c r="AD265" s="180" t="s">
        <v>2249</v>
      </c>
      <c r="AE265" s="183">
        <v>67.993791083132365</v>
      </c>
      <c r="AF265" s="183">
        <v>0</v>
      </c>
      <c r="AG265" s="183">
        <v>0</v>
      </c>
      <c r="AH265" s="184">
        <v>0</v>
      </c>
      <c r="AI265" s="185">
        <v>0</v>
      </c>
      <c r="AJ265" s="184">
        <v>0</v>
      </c>
      <c r="AK265" s="185">
        <v>0</v>
      </c>
      <c r="AL265" s="184">
        <v>0</v>
      </c>
      <c r="AM265" s="185">
        <v>0</v>
      </c>
      <c r="AN265" s="185">
        <v>0</v>
      </c>
      <c r="AO265" s="184">
        <v>0</v>
      </c>
      <c r="AP265" s="184">
        <v>0</v>
      </c>
      <c r="AQ265" s="184">
        <v>0</v>
      </c>
      <c r="AR265" s="184">
        <v>0</v>
      </c>
      <c r="AS265" s="186">
        <v>0</v>
      </c>
      <c r="AT265" s="184">
        <v>0</v>
      </c>
      <c r="AU265" s="186">
        <v>0</v>
      </c>
      <c r="AV265" s="184">
        <v>0</v>
      </c>
      <c r="AW265" s="186">
        <v>0</v>
      </c>
      <c r="AX265" s="184">
        <v>0</v>
      </c>
      <c r="AY265" s="186">
        <v>0</v>
      </c>
      <c r="AZ265" s="184">
        <v>0</v>
      </c>
      <c r="BA265" s="186">
        <v>0</v>
      </c>
      <c r="BB265" s="184">
        <v>0</v>
      </c>
      <c r="BC265" s="186">
        <v>0</v>
      </c>
      <c r="BE265" s="183">
        <v>0</v>
      </c>
      <c r="BF265" s="183">
        <v>0</v>
      </c>
      <c r="BG265" s="183">
        <v>0</v>
      </c>
      <c r="BH265" s="183">
        <v>0</v>
      </c>
      <c r="BI265" s="183">
        <v>0</v>
      </c>
      <c r="BJ265" s="183">
        <v>0</v>
      </c>
      <c r="BK265" s="183">
        <v>0</v>
      </c>
      <c r="BL265" s="183">
        <v>0</v>
      </c>
      <c r="BM265" s="183">
        <v>0</v>
      </c>
      <c r="BN265" s="183">
        <v>0</v>
      </c>
      <c r="BO265" s="183">
        <v>0</v>
      </c>
      <c r="BP265" s="183">
        <v>0</v>
      </c>
      <c r="BQ265" s="187">
        <v>0</v>
      </c>
      <c r="BS265" s="61">
        <v>141815.33000000002</v>
      </c>
      <c r="BT265" s="61">
        <v>0</v>
      </c>
      <c r="BU265" s="61">
        <v>0</v>
      </c>
      <c r="BV265" s="61">
        <v>0</v>
      </c>
      <c r="BW265" s="61">
        <v>0</v>
      </c>
      <c r="BX265" s="61">
        <v>0</v>
      </c>
      <c r="BY265" s="61">
        <v>0</v>
      </c>
      <c r="BZ265" s="61">
        <v>0</v>
      </c>
      <c r="CA265" s="61">
        <v>0</v>
      </c>
      <c r="CB265" s="61">
        <v>0</v>
      </c>
      <c r="CC265" s="61">
        <v>0</v>
      </c>
      <c r="CD265" s="61">
        <v>0</v>
      </c>
      <c r="CE265" s="61">
        <v>0</v>
      </c>
      <c r="CG265" s="61">
        <v>0</v>
      </c>
      <c r="CH265" s="61">
        <v>0</v>
      </c>
      <c r="CI265" s="61">
        <v>0</v>
      </c>
      <c r="CJ265" s="61">
        <v>0</v>
      </c>
      <c r="CK265" s="61">
        <v>0</v>
      </c>
      <c r="CL265" s="61">
        <v>0</v>
      </c>
      <c r="CM265" s="61">
        <v>0</v>
      </c>
      <c r="CN265" s="61">
        <v>0</v>
      </c>
      <c r="CO265" s="61">
        <v>0</v>
      </c>
      <c r="CP265" s="61">
        <v>0</v>
      </c>
      <c r="CQ265" s="61">
        <v>0</v>
      </c>
      <c r="CR265" s="61">
        <v>0</v>
      </c>
      <c r="CS265" s="61">
        <v>0</v>
      </c>
    </row>
    <row r="266" spans="4:97" x14ac:dyDescent="0.25">
      <c r="D266" s="120" t="s">
        <v>318</v>
      </c>
      <c r="F266" s="120" t="s">
        <v>318</v>
      </c>
      <c r="H266" s="120" t="s">
        <v>318</v>
      </c>
      <c r="K266" s="135" t="s">
        <v>330</v>
      </c>
      <c r="O266" s="61" t="s">
        <v>2250</v>
      </c>
      <c r="V266" s="61" t="s">
        <v>465</v>
      </c>
      <c r="W266" s="61" t="s">
        <v>468</v>
      </c>
      <c r="X266" s="61">
        <v>201</v>
      </c>
      <c r="Z266" s="61" t="s">
        <v>665</v>
      </c>
      <c r="AC266" s="179">
        <v>250000090400</v>
      </c>
      <c r="AD266" s="180" t="s">
        <v>2251</v>
      </c>
      <c r="AE266" s="183">
        <v>4.8822319497916773</v>
      </c>
      <c r="AF266" s="183">
        <v>0</v>
      </c>
      <c r="AG266" s="183">
        <v>0</v>
      </c>
      <c r="AH266" s="184">
        <v>0</v>
      </c>
      <c r="AI266" s="185">
        <v>0</v>
      </c>
      <c r="AJ266" s="184">
        <v>0</v>
      </c>
      <c r="AK266" s="185">
        <v>0</v>
      </c>
      <c r="AL266" s="184">
        <v>0</v>
      </c>
      <c r="AM266" s="185">
        <v>0</v>
      </c>
      <c r="AN266" s="185">
        <v>0</v>
      </c>
      <c r="AO266" s="184">
        <v>0</v>
      </c>
      <c r="AP266" s="184">
        <v>0</v>
      </c>
      <c r="AQ266" s="184">
        <v>0</v>
      </c>
      <c r="AR266" s="184">
        <v>0</v>
      </c>
      <c r="AS266" s="186">
        <v>0</v>
      </c>
      <c r="AT266" s="184">
        <v>0</v>
      </c>
      <c r="AU266" s="186">
        <v>0</v>
      </c>
      <c r="AV266" s="184">
        <v>0</v>
      </c>
      <c r="AW266" s="186">
        <v>0</v>
      </c>
      <c r="AX266" s="184">
        <v>0</v>
      </c>
      <c r="AY266" s="186">
        <v>0</v>
      </c>
      <c r="AZ266" s="184">
        <v>0</v>
      </c>
      <c r="BA266" s="186">
        <v>0</v>
      </c>
      <c r="BB266" s="184">
        <v>0</v>
      </c>
      <c r="BC266" s="186">
        <v>0</v>
      </c>
      <c r="BE266" s="183">
        <v>0</v>
      </c>
      <c r="BF266" s="183">
        <v>0</v>
      </c>
      <c r="BG266" s="183">
        <v>0</v>
      </c>
      <c r="BH266" s="183">
        <v>0</v>
      </c>
      <c r="BI266" s="183">
        <v>0</v>
      </c>
      <c r="BJ266" s="183">
        <v>0</v>
      </c>
      <c r="BK266" s="183">
        <v>0</v>
      </c>
      <c r="BL266" s="183">
        <v>0</v>
      </c>
      <c r="BM266" s="183">
        <v>0</v>
      </c>
      <c r="BN266" s="183">
        <v>0</v>
      </c>
      <c r="BO266" s="183">
        <v>0</v>
      </c>
      <c r="BP266" s="183">
        <v>0</v>
      </c>
      <c r="BQ266" s="187">
        <v>0</v>
      </c>
      <c r="BS266" s="61">
        <v>10182.92</v>
      </c>
      <c r="BT266" s="61">
        <v>0</v>
      </c>
      <c r="BU266" s="61">
        <v>0</v>
      </c>
      <c r="BV266" s="61">
        <v>0</v>
      </c>
      <c r="BW266" s="61">
        <v>0</v>
      </c>
      <c r="BX266" s="61">
        <v>0</v>
      </c>
      <c r="BY266" s="61">
        <v>0</v>
      </c>
      <c r="BZ266" s="61">
        <v>0</v>
      </c>
      <c r="CA266" s="61">
        <v>0</v>
      </c>
      <c r="CB266" s="61">
        <v>0</v>
      </c>
      <c r="CC266" s="61">
        <v>0</v>
      </c>
      <c r="CD266" s="61">
        <v>0</v>
      </c>
      <c r="CE266" s="61">
        <v>0</v>
      </c>
      <c r="CG266" s="61">
        <v>0</v>
      </c>
      <c r="CH266" s="61">
        <v>0</v>
      </c>
      <c r="CI266" s="61">
        <v>0</v>
      </c>
      <c r="CJ266" s="61">
        <v>0</v>
      </c>
      <c r="CK266" s="61">
        <v>0</v>
      </c>
      <c r="CL266" s="61">
        <v>0</v>
      </c>
      <c r="CM266" s="61">
        <v>0</v>
      </c>
      <c r="CN266" s="61">
        <v>0</v>
      </c>
      <c r="CO266" s="61">
        <v>0</v>
      </c>
      <c r="CP266" s="61">
        <v>0</v>
      </c>
      <c r="CQ266" s="61">
        <v>0</v>
      </c>
      <c r="CR266" s="61">
        <v>0</v>
      </c>
      <c r="CS266" s="61">
        <v>0</v>
      </c>
    </row>
    <row r="267" spans="4:97" x14ac:dyDescent="0.25">
      <c r="D267" s="120" t="s">
        <v>318</v>
      </c>
      <c r="F267" s="120" t="s">
        <v>318</v>
      </c>
      <c r="H267" s="120" t="s">
        <v>318</v>
      </c>
      <c r="K267" s="135" t="s">
        <v>330</v>
      </c>
      <c r="O267" s="61" t="s">
        <v>2252</v>
      </c>
      <c r="V267" s="61" t="s">
        <v>465</v>
      </c>
      <c r="W267" s="61" t="s">
        <v>468</v>
      </c>
      <c r="X267" s="61">
        <v>201</v>
      </c>
      <c r="Z267" s="61" t="s">
        <v>665</v>
      </c>
      <c r="AC267" s="179">
        <v>250000090500</v>
      </c>
      <c r="AD267" s="180" t="s">
        <v>2253</v>
      </c>
      <c r="AE267" s="183">
        <v>8.5607011521256542</v>
      </c>
      <c r="AF267" s="183">
        <v>0</v>
      </c>
      <c r="AG267" s="183">
        <v>0</v>
      </c>
      <c r="AH267" s="184">
        <v>0</v>
      </c>
      <c r="AI267" s="185">
        <v>0</v>
      </c>
      <c r="AJ267" s="184">
        <v>0</v>
      </c>
      <c r="AK267" s="185">
        <v>0</v>
      </c>
      <c r="AL267" s="184">
        <v>0</v>
      </c>
      <c r="AM267" s="185">
        <v>0</v>
      </c>
      <c r="AN267" s="185">
        <v>0</v>
      </c>
      <c r="AO267" s="184">
        <v>0</v>
      </c>
      <c r="AP267" s="184">
        <v>0</v>
      </c>
      <c r="AQ267" s="184">
        <v>0</v>
      </c>
      <c r="AR267" s="184">
        <v>0</v>
      </c>
      <c r="AS267" s="186">
        <v>0</v>
      </c>
      <c r="AT267" s="184">
        <v>0</v>
      </c>
      <c r="AU267" s="186">
        <v>0</v>
      </c>
      <c r="AV267" s="184">
        <v>0</v>
      </c>
      <c r="AW267" s="186">
        <v>0</v>
      </c>
      <c r="AX267" s="184">
        <v>0</v>
      </c>
      <c r="AY267" s="186">
        <v>0</v>
      </c>
      <c r="AZ267" s="184">
        <v>0</v>
      </c>
      <c r="BA267" s="186">
        <v>0</v>
      </c>
      <c r="BB267" s="184">
        <v>0</v>
      </c>
      <c r="BC267" s="186">
        <v>0</v>
      </c>
      <c r="BE267" s="183">
        <v>0</v>
      </c>
      <c r="BF267" s="183">
        <v>0</v>
      </c>
      <c r="BG267" s="183">
        <v>0</v>
      </c>
      <c r="BH267" s="183">
        <v>0</v>
      </c>
      <c r="BI267" s="183">
        <v>0</v>
      </c>
      <c r="BJ267" s="183">
        <v>0</v>
      </c>
      <c r="BK267" s="183">
        <v>0</v>
      </c>
      <c r="BL267" s="183">
        <v>0</v>
      </c>
      <c r="BM267" s="183">
        <v>0</v>
      </c>
      <c r="BN267" s="183">
        <v>0</v>
      </c>
      <c r="BO267" s="183">
        <v>0</v>
      </c>
      <c r="BP267" s="183">
        <v>0</v>
      </c>
      <c r="BQ267" s="187">
        <v>0</v>
      </c>
      <c r="BS267" s="61">
        <v>17855.14</v>
      </c>
      <c r="BT267" s="61">
        <v>0</v>
      </c>
      <c r="BU267" s="61">
        <v>0</v>
      </c>
      <c r="BV267" s="61">
        <v>0</v>
      </c>
      <c r="BW267" s="61">
        <v>0</v>
      </c>
      <c r="BX267" s="61">
        <v>0</v>
      </c>
      <c r="BY267" s="61">
        <v>0</v>
      </c>
      <c r="BZ267" s="61">
        <v>0</v>
      </c>
      <c r="CA267" s="61">
        <v>0</v>
      </c>
      <c r="CB267" s="61">
        <v>0</v>
      </c>
      <c r="CC267" s="61">
        <v>0</v>
      </c>
      <c r="CD267" s="61">
        <v>0</v>
      </c>
      <c r="CE267" s="61">
        <v>0</v>
      </c>
      <c r="CG267" s="61">
        <v>0</v>
      </c>
      <c r="CH267" s="61">
        <v>0</v>
      </c>
      <c r="CI267" s="61">
        <v>0</v>
      </c>
      <c r="CJ267" s="61">
        <v>0</v>
      </c>
      <c r="CK267" s="61">
        <v>0</v>
      </c>
      <c r="CL267" s="61">
        <v>0</v>
      </c>
      <c r="CM267" s="61">
        <v>0</v>
      </c>
      <c r="CN267" s="61">
        <v>0</v>
      </c>
      <c r="CO267" s="61">
        <v>0</v>
      </c>
      <c r="CP267" s="61">
        <v>0</v>
      </c>
      <c r="CQ267" s="61">
        <v>0</v>
      </c>
      <c r="CR267" s="61">
        <v>0</v>
      </c>
      <c r="CS267" s="61">
        <v>0</v>
      </c>
    </row>
    <row r="268" spans="4:97" x14ac:dyDescent="0.25">
      <c r="D268" s="120" t="s">
        <v>318</v>
      </c>
      <c r="F268" s="120" t="s">
        <v>318</v>
      </c>
      <c r="H268" s="120" t="s">
        <v>318</v>
      </c>
      <c r="K268" s="135" t="s">
        <v>330</v>
      </c>
      <c r="O268" s="61" t="s">
        <v>2254</v>
      </c>
      <c r="V268" s="61" t="s">
        <v>465</v>
      </c>
      <c r="W268" s="61" t="s">
        <v>468</v>
      </c>
      <c r="X268" s="61">
        <v>201</v>
      </c>
      <c r="Z268" s="61" t="s">
        <v>665</v>
      </c>
      <c r="AC268" s="179">
        <v>250000090600</v>
      </c>
      <c r="AD268" s="180" t="s">
        <v>2255</v>
      </c>
      <c r="AE268" s="183">
        <v>88.600663563007316</v>
      </c>
      <c r="AF268" s="183">
        <v>0</v>
      </c>
      <c r="AG268" s="183">
        <v>0</v>
      </c>
      <c r="AH268" s="184">
        <v>0</v>
      </c>
      <c r="AI268" s="185">
        <v>0</v>
      </c>
      <c r="AJ268" s="184">
        <v>0</v>
      </c>
      <c r="AK268" s="185">
        <v>0</v>
      </c>
      <c r="AL268" s="184">
        <v>0</v>
      </c>
      <c r="AM268" s="185">
        <v>0</v>
      </c>
      <c r="AN268" s="185">
        <v>0</v>
      </c>
      <c r="AO268" s="184">
        <v>0</v>
      </c>
      <c r="AP268" s="184">
        <v>0</v>
      </c>
      <c r="AQ268" s="184">
        <v>0</v>
      </c>
      <c r="AR268" s="184">
        <v>0</v>
      </c>
      <c r="AS268" s="186">
        <v>0</v>
      </c>
      <c r="AT268" s="184">
        <v>0</v>
      </c>
      <c r="AU268" s="186">
        <v>0</v>
      </c>
      <c r="AV268" s="184">
        <v>0</v>
      </c>
      <c r="AW268" s="186">
        <v>0</v>
      </c>
      <c r="AX268" s="184">
        <v>0</v>
      </c>
      <c r="AY268" s="186">
        <v>0</v>
      </c>
      <c r="AZ268" s="184">
        <v>0</v>
      </c>
      <c r="BA268" s="186">
        <v>0</v>
      </c>
      <c r="BB268" s="184">
        <v>0</v>
      </c>
      <c r="BC268" s="186">
        <v>0</v>
      </c>
      <c r="BE268" s="183">
        <v>0</v>
      </c>
      <c r="BF268" s="183">
        <v>0</v>
      </c>
      <c r="BG268" s="183">
        <v>0</v>
      </c>
      <c r="BH268" s="183">
        <v>0</v>
      </c>
      <c r="BI268" s="183">
        <v>0</v>
      </c>
      <c r="BJ268" s="183">
        <v>0</v>
      </c>
      <c r="BK268" s="183">
        <v>0</v>
      </c>
      <c r="BL268" s="183">
        <v>0</v>
      </c>
      <c r="BM268" s="183">
        <v>0</v>
      </c>
      <c r="BN268" s="183">
        <v>0</v>
      </c>
      <c r="BO268" s="183">
        <v>0</v>
      </c>
      <c r="BP268" s="183">
        <v>0</v>
      </c>
      <c r="BQ268" s="187">
        <v>0</v>
      </c>
      <c r="BS268" s="61">
        <v>184795.28999999998</v>
      </c>
      <c r="BT268" s="61">
        <v>0</v>
      </c>
      <c r="BU268" s="61">
        <v>0</v>
      </c>
      <c r="BV268" s="61">
        <v>0</v>
      </c>
      <c r="BW268" s="61">
        <v>0</v>
      </c>
      <c r="BX268" s="61">
        <v>0</v>
      </c>
      <c r="BY268" s="61">
        <v>0</v>
      </c>
      <c r="BZ268" s="61">
        <v>0</v>
      </c>
      <c r="CA268" s="61">
        <v>0</v>
      </c>
      <c r="CB268" s="61">
        <v>0</v>
      </c>
      <c r="CC268" s="61">
        <v>0</v>
      </c>
      <c r="CD268" s="61">
        <v>0</v>
      </c>
      <c r="CE268" s="61">
        <v>0</v>
      </c>
      <c r="CG268" s="61">
        <v>0</v>
      </c>
      <c r="CH268" s="61">
        <v>0</v>
      </c>
      <c r="CI268" s="61">
        <v>0</v>
      </c>
      <c r="CJ268" s="61">
        <v>0</v>
      </c>
      <c r="CK268" s="61">
        <v>0</v>
      </c>
      <c r="CL268" s="61">
        <v>0</v>
      </c>
      <c r="CM268" s="61">
        <v>0</v>
      </c>
      <c r="CN268" s="61">
        <v>0</v>
      </c>
      <c r="CO268" s="61">
        <v>0</v>
      </c>
      <c r="CP268" s="61">
        <v>0</v>
      </c>
      <c r="CQ268" s="61">
        <v>0</v>
      </c>
      <c r="CR268" s="61">
        <v>0</v>
      </c>
      <c r="CS268" s="61">
        <v>0</v>
      </c>
    </row>
    <row r="269" spans="4:97" x14ac:dyDescent="0.25">
      <c r="D269" s="120" t="s">
        <v>318</v>
      </c>
      <c r="F269" s="120" t="s">
        <v>318</v>
      </c>
      <c r="H269" s="120" t="s">
        <v>318</v>
      </c>
      <c r="K269" s="135" t="s">
        <v>330</v>
      </c>
      <c r="O269" s="61" t="s">
        <v>2256</v>
      </c>
      <c r="V269" s="61" t="s">
        <v>465</v>
      </c>
      <c r="W269" s="61" t="s">
        <v>468</v>
      </c>
      <c r="X269" s="61">
        <v>201</v>
      </c>
      <c r="Z269" s="61" t="s">
        <v>665</v>
      </c>
      <c r="AC269" s="179">
        <v>250000090700</v>
      </c>
      <c r="AD269" s="180" t="s">
        <v>2257</v>
      </c>
      <c r="AE269" s="183">
        <v>28.869070963844447</v>
      </c>
      <c r="AF269" s="183">
        <v>0</v>
      </c>
      <c r="AG269" s="183">
        <v>0</v>
      </c>
      <c r="AH269" s="184">
        <v>0</v>
      </c>
      <c r="AI269" s="185">
        <v>0</v>
      </c>
      <c r="AJ269" s="184">
        <v>0</v>
      </c>
      <c r="AK269" s="185">
        <v>0</v>
      </c>
      <c r="AL269" s="184">
        <v>0</v>
      </c>
      <c r="AM269" s="185">
        <v>0</v>
      </c>
      <c r="AN269" s="185">
        <v>0</v>
      </c>
      <c r="AO269" s="184">
        <v>0</v>
      </c>
      <c r="AP269" s="184">
        <v>0</v>
      </c>
      <c r="AQ269" s="184">
        <v>0</v>
      </c>
      <c r="AR269" s="184">
        <v>0</v>
      </c>
      <c r="AS269" s="186">
        <v>0</v>
      </c>
      <c r="AT269" s="184">
        <v>0</v>
      </c>
      <c r="AU269" s="186">
        <v>0</v>
      </c>
      <c r="AV269" s="184">
        <v>0</v>
      </c>
      <c r="AW269" s="186">
        <v>0</v>
      </c>
      <c r="AX269" s="184">
        <v>0</v>
      </c>
      <c r="AY269" s="186">
        <v>0</v>
      </c>
      <c r="AZ269" s="184">
        <v>0</v>
      </c>
      <c r="BA269" s="186">
        <v>0</v>
      </c>
      <c r="BB269" s="184">
        <v>0</v>
      </c>
      <c r="BC269" s="186">
        <v>0</v>
      </c>
      <c r="BE269" s="183">
        <v>0</v>
      </c>
      <c r="BF269" s="183">
        <v>0</v>
      </c>
      <c r="BG269" s="183">
        <v>0</v>
      </c>
      <c r="BH269" s="183">
        <v>0</v>
      </c>
      <c r="BI269" s="183">
        <v>0</v>
      </c>
      <c r="BJ269" s="183">
        <v>0</v>
      </c>
      <c r="BK269" s="183">
        <v>0</v>
      </c>
      <c r="BL269" s="183">
        <v>0</v>
      </c>
      <c r="BM269" s="183">
        <v>0</v>
      </c>
      <c r="BN269" s="183">
        <v>0</v>
      </c>
      <c r="BO269" s="183">
        <v>0</v>
      </c>
      <c r="BP269" s="183">
        <v>0</v>
      </c>
      <c r="BQ269" s="187">
        <v>0</v>
      </c>
      <c r="BS269" s="61">
        <v>60212.51</v>
      </c>
      <c r="BT269" s="61">
        <v>0</v>
      </c>
      <c r="BU269" s="61">
        <v>0</v>
      </c>
      <c r="BV269" s="61">
        <v>0</v>
      </c>
      <c r="BW269" s="61">
        <v>0</v>
      </c>
      <c r="BX269" s="61">
        <v>0</v>
      </c>
      <c r="BY269" s="61">
        <v>0</v>
      </c>
      <c r="BZ269" s="61">
        <v>0</v>
      </c>
      <c r="CA269" s="61">
        <v>0</v>
      </c>
      <c r="CB269" s="61">
        <v>0</v>
      </c>
      <c r="CC269" s="61">
        <v>0</v>
      </c>
      <c r="CD269" s="61">
        <v>0</v>
      </c>
      <c r="CE269" s="61">
        <v>0</v>
      </c>
      <c r="CG269" s="61">
        <v>0</v>
      </c>
      <c r="CH269" s="61">
        <v>0</v>
      </c>
      <c r="CI269" s="61">
        <v>0</v>
      </c>
      <c r="CJ269" s="61">
        <v>0</v>
      </c>
      <c r="CK269" s="61">
        <v>0</v>
      </c>
      <c r="CL269" s="61">
        <v>0</v>
      </c>
      <c r="CM269" s="61">
        <v>0</v>
      </c>
      <c r="CN269" s="61">
        <v>0</v>
      </c>
      <c r="CO269" s="61">
        <v>0</v>
      </c>
      <c r="CP269" s="61">
        <v>0</v>
      </c>
      <c r="CQ269" s="61">
        <v>0</v>
      </c>
      <c r="CR269" s="61">
        <v>0</v>
      </c>
      <c r="CS269" s="61">
        <v>0</v>
      </c>
    </row>
    <row r="270" spans="4:97" x14ac:dyDescent="0.25">
      <c r="D270" s="120" t="s">
        <v>318</v>
      </c>
      <c r="F270" s="120" t="s">
        <v>318</v>
      </c>
      <c r="H270" s="120" t="s">
        <v>318</v>
      </c>
      <c r="K270" s="135" t="s">
        <v>330</v>
      </c>
      <c r="O270" s="61" t="s">
        <v>2258</v>
      </c>
      <c r="V270" s="61" t="s">
        <v>465</v>
      </c>
      <c r="W270" s="61" t="s">
        <v>468</v>
      </c>
      <c r="X270" s="61">
        <v>201</v>
      </c>
      <c r="Z270" s="61" t="s">
        <v>665</v>
      </c>
      <c r="AC270" s="179">
        <v>250000090900</v>
      </c>
      <c r="AD270" s="180" t="s">
        <v>2259</v>
      </c>
      <c r="AE270" s="183">
        <v>17.12775985156134</v>
      </c>
      <c r="AF270" s="183">
        <v>0</v>
      </c>
      <c r="AG270" s="183">
        <v>0</v>
      </c>
      <c r="AH270" s="184">
        <v>0</v>
      </c>
      <c r="AI270" s="185">
        <v>0</v>
      </c>
      <c r="AJ270" s="184">
        <v>0</v>
      </c>
      <c r="AK270" s="185">
        <v>0</v>
      </c>
      <c r="AL270" s="184">
        <v>0</v>
      </c>
      <c r="AM270" s="185">
        <v>0</v>
      </c>
      <c r="AN270" s="185">
        <v>0</v>
      </c>
      <c r="AO270" s="184">
        <v>0</v>
      </c>
      <c r="AP270" s="184">
        <v>0</v>
      </c>
      <c r="AQ270" s="184">
        <v>0</v>
      </c>
      <c r="AR270" s="184">
        <v>0</v>
      </c>
      <c r="AS270" s="186">
        <v>0</v>
      </c>
      <c r="AT270" s="184">
        <v>0</v>
      </c>
      <c r="AU270" s="186">
        <v>0</v>
      </c>
      <c r="AV270" s="184">
        <v>0</v>
      </c>
      <c r="AW270" s="186">
        <v>0</v>
      </c>
      <c r="AX270" s="184">
        <v>0</v>
      </c>
      <c r="AY270" s="186">
        <v>0</v>
      </c>
      <c r="AZ270" s="184">
        <v>0</v>
      </c>
      <c r="BA270" s="186">
        <v>0</v>
      </c>
      <c r="BB270" s="184">
        <v>0</v>
      </c>
      <c r="BC270" s="186">
        <v>0</v>
      </c>
      <c r="BE270" s="183">
        <v>0</v>
      </c>
      <c r="BF270" s="183">
        <v>0</v>
      </c>
      <c r="BG270" s="183">
        <v>0</v>
      </c>
      <c r="BH270" s="183">
        <v>0</v>
      </c>
      <c r="BI270" s="183">
        <v>0</v>
      </c>
      <c r="BJ270" s="183">
        <v>0</v>
      </c>
      <c r="BK270" s="183">
        <v>0</v>
      </c>
      <c r="BL270" s="183">
        <v>0</v>
      </c>
      <c r="BM270" s="183">
        <v>0</v>
      </c>
      <c r="BN270" s="183">
        <v>0</v>
      </c>
      <c r="BO270" s="183">
        <v>0</v>
      </c>
      <c r="BP270" s="183">
        <v>0</v>
      </c>
      <c r="BQ270" s="187">
        <v>0</v>
      </c>
      <c r="BS270" s="61">
        <v>35723.54</v>
      </c>
      <c r="BT270" s="61">
        <v>0</v>
      </c>
      <c r="BU270" s="61">
        <v>0</v>
      </c>
      <c r="BV270" s="61">
        <v>0</v>
      </c>
      <c r="BW270" s="61">
        <v>0</v>
      </c>
      <c r="BX270" s="61">
        <v>0</v>
      </c>
      <c r="BY270" s="61">
        <v>0</v>
      </c>
      <c r="BZ270" s="61">
        <v>0</v>
      </c>
      <c r="CA270" s="61">
        <v>0</v>
      </c>
      <c r="CB270" s="61">
        <v>0</v>
      </c>
      <c r="CC270" s="61">
        <v>0</v>
      </c>
      <c r="CD270" s="61">
        <v>0</v>
      </c>
      <c r="CE270" s="61">
        <v>0</v>
      </c>
      <c r="CG270" s="61">
        <v>0</v>
      </c>
      <c r="CH270" s="61">
        <v>0</v>
      </c>
      <c r="CI270" s="61">
        <v>0</v>
      </c>
      <c r="CJ270" s="61">
        <v>0</v>
      </c>
      <c r="CK270" s="61">
        <v>0</v>
      </c>
      <c r="CL270" s="61">
        <v>0</v>
      </c>
      <c r="CM270" s="61">
        <v>0</v>
      </c>
      <c r="CN270" s="61">
        <v>0</v>
      </c>
      <c r="CO270" s="61">
        <v>0</v>
      </c>
      <c r="CP270" s="61">
        <v>0</v>
      </c>
      <c r="CQ270" s="61">
        <v>0</v>
      </c>
      <c r="CR270" s="61">
        <v>0</v>
      </c>
      <c r="CS270" s="61">
        <v>0</v>
      </c>
    </row>
    <row r="271" spans="4:97" x14ac:dyDescent="0.25">
      <c r="D271" s="120" t="s">
        <v>318</v>
      </c>
      <c r="F271" s="120" t="s">
        <v>318</v>
      </c>
      <c r="H271" s="120" t="s">
        <v>318</v>
      </c>
      <c r="K271" s="135" t="s">
        <v>330</v>
      </c>
      <c r="O271" s="61" t="s">
        <v>2260</v>
      </c>
      <c r="V271" s="61" t="s">
        <v>465</v>
      </c>
      <c r="W271" s="61" t="s">
        <v>468</v>
      </c>
      <c r="X271" s="61">
        <v>201</v>
      </c>
      <c r="Z271" s="61" t="s">
        <v>665</v>
      </c>
      <c r="AC271" s="179">
        <v>250000091100</v>
      </c>
      <c r="AD271" s="180" t="s">
        <v>2261</v>
      </c>
      <c r="AE271" s="183">
        <v>0.74027069918636823</v>
      </c>
      <c r="AF271" s="183">
        <v>0</v>
      </c>
      <c r="AG271" s="183">
        <v>0</v>
      </c>
      <c r="AH271" s="184">
        <v>0</v>
      </c>
      <c r="AI271" s="185">
        <v>0</v>
      </c>
      <c r="AJ271" s="184">
        <v>0</v>
      </c>
      <c r="AK271" s="185">
        <v>0</v>
      </c>
      <c r="AL271" s="184">
        <v>0</v>
      </c>
      <c r="AM271" s="185">
        <v>0</v>
      </c>
      <c r="AN271" s="185">
        <v>0</v>
      </c>
      <c r="AO271" s="184">
        <v>0</v>
      </c>
      <c r="AP271" s="184">
        <v>0</v>
      </c>
      <c r="AQ271" s="184">
        <v>0</v>
      </c>
      <c r="AR271" s="184">
        <v>0</v>
      </c>
      <c r="AS271" s="186">
        <v>0</v>
      </c>
      <c r="AT271" s="184">
        <v>0</v>
      </c>
      <c r="AU271" s="186">
        <v>0</v>
      </c>
      <c r="AV271" s="184">
        <v>0</v>
      </c>
      <c r="AW271" s="186">
        <v>0</v>
      </c>
      <c r="AX271" s="184">
        <v>0</v>
      </c>
      <c r="AY271" s="186">
        <v>0</v>
      </c>
      <c r="AZ271" s="184">
        <v>0</v>
      </c>
      <c r="BA271" s="186">
        <v>0</v>
      </c>
      <c r="BB271" s="184">
        <v>0</v>
      </c>
      <c r="BC271" s="186">
        <v>0</v>
      </c>
      <c r="BE271" s="183">
        <v>0</v>
      </c>
      <c r="BF271" s="183">
        <v>0</v>
      </c>
      <c r="BG271" s="183">
        <v>0</v>
      </c>
      <c r="BH271" s="183">
        <v>0</v>
      </c>
      <c r="BI271" s="183">
        <v>0</v>
      </c>
      <c r="BJ271" s="183">
        <v>0</v>
      </c>
      <c r="BK271" s="183">
        <v>0</v>
      </c>
      <c r="BL271" s="183">
        <v>0</v>
      </c>
      <c r="BM271" s="183">
        <v>0</v>
      </c>
      <c r="BN271" s="183">
        <v>0</v>
      </c>
      <c r="BO271" s="183">
        <v>0</v>
      </c>
      <c r="BP271" s="183">
        <v>0</v>
      </c>
      <c r="BQ271" s="187">
        <v>0</v>
      </c>
      <c r="BS271" s="61">
        <v>1543.99</v>
      </c>
      <c r="BT271" s="61">
        <v>0</v>
      </c>
      <c r="BU271" s="61">
        <v>0</v>
      </c>
      <c r="BV271" s="61">
        <v>0</v>
      </c>
      <c r="BW271" s="61">
        <v>0</v>
      </c>
      <c r="BX271" s="61">
        <v>0</v>
      </c>
      <c r="BY271" s="61">
        <v>0</v>
      </c>
      <c r="BZ271" s="61">
        <v>0</v>
      </c>
      <c r="CA271" s="61">
        <v>0</v>
      </c>
      <c r="CB271" s="61">
        <v>0</v>
      </c>
      <c r="CC271" s="61">
        <v>0</v>
      </c>
      <c r="CD271" s="61">
        <v>0</v>
      </c>
      <c r="CE271" s="61">
        <v>0</v>
      </c>
      <c r="CG271" s="61">
        <v>0</v>
      </c>
      <c r="CH271" s="61">
        <v>0</v>
      </c>
      <c r="CI271" s="61">
        <v>0</v>
      </c>
      <c r="CJ271" s="61">
        <v>0</v>
      </c>
      <c r="CK271" s="61">
        <v>0</v>
      </c>
      <c r="CL271" s="61">
        <v>0</v>
      </c>
      <c r="CM271" s="61">
        <v>0</v>
      </c>
      <c r="CN271" s="61">
        <v>0</v>
      </c>
      <c r="CO271" s="61">
        <v>0</v>
      </c>
      <c r="CP271" s="61">
        <v>0</v>
      </c>
      <c r="CQ271" s="61">
        <v>0</v>
      </c>
      <c r="CR271" s="61">
        <v>0</v>
      </c>
      <c r="CS271" s="61">
        <v>0</v>
      </c>
    </row>
    <row r="272" spans="4:97" x14ac:dyDescent="0.25">
      <c r="D272" s="120" t="s">
        <v>318</v>
      </c>
      <c r="F272" s="120" t="s">
        <v>318</v>
      </c>
      <c r="H272" s="120" t="s">
        <v>318</v>
      </c>
      <c r="K272" s="135" t="s">
        <v>330</v>
      </c>
      <c r="O272" s="61" t="s">
        <v>2262</v>
      </c>
      <c r="V272" s="61" t="s">
        <v>465</v>
      </c>
      <c r="W272" s="61" t="s">
        <v>468</v>
      </c>
      <c r="X272" s="61">
        <v>201</v>
      </c>
      <c r="Z272" s="61" t="s">
        <v>665</v>
      </c>
      <c r="AC272" s="179">
        <v>250000092800</v>
      </c>
      <c r="AD272" s="180" t="s">
        <v>2263</v>
      </c>
      <c r="AE272" s="183">
        <v>7.6991288338263706</v>
      </c>
      <c r="AF272" s="183">
        <v>0</v>
      </c>
      <c r="AG272" s="183">
        <v>0</v>
      </c>
      <c r="AH272" s="184">
        <v>0</v>
      </c>
      <c r="AI272" s="185">
        <v>0</v>
      </c>
      <c r="AJ272" s="184">
        <v>0</v>
      </c>
      <c r="AK272" s="185">
        <v>0</v>
      </c>
      <c r="AL272" s="184">
        <v>0</v>
      </c>
      <c r="AM272" s="185">
        <v>0</v>
      </c>
      <c r="AN272" s="185">
        <v>0</v>
      </c>
      <c r="AO272" s="184">
        <v>0</v>
      </c>
      <c r="AP272" s="184">
        <v>0</v>
      </c>
      <c r="AQ272" s="184">
        <v>0</v>
      </c>
      <c r="AR272" s="184">
        <v>0</v>
      </c>
      <c r="AS272" s="186">
        <v>0</v>
      </c>
      <c r="AT272" s="184">
        <v>0</v>
      </c>
      <c r="AU272" s="186">
        <v>0</v>
      </c>
      <c r="AV272" s="184">
        <v>0</v>
      </c>
      <c r="AW272" s="186">
        <v>0</v>
      </c>
      <c r="AX272" s="184">
        <v>0</v>
      </c>
      <c r="AY272" s="186">
        <v>0</v>
      </c>
      <c r="AZ272" s="184">
        <v>0</v>
      </c>
      <c r="BA272" s="186">
        <v>0</v>
      </c>
      <c r="BB272" s="184">
        <v>0</v>
      </c>
      <c r="BC272" s="186">
        <v>0</v>
      </c>
      <c r="BE272" s="183">
        <v>0</v>
      </c>
      <c r="BF272" s="183">
        <v>0</v>
      </c>
      <c r="BG272" s="183">
        <v>0</v>
      </c>
      <c r="BH272" s="183">
        <v>0</v>
      </c>
      <c r="BI272" s="183">
        <v>0</v>
      </c>
      <c r="BJ272" s="183">
        <v>0</v>
      </c>
      <c r="BK272" s="183">
        <v>0</v>
      </c>
      <c r="BL272" s="183">
        <v>0</v>
      </c>
      <c r="BM272" s="183">
        <v>0</v>
      </c>
      <c r="BN272" s="183">
        <v>0</v>
      </c>
      <c r="BO272" s="183">
        <v>0</v>
      </c>
      <c r="BP272" s="183">
        <v>0</v>
      </c>
      <c r="BQ272" s="187">
        <v>0</v>
      </c>
      <c r="BS272" s="61">
        <v>16058.15</v>
      </c>
      <c r="BT272" s="61">
        <v>0</v>
      </c>
      <c r="BU272" s="61">
        <v>0</v>
      </c>
      <c r="BV272" s="61">
        <v>0</v>
      </c>
      <c r="BW272" s="61">
        <v>0</v>
      </c>
      <c r="BX272" s="61">
        <v>0</v>
      </c>
      <c r="BY272" s="61">
        <v>0</v>
      </c>
      <c r="BZ272" s="61">
        <v>0</v>
      </c>
      <c r="CA272" s="61">
        <v>0</v>
      </c>
      <c r="CB272" s="61">
        <v>0</v>
      </c>
      <c r="CC272" s="61">
        <v>0</v>
      </c>
      <c r="CD272" s="61">
        <v>0</v>
      </c>
      <c r="CE272" s="61">
        <v>0</v>
      </c>
      <c r="CG272" s="61">
        <v>0</v>
      </c>
      <c r="CH272" s="61">
        <v>0</v>
      </c>
      <c r="CI272" s="61">
        <v>0</v>
      </c>
      <c r="CJ272" s="61">
        <v>0</v>
      </c>
      <c r="CK272" s="61">
        <v>0</v>
      </c>
      <c r="CL272" s="61">
        <v>0</v>
      </c>
      <c r="CM272" s="61">
        <v>0</v>
      </c>
      <c r="CN272" s="61">
        <v>0</v>
      </c>
      <c r="CO272" s="61">
        <v>0</v>
      </c>
      <c r="CP272" s="61">
        <v>0</v>
      </c>
      <c r="CQ272" s="61">
        <v>0</v>
      </c>
      <c r="CR272" s="61">
        <v>0</v>
      </c>
      <c r="CS272" s="61">
        <v>0</v>
      </c>
    </row>
    <row r="273" spans="2:97" x14ac:dyDescent="0.25">
      <c r="D273" s="120" t="s">
        <v>318</v>
      </c>
      <c r="F273" s="120" t="s">
        <v>318</v>
      </c>
      <c r="H273" s="120" t="s">
        <v>318</v>
      </c>
      <c r="K273" s="135" t="s">
        <v>330</v>
      </c>
      <c r="O273" s="61" t="s">
        <v>2264</v>
      </c>
      <c r="V273" s="61" t="s">
        <v>465</v>
      </c>
      <c r="W273" s="61" t="s">
        <v>468</v>
      </c>
      <c r="X273" s="61">
        <v>201</v>
      </c>
      <c r="Z273" s="61" t="s">
        <v>665</v>
      </c>
      <c r="AC273" s="179">
        <v>250000092850</v>
      </c>
      <c r="AD273" s="180" t="s">
        <v>2265</v>
      </c>
      <c r="AE273" s="183">
        <v>1.7004665078078927</v>
      </c>
      <c r="AF273" s="183">
        <v>0</v>
      </c>
      <c r="AG273" s="183">
        <v>0</v>
      </c>
      <c r="AH273" s="184">
        <v>0</v>
      </c>
      <c r="AI273" s="185">
        <v>0</v>
      </c>
      <c r="AJ273" s="184">
        <v>0</v>
      </c>
      <c r="AK273" s="185">
        <v>0</v>
      </c>
      <c r="AL273" s="184">
        <v>0</v>
      </c>
      <c r="AM273" s="185">
        <v>0</v>
      </c>
      <c r="AN273" s="185">
        <v>0</v>
      </c>
      <c r="AO273" s="184">
        <v>0</v>
      </c>
      <c r="AP273" s="184">
        <v>0</v>
      </c>
      <c r="AQ273" s="184">
        <v>0</v>
      </c>
      <c r="AR273" s="184">
        <v>0</v>
      </c>
      <c r="AS273" s="186">
        <v>0</v>
      </c>
      <c r="AT273" s="184">
        <v>0</v>
      </c>
      <c r="AU273" s="186">
        <v>0</v>
      </c>
      <c r="AV273" s="184">
        <v>0</v>
      </c>
      <c r="AW273" s="186">
        <v>0</v>
      </c>
      <c r="AX273" s="184">
        <v>0</v>
      </c>
      <c r="AY273" s="186">
        <v>0</v>
      </c>
      <c r="AZ273" s="184">
        <v>0</v>
      </c>
      <c r="BA273" s="186">
        <v>0</v>
      </c>
      <c r="BB273" s="184">
        <v>0</v>
      </c>
      <c r="BC273" s="186">
        <v>0</v>
      </c>
      <c r="BE273" s="183">
        <v>0</v>
      </c>
      <c r="BF273" s="183">
        <v>0</v>
      </c>
      <c r="BG273" s="183">
        <v>0</v>
      </c>
      <c r="BH273" s="183">
        <v>0</v>
      </c>
      <c r="BI273" s="183">
        <v>0</v>
      </c>
      <c r="BJ273" s="183">
        <v>0</v>
      </c>
      <c r="BK273" s="183">
        <v>0</v>
      </c>
      <c r="BL273" s="183">
        <v>0</v>
      </c>
      <c r="BM273" s="183">
        <v>0</v>
      </c>
      <c r="BN273" s="183">
        <v>0</v>
      </c>
      <c r="BO273" s="183">
        <v>0</v>
      </c>
      <c r="BP273" s="183">
        <v>0</v>
      </c>
      <c r="BQ273" s="187">
        <v>0</v>
      </c>
      <c r="BS273" s="61">
        <v>3546.68</v>
      </c>
      <c r="BT273" s="61">
        <v>0</v>
      </c>
      <c r="BU273" s="61">
        <v>0</v>
      </c>
      <c r="BV273" s="61">
        <v>0</v>
      </c>
      <c r="BW273" s="61">
        <v>0</v>
      </c>
      <c r="BX273" s="61">
        <v>0</v>
      </c>
      <c r="BY273" s="61">
        <v>0</v>
      </c>
      <c r="BZ273" s="61">
        <v>0</v>
      </c>
      <c r="CA273" s="61">
        <v>0</v>
      </c>
      <c r="CB273" s="61">
        <v>0</v>
      </c>
      <c r="CC273" s="61">
        <v>0</v>
      </c>
      <c r="CD273" s="61">
        <v>0</v>
      </c>
      <c r="CE273" s="61">
        <v>0</v>
      </c>
      <c r="CG273" s="61">
        <v>0</v>
      </c>
      <c r="CH273" s="61">
        <v>0</v>
      </c>
      <c r="CI273" s="61">
        <v>0</v>
      </c>
      <c r="CJ273" s="61">
        <v>0</v>
      </c>
      <c r="CK273" s="61">
        <v>0</v>
      </c>
      <c r="CL273" s="61">
        <v>0</v>
      </c>
      <c r="CM273" s="61">
        <v>0</v>
      </c>
      <c r="CN273" s="61">
        <v>0</v>
      </c>
      <c r="CO273" s="61">
        <v>0</v>
      </c>
      <c r="CP273" s="61">
        <v>0</v>
      </c>
      <c r="CQ273" s="61">
        <v>0</v>
      </c>
      <c r="CR273" s="61">
        <v>0</v>
      </c>
      <c r="CS273" s="61">
        <v>0</v>
      </c>
    </row>
    <row r="274" spans="2:97" ht="16.5" hidden="1" x14ac:dyDescent="0.25">
      <c r="B274" s="120" t="s">
        <v>318</v>
      </c>
      <c r="C274" s="120" t="s">
        <v>318</v>
      </c>
      <c r="D274" s="120" t="s">
        <v>318</v>
      </c>
      <c r="E274" s="120" t="s">
        <v>318</v>
      </c>
      <c r="F274" s="120" t="s">
        <v>318</v>
      </c>
      <c r="G274" s="120" t="s">
        <v>318</v>
      </c>
      <c r="H274" s="120" t="s">
        <v>318</v>
      </c>
      <c r="I274" s="120" t="s">
        <v>318</v>
      </c>
      <c r="J274" s="120" t="s">
        <v>318</v>
      </c>
      <c r="O274" s="61" t="s">
        <v>697</v>
      </c>
      <c r="AC274" s="341"/>
      <c r="AS274" s="242"/>
      <c r="AU274" s="242"/>
      <c r="AW274" s="242"/>
      <c r="AY274" s="242"/>
      <c r="BA274" s="242"/>
      <c r="BB274" s="61"/>
      <c r="BC274" s="242"/>
    </row>
    <row r="275" spans="2:97" ht="17.25" x14ac:dyDescent="0.3">
      <c r="D275" s="120" t="s">
        <v>318</v>
      </c>
      <c r="F275" s="120" t="s">
        <v>318</v>
      </c>
      <c r="H275" s="120" t="s">
        <v>318</v>
      </c>
      <c r="AC275" s="337" t="s">
        <v>698</v>
      </c>
      <c r="AE275" s="247">
        <v>478.05657723517993</v>
      </c>
      <c r="AF275" s="247">
        <v>499.60821044237127</v>
      </c>
      <c r="AG275" s="247">
        <v>512.23585771189528</v>
      </c>
      <c r="AH275" s="247">
        <v>551.4223317992745</v>
      </c>
      <c r="AI275" s="248">
        <v>517.3459017574462</v>
      </c>
      <c r="AJ275" s="247">
        <v>517.34590175744631</v>
      </c>
      <c r="AK275" s="248">
        <v>518.06474003193728</v>
      </c>
      <c r="AL275" s="247">
        <v>518.06474003193728</v>
      </c>
      <c r="AM275" s="248">
        <v>551.93836101393651</v>
      </c>
      <c r="AN275" s="248">
        <v>523.19428732028769</v>
      </c>
      <c r="AO275" s="247">
        <v>516.61926924283875</v>
      </c>
      <c r="AP275" s="247">
        <v>574.55652781782658</v>
      </c>
      <c r="AQ275" s="247">
        <v>574.55652781782669</v>
      </c>
      <c r="AR275" s="247">
        <v>-57.210626060380378</v>
      </c>
      <c r="AS275" s="249">
        <v>-0.11058486375562929</v>
      </c>
      <c r="AT275" s="247">
        <v>-23.134196018552188</v>
      </c>
      <c r="AU275" s="249">
        <v>-4.1953679937237948E-2</v>
      </c>
      <c r="AV275" s="247">
        <v>-62.320670105931413</v>
      </c>
      <c r="AW275" s="249">
        <v>-0.12166401310582085</v>
      </c>
      <c r="AX275" s="247">
        <v>-57.210626060380264</v>
      </c>
      <c r="AY275" s="249">
        <v>-0.11058486375562908</v>
      </c>
      <c r="AZ275" s="247">
        <v>-23.134196018552075</v>
      </c>
      <c r="BA275" s="249">
        <v>-4.1953679937237739E-2</v>
      </c>
      <c r="BB275" s="247">
        <v>-1.1368683772161603E-13</v>
      </c>
      <c r="BC275" s="249">
        <v>-1.978688470452162E-16</v>
      </c>
      <c r="BE275" s="312">
        <v>574.56461439342161</v>
      </c>
      <c r="BF275" s="312">
        <v>574.5505593008935</v>
      </c>
      <c r="BG275" s="312">
        <v>574.56461439342195</v>
      </c>
      <c r="BH275" s="312">
        <v>574.56461439342161</v>
      </c>
      <c r="BI275" s="312">
        <v>574.55534722222239</v>
      </c>
      <c r="BJ275" s="312">
        <v>574.56461439342172</v>
      </c>
      <c r="BK275" s="312">
        <v>574.55055930089327</v>
      </c>
      <c r="BL275" s="312">
        <v>574.56461439342161</v>
      </c>
      <c r="BM275" s="312">
        <v>574.55055930089316</v>
      </c>
      <c r="BN275" s="312">
        <v>574.56461439342161</v>
      </c>
      <c r="BO275" s="312">
        <v>574.56461439342183</v>
      </c>
      <c r="BP275" s="312">
        <v>574.55055930089327</v>
      </c>
      <c r="BQ275" s="312">
        <v>574.55652781782669</v>
      </c>
    </row>
    <row r="276" spans="2:97" ht="17.25" x14ac:dyDescent="0.3">
      <c r="AC276" s="337"/>
      <c r="AE276" s="247"/>
      <c r="AF276" s="247"/>
      <c r="AG276" s="247"/>
      <c r="AH276" s="247"/>
      <c r="AI276" s="248"/>
      <c r="AJ276" s="247"/>
      <c r="AK276" s="248"/>
      <c r="AL276" s="247"/>
      <c r="AM276" s="248"/>
      <c r="AN276" s="248"/>
      <c r="AO276" s="247"/>
      <c r="AP276" s="247"/>
      <c r="AQ276" s="247"/>
      <c r="AR276" s="247"/>
      <c r="AS276" s="249"/>
      <c r="AT276" s="247"/>
      <c r="AU276" s="249"/>
      <c r="AV276" s="247"/>
      <c r="AW276" s="249"/>
      <c r="AX276" s="247"/>
      <c r="AY276" s="249"/>
      <c r="AZ276" s="247"/>
      <c r="BA276" s="249"/>
      <c r="BB276" s="247"/>
      <c r="BC276" s="249"/>
      <c r="BE276" s="312"/>
      <c r="BF276" s="312"/>
      <c r="BG276" s="312"/>
      <c r="BH276" s="312"/>
      <c r="BI276" s="312"/>
      <c r="BJ276" s="312"/>
      <c r="BK276" s="312"/>
      <c r="BL276" s="312"/>
      <c r="BM276" s="312"/>
      <c r="BN276" s="312"/>
      <c r="BO276" s="312"/>
      <c r="BP276" s="312"/>
      <c r="BQ276" s="312"/>
    </row>
    <row r="277" spans="2:97" ht="17.25" x14ac:dyDescent="0.3">
      <c r="AC277" s="337"/>
      <c r="AE277" s="247"/>
      <c r="AF277" s="247"/>
      <c r="AG277" s="247"/>
      <c r="AH277" s="247"/>
      <c r="AI277" s="248"/>
      <c r="AJ277" s="247"/>
      <c r="AK277" s="248"/>
      <c r="AL277" s="247"/>
      <c r="AM277" s="248"/>
      <c r="AN277" s="248"/>
      <c r="AO277" s="247"/>
      <c r="AP277" s="247"/>
      <c r="AQ277" s="247"/>
      <c r="AR277" s="247"/>
      <c r="AS277" s="249"/>
      <c r="AT277" s="247"/>
      <c r="AU277" s="249"/>
      <c r="AV277" s="247"/>
      <c r="AW277" s="249"/>
      <c r="AX277" s="247"/>
      <c r="AY277" s="249"/>
      <c r="AZ277" s="247"/>
      <c r="BA277" s="249"/>
      <c r="BB277" s="247"/>
      <c r="BC277" s="249"/>
      <c r="BE277" s="312"/>
      <c r="BF277" s="312"/>
      <c r="BG277" s="312"/>
      <c r="BH277" s="312"/>
      <c r="BI277" s="312"/>
      <c r="BJ277" s="312"/>
      <c r="BK277" s="312"/>
      <c r="BL277" s="312"/>
      <c r="BM277" s="312"/>
      <c r="BN277" s="312"/>
      <c r="BO277" s="312"/>
      <c r="BP277" s="312"/>
      <c r="BQ277" s="312"/>
    </row>
    <row r="278" spans="2:97" x14ac:dyDescent="0.25">
      <c r="D278" s="120" t="s">
        <v>318</v>
      </c>
      <c r="F278" s="120" t="s">
        <v>318</v>
      </c>
      <c r="H278" s="120" t="s">
        <v>318</v>
      </c>
      <c r="AC278" s="217"/>
      <c r="AD278" s="218"/>
      <c r="AE278" s="218"/>
      <c r="AF278" s="218"/>
      <c r="AG278" s="218"/>
      <c r="AH278" s="218"/>
      <c r="AI278" s="324"/>
      <c r="AJ278" s="218"/>
      <c r="AK278" s="324"/>
      <c r="AL278" s="218"/>
      <c r="AM278" s="324"/>
      <c r="AN278" s="324"/>
      <c r="AO278" s="218"/>
      <c r="AP278" s="218"/>
      <c r="AQ278" s="218"/>
      <c r="AR278" s="218"/>
      <c r="AS278" s="325"/>
      <c r="AT278" s="218"/>
      <c r="AU278" s="325"/>
      <c r="AV278" s="218"/>
      <c r="AW278" s="325"/>
      <c r="AX278" s="218"/>
      <c r="AY278" s="325"/>
      <c r="AZ278" s="218"/>
      <c r="BA278" s="325"/>
      <c r="BB278" s="218"/>
      <c r="BC278" s="325"/>
    </row>
    <row r="279" spans="2:97" ht="26.25" x14ac:dyDescent="0.4">
      <c r="AC279" s="314" t="s">
        <v>699</v>
      </c>
      <c r="AD279" s="123"/>
      <c r="AE279" s="123"/>
      <c r="AF279" s="123"/>
      <c r="AG279" s="123"/>
      <c r="AH279" s="123"/>
      <c r="AJ279" s="123"/>
      <c r="AL279" s="123"/>
      <c r="AO279" s="123"/>
      <c r="AP279" s="123"/>
      <c r="AQ279" s="123"/>
      <c r="AR279" s="123"/>
      <c r="AS279" s="134"/>
      <c r="AT279" s="123"/>
      <c r="AU279" s="134"/>
      <c r="AV279" s="123"/>
      <c r="AW279" s="134"/>
      <c r="AX279" s="123"/>
      <c r="AY279" s="134"/>
      <c r="AZ279" s="123"/>
      <c r="BA279" s="134"/>
      <c r="BB279" s="123"/>
      <c r="BC279" s="134"/>
      <c r="BE279" s="123"/>
      <c r="BF279" s="123"/>
      <c r="BG279" s="123"/>
      <c r="BH279" s="123"/>
      <c r="BI279" s="123"/>
      <c r="BJ279" s="123"/>
      <c r="BK279" s="123"/>
      <c r="BL279" s="123"/>
      <c r="BM279" s="123"/>
      <c r="BN279" s="123"/>
      <c r="BO279" s="123"/>
      <c r="BP279" s="123"/>
      <c r="BQ279" s="123"/>
    </row>
    <row r="280" spans="2:97" x14ac:dyDescent="0.25">
      <c r="B280" s="120" t="s">
        <v>320</v>
      </c>
      <c r="C280" s="120" t="s">
        <v>320</v>
      </c>
      <c r="D280" s="120" t="s">
        <v>320</v>
      </c>
      <c r="E280" s="120" t="s">
        <v>320</v>
      </c>
      <c r="F280" s="120" t="s">
        <v>320</v>
      </c>
      <c r="G280" s="120" t="s">
        <v>320</v>
      </c>
      <c r="H280" s="120" t="s">
        <v>320</v>
      </c>
      <c r="I280" s="120" t="s">
        <v>320</v>
      </c>
      <c r="J280" s="120" t="s">
        <v>320</v>
      </c>
      <c r="L280" s="61" t="s">
        <v>700</v>
      </c>
      <c r="BB280" s="61"/>
    </row>
    <row r="281" spans="2:97" ht="21" x14ac:dyDescent="0.35">
      <c r="K281" s="135" t="s">
        <v>321</v>
      </c>
      <c r="L281" s="61" t="s">
        <v>382</v>
      </c>
      <c r="M281" s="61" t="s">
        <v>701</v>
      </c>
      <c r="V281" s="61" t="s">
        <v>382</v>
      </c>
      <c r="AC281" s="146" t="s">
        <v>383</v>
      </c>
      <c r="AD281" s="147"/>
      <c r="AE281" s="148"/>
      <c r="AF281" s="147"/>
      <c r="AG281" s="147"/>
      <c r="AH281" s="147"/>
      <c r="AI281" s="149"/>
      <c r="AJ281" s="147"/>
      <c r="AK281" s="150"/>
      <c r="AL281" s="147"/>
      <c r="AM281" s="150"/>
      <c r="AN281" s="150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51"/>
      <c r="BE281" s="148"/>
      <c r="BF281" s="148"/>
      <c r="BG281" s="148"/>
      <c r="BH281" s="148"/>
      <c r="BI281" s="148"/>
      <c r="BJ281" s="148"/>
      <c r="BK281" s="148"/>
      <c r="BL281" s="148"/>
      <c r="BM281" s="148"/>
      <c r="BN281" s="148"/>
      <c r="BO281" s="148"/>
      <c r="BP281" s="148"/>
      <c r="BQ281" s="148"/>
      <c r="BR281" s="151"/>
      <c r="BS281" s="61">
        <v>773828.7571056278</v>
      </c>
      <c r="BT281" s="61">
        <v>1112501.0243425411</v>
      </c>
      <c r="BU281" s="61">
        <v>1268683.8490404787</v>
      </c>
      <c r="BV281" s="61">
        <v>1316569.6856735845</v>
      </c>
      <c r="BW281" s="61">
        <v>417157.78403397946</v>
      </c>
      <c r="BY281" s="61">
        <v>1056483.5044511049</v>
      </c>
      <c r="CA281" s="61">
        <v>1099217.4822956896</v>
      </c>
      <c r="CC281" s="61">
        <v>1250048.0076304651</v>
      </c>
      <c r="CD281" s="61">
        <v>1312715.7897884571</v>
      </c>
      <c r="CE281" s="61">
        <v>1312715.7897884571</v>
      </c>
      <c r="CG281" s="61">
        <v>112910.44129691669</v>
      </c>
      <c r="CH281" s="61">
        <v>104655.43410151402</v>
      </c>
      <c r="CI281" s="61">
        <v>107935.52844805256</v>
      </c>
      <c r="CJ281" s="61">
        <v>115113.82733700152</v>
      </c>
      <c r="CK281" s="61">
        <v>105295.96707866914</v>
      </c>
      <c r="CL281" s="61">
        <v>108649.1310017886</v>
      </c>
      <c r="CM281" s="61">
        <v>109476.63227759482</v>
      </c>
      <c r="CN281" s="61">
        <v>109408.54256396709</v>
      </c>
      <c r="CO281" s="61">
        <v>110740.93364458038</v>
      </c>
      <c r="CP281" s="61">
        <v>109869.20485932927</v>
      </c>
      <c r="CQ281" s="61">
        <v>110099.74960246464</v>
      </c>
      <c r="CR281" s="61">
        <v>108560.39757657853</v>
      </c>
    </row>
    <row r="282" spans="2:97" ht="18.75" x14ac:dyDescent="0.3">
      <c r="K282" s="135" t="s">
        <v>325</v>
      </c>
      <c r="M282" s="61" t="s">
        <v>385</v>
      </c>
      <c r="N282" s="61" t="s">
        <v>702</v>
      </c>
      <c r="V282" s="61" t="s">
        <v>382</v>
      </c>
      <c r="W282" s="61" t="s">
        <v>386</v>
      </c>
      <c r="X282" s="61">
        <v>1</v>
      </c>
      <c r="AB282" s="136" t="s">
        <v>387</v>
      </c>
      <c r="AC282" s="162" t="s">
        <v>388</v>
      </c>
      <c r="AD282" s="138"/>
      <c r="AE282" s="39"/>
      <c r="AI282" s="163"/>
      <c r="AS282" s="61"/>
      <c r="AU282" s="61"/>
      <c r="AW282" s="61"/>
      <c r="AY282" s="61"/>
      <c r="BA282" s="61"/>
      <c r="BB282" s="61"/>
      <c r="BC282" s="61"/>
      <c r="BE282" s="39"/>
      <c r="BF282" s="39"/>
      <c r="BG282" s="39"/>
      <c r="BH282" s="39"/>
      <c r="BI282" s="39"/>
      <c r="BJ282" s="39"/>
      <c r="BK282" s="39"/>
      <c r="BL282" s="39"/>
      <c r="BM282" s="39"/>
      <c r="BN282" s="39"/>
      <c r="BO282" s="39"/>
      <c r="BP282" s="39"/>
      <c r="BQ282" s="164"/>
      <c r="BS282" s="61">
        <v>183120.24710562773</v>
      </c>
      <c r="BT282" s="61">
        <v>154319.27434254109</v>
      </c>
      <c r="BU282" s="61">
        <v>207664.2890371453</v>
      </c>
      <c r="BV282" s="61">
        <v>216739.5876964012</v>
      </c>
      <c r="BW282" s="61">
        <v>78104.921033979495</v>
      </c>
      <c r="BX282" s="61">
        <v>234314.76310193847</v>
      </c>
      <c r="BY282" s="61">
        <v>187127.56481777149</v>
      </c>
      <c r="BZ282" s="61">
        <v>224553.07778132579</v>
      </c>
      <c r="CA282" s="61">
        <v>180616.32308036601</v>
      </c>
      <c r="CB282" s="61">
        <v>223250.82943380668</v>
      </c>
      <c r="CC282" s="61">
        <v>232434.11683046556</v>
      </c>
      <c r="CD282" s="61">
        <v>233821.58748606109</v>
      </c>
      <c r="CE282" s="61">
        <v>233821.58748606098</v>
      </c>
      <c r="CG282" s="61">
        <v>19858.728694490001</v>
      </c>
      <c r="CH282" s="61">
        <v>19218.277716239998</v>
      </c>
      <c r="CI282" s="61">
        <v>19858.728694490001</v>
      </c>
      <c r="CJ282" s="61">
        <v>19858.728694490001</v>
      </c>
      <c r="CK282" s="61">
        <v>17937.375759840001</v>
      </c>
      <c r="CL282" s="61">
        <v>19858.728694490001</v>
      </c>
      <c r="CM282" s="61">
        <v>19218.277716239998</v>
      </c>
      <c r="CN282" s="61">
        <v>19858.728694490001</v>
      </c>
      <c r="CO282" s="61">
        <v>19218.277716239998</v>
      </c>
      <c r="CP282" s="61">
        <v>19858.728694490001</v>
      </c>
      <c r="CQ282" s="61">
        <v>19858.728694490001</v>
      </c>
      <c r="CR282" s="61">
        <v>19218.27771607093</v>
      </c>
    </row>
    <row r="283" spans="2:97" x14ac:dyDescent="0.25">
      <c r="K283" s="135" t="s">
        <v>328</v>
      </c>
      <c r="N283" s="61" t="s">
        <v>703</v>
      </c>
      <c r="V283" s="61" t="s">
        <v>382</v>
      </c>
      <c r="W283" s="61" t="s">
        <v>386</v>
      </c>
      <c r="X283" s="61">
        <v>1</v>
      </c>
      <c r="AB283" s="136" t="s">
        <v>387</v>
      </c>
      <c r="AC283" s="179">
        <v>811100</v>
      </c>
      <c r="AD283" s="180" t="s">
        <v>704</v>
      </c>
      <c r="AE283" s="139">
        <v>0</v>
      </c>
      <c r="AF283" s="17">
        <v>3219</v>
      </c>
      <c r="AG283" s="17">
        <v>3134</v>
      </c>
      <c r="AH283" s="140">
        <v>3058.9268292672323</v>
      </c>
      <c r="AI283" s="141">
        <v>1430</v>
      </c>
      <c r="AJ283" s="142">
        <v>4290</v>
      </c>
      <c r="AK283" s="121">
        <v>3561</v>
      </c>
      <c r="AL283" s="142">
        <v>4273.2000000000007</v>
      </c>
      <c r="AM283" s="181">
        <v>2549.1056910399998</v>
      </c>
      <c r="AN283" s="141">
        <v>4070.8211382272325</v>
      </c>
      <c r="AO283" s="140">
        <v>4448.5714285714303</v>
      </c>
      <c r="AP283" s="140">
        <v>4243.4959349598403</v>
      </c>
      <c r="AQ283" s="140">
        <v>4243.4959349598366</v>
      </c>
      <c r="AR283" s="142">
        <v>-46.504065040163368</v>
      </c>
      <c r="AS283" s="143">
        <v>-1.0840108400970482E-2</v>
      </c>
      <c r="AT283" s="142">
        <v>1184.5691056926044</v>
      </c>
      <c r="AU283" s="143">
        <v>0.38724989900342549</v>
      </c>
      <c r="AV283" s="142">
        <v>1109.4959349598366</v>
      </c>
      <c r="AW283" s="143">
        <v>0.35401912410971176</v>
      </c>
      <c r="AX283" s="142">
        <v>-46.50406504015973</v>
      </c>
      <c r="AY283" s="143">
        <v>-1.0840108400969634E-2</v>
      </c>
      <c r="AZ283" s="142">
        <v>1184.569105692608</v>
      </c>
      <c r="BA283" s="143">
        <v>0.38724989900342671</v>
      </c>
      <c r="BB283" s="142">
        <v>-3.637978807091713E-12</v>
      </c>
      <c r="BC283" s="143">
        <v>-8.5730700885569293E-16</v>
      </c>
      <c r="BE283" s="139">
        <v>360.40650406999998</v>
      </c>
      <c r="BF283" s="139">
        <v>348.7804878</v>
      </c>
      <c r="BG283" s="139">
        <v>360.40650406999998</v>
      </c>
      <c r="BH283" s="139">
        <v>360.40650406999998</v>
      </c>
      <c r="BI283" s="139">
        <v>325.52845528</v>
      </c>
      <c r="BJ283" s="139">
        <v>360.40650406999998</v>
      </c>
      <c r="BK283" s="139">
        <v>348.7804878</v>
      </c>
      <c r="BL283" s="139">
        <v>360.40650406999998</v>
      </c>
      <c r="BM283" s="139">
        <v>348.7804878</v>
      </c>
      <c r="BN283" s="139">
        <v>360.40650406999998</v>
      </c>
      <c r="BO283" s="139">
        <v>360.40650406999998</v>
      </c>
      <c r="BP283" s="139">
        <v>348.78048778983606</v>
      </c>
      <c r="BQ283" s="144">
        <v>4243.4959349598366</v>
      </c>
    </row>
    <row r="284" spans="2:97" x14ac:dyDescent="0.25">
      <c r="K284" s="135" t="s">
        <v>328</v>
      </c>
      <c r="N284" s="61" t="s">
        <v>705</v>
      </c>
      <c r="V284" s="61" t="s">
        <v>382</v>
      </c>
      <c r="W284" s="61" t="s">
        <v>386</v>
      </c>
      <c r="X284" s="61">
        <v>1</v>
      </c>
      <c r="AB284" s="136" t="s">
        <v>387</v>
      </c>
      <c r="AC284" s="179">
        <v>811106</v>
      </c>
      <c r="AD284" s="180" t="s">
        <v>706</v>
      </c>
      <c r="AE284" s="139">
        <v>0</v>
      </c>
      <c r="AF284" s="17">
        <v>581</v>
      </c>
      <c r="AG284" s="17">
        <v>641</v>
      </c>
      <c r="AH284" s="140">
        <v>592.14634145884929</v>
      </c>
      <c r="AI284" s="141">
        <v>209</v>
      </c>
      <c r="AJ284" s="142">
        <v>627</v>
      </c>
      <c r="AK284" s="121">
        <v>498</v>
      </c>
      <c r="AL284" s="142">
        <v>597.59999999999991</v>
      </c>
      <c r="AM284" s="181">
        <v>493.45528454000004</v>
      </c>
      <c r="AN284" s="141">
        <v>596.6910569188492</v>
      </c>
      <c r="AO284" s="140">
        <v>596.57142857142901</v>
      </c>
      <c r="AP284" s="140">
        <v>592.20325202814195</v>
      </c>
      <c r="AQ284" s="140">
        <v>592.20325202814206</v>
      </c>
      <c r="AR284" s="142">
        <v>-34.79674797185794</v>
      </c>
      <c r="AS284" s="143">
        <v>-5.5497205696743122E-2</v>
      </c>
      <c r="AT284" s="142">
        <v>5.6910569292767832E-2</v>
      </c>
      <c r="AU284" s="143">
        <v>9.6108960417722655E-5</v>
      </c>
      <c r="AV284" s="142">
        <v>-48.79674797185794</v>
      </c>
      <c r="AW284" s="143">
        <v>-7.6125971874973386E-2</v>
      </c>
      <c r="AX284" s="142">
        <v>-34.796747971858053</v>
      </c>
      <c r="AY284" s="143">
        <v>-5.549720569674331E-2</v>
      </c>
      <c r="AZ284" s="142">
        <v>5.6910569292654145E-2</v>
      </c>
      <c r="BA284" s="143">
        <v>9.6108960417530669E-5</v>
      </c>
      <c r="BB284" s="142">
        <v>1.1368683772161603E-13</v>
      </c>
      <c r="BC284" s="143">
        <v>1.9197266704002083E-16</v>
      </c>
      <c r="BE284" s="139">
        <v>50.296714559999998</v>
      </c>
      <c r="BF284" s="139">
        <v>48.674239890000003</v>
      </c>
      <c r="BG284" s="139">
        <v>50.296714559999998</v>
      </c>
      <c r="BH284" s="139">
        <v>50.296714559999998</v>
      </c>
      <c r="BI284" s="139">
        <v>45.429290569999999</v>
      </c>
      <c r="BJ284" s="139">
        <v>50.296714559999998</v>
      </c>
      <c r="BK284" s="139">
        <v>48.674239890000003</v>
      </c>
      <c r="BL284" s="139">
        <v>50.296714559999998</v>
      </c>
      <c r="BM284" s="139">
        <v>48.674239890000003</v>
      </c>
      <c r="BN284" s="139">
        <v>50.296714559999998</v>
      </c>
      <c r="BO284" s="139">
        <v>50.296714559999998</v>
      </c>
      <c r="BP284" s="139">
        <v>48.674239868142003</v>
      </c>
      <c r="BQ284" s="144">
        <v>592.20325202814206</v>
      </c>
    </row>
    <row r="285" spans="2:97" x14ac:dyDescent="0.25">
      <c r="K285" s="135" t="s">
        <v>328</v>
      </c>
      <c r="N285" s="61" t="s">
        <v>707</v>
      </c>
      <c r="V285" s="61" t="s">
        <v>382</v>
      </c>
      <c r="W285" s="61" t="s">
        <v>386</v>
      </c>
      <c r="X285" s="61">
        <v>1</v>
      </c>
      <c r="AB285" s="136" t="s">
        <v>387</v>
      </c>
      <c r="AC285" s="179">
        <v>811126</v>
      </c>
      <c r="AD285" s="180" t="s">
        <v>708</v>
      </c>
      <c r="AE285" s="139">
        <v>0</v>
      </c>
      <c r="AF285" s="17">
        <v>554</v>
      </c>
      <c r="AG285" s="17">
        <v>591</v>
      </c>
      <c r="AH285" s="140">
        <v>562.39024390586292</v>
      </c>
      <c r="AI285" s="141">
        <v>194</v>
      </c>
      <c r="AJ285" s="142">
        <v>582</v>
      </c>
      <c r="AK285" s="121">
        <v>473</v>
      </c>
      <c r="AL285" s="142">
        <v>567.59999999999991</v>
      </c>
      <c r="AM285" s="181">
        <v>468.65853659000015</v>
      </c>
      <c r="AN285" s="141">
        <v>566.73170731586276</v>
      </c>
      <c r="AO285" s="140">
        <v>567.42857142857099</v>
      </c>
      <c r="AP285" s="140">
        <v>575.69105690765002</v>
      </c>
      <c r="AQ285" s="140">
        <v>575.69105690765036</v>
      </c>
      <c r="AR285" s="142">
        <v>-6.3089430923496366</v>
      </c>
      <c r="AS285" s="143">
        <v>-1.0840108406099032E-2</v>
      </c>
      <c r="AT285" s="142">
        <v>13.300813001787446</v>
      </c>
      <c r="AU285" s="143">
        <v>2.3650504513399482E-2</v>
      </c>
      <c r="AV285" s="142">
        <v>-15.308943092349637</v>
      </c>
      <c r="AW285" s="143">
        <v>-2.5903457009051837E-2</v>
      </c>
      <c r="AX285" s="142">
        <v>-6.3089430923499776</v>
      </c>
      <c r="AY285" s="143">
        <v>-1.0840108406099619E-2</v>
      </c>
      <c r="AZ285" s="142">
        <v>13.300813001787105</v>
      </c>
      <c r="BA285" s="143">
        <v>2.3650504513398875E-2</v>
      </c>
      <c r="BB285" s="142">
        <v>3.4106051316484809E-13</v>
      </c>
      <c r="BC285" s="143">
        <v>5.9243670554284745E-16</v>
      </c>
      <c r="BE285" s="139">
        <v>48.894308940000002</v>
      </c>
      <c r="BF285" s="139">
        <v>47.31707317</v>
      </c>
      <c r="BG285" s="139">
        <v>48.894308940000002</v>
      </c>
      <c r="BH285" s="139">
        <v>48.894308940000002</v>
      </c>
      <c r="BI285" s="139">
        <v>44.162601629999997</v>
      </c>
      <c r="BJ285" s="139">
        <v>48.894308940000002</v>
      </c>
      <c r="BK285" s="139">
        <v>47.31707317</v>
      </c>
      <c r="BL285" s="139">
        <v>48.894308940000002</v>
      </c>
      <c r="BM285" s="139">
        <v>47.31707317</v>
      </c>
      <c r="BN285" s="139">
        <v>48.894308940000002</v>
      </c>
      <c r="BO285" s="139">
        <v>48.894308940000002</v>
      </c>
      <c r="BP285" s="139">
        <v>47.317073187650301</v>
      </c>
      <c r="BQ285" s="144">
        <v>575.69105690765036</v>
      </c>
    </row>
    <row r="286" spans="2:97" x14ac:dyDescent="0.25">
      <c r="K286" s="135" t="s">
        <v>328</v>
      </c>
      <c r="N286" s="61" t="s">
        <v>2266</v>
      </c>
      <c r="V286" s="61" t="s">
        <v>382</v>
      </c>
      <c r="W286" s="61" t="s">
        <v>386</v>
      </c>
      <c r="X286" s="61">
        <v>1</v>
      </c>
      <c r="AB286" s="136" t="s">
        <v>387</v>
      </c>
      <c r="AC286" s="179">
        <v>811130</v>
      </c>
      <c r="AD286" s="180" t="s">
        <v>2267</v>
      </c>
      <c r="AE286" s="139">
        <v>0</v>
      </c>
      <c r="AF286" s="17">
        <v>1224</v>
      </c>
      <c r="AG286" s="17">
        <v>2673</v>
      </c>
      <c r="AH286" s="140">
        <v>2728.6341463428489</v>
      </c>
      <c r="AI286" s="141">
        <v>783</v>
      </c>
      <c r="AJ286" s="142">
        <v>2349</v>
      </c>
      <c r="AK286" s="121">
        <v>1215</v>
      </c>
      <c r="AL286" s="142">
        <v>1458</v>
      </c>
      <c r="AM286" s="181">
        <v>2273.8617886400002</v>
      </c>
      <c r="AN286" s="141">
        <v>1669.7723577028487</v>
      </c>
      <c r="AO286" s="140">
        <v>1781.1428571428601</v>
      </c>
      <c r="AP286" s="140">
        <v>2323.5365853614799</v>
      </c>
      <c r="AQ286" s="140">
        <v>2323.5365853614758</v>
      </c>
      <c r="AR286" s="142">
        <v>-25.463414638524227</v>
      </c>
      <c r="AS286" s="143">
        <v>-1.0840108402947734E-2</v>
      </c>
      <c r="AT286" s="142">
        <v>-405.09756098137314</v>
      </c>
      <c r="AU286" s="143">
        <v>-0.14846166222918519</v>
      </c>
      <c r="AV286" s="142">
        <v>-349.46341463852423</v>
      </c>
      <c r="AW286" s="143">
        <v>-0.13073827708137831</v>
      </c>
      <c r="AX286" s="142">
        <v>-25.463414638520135</v>
      </c>
      <c r="AY286" s="143">
        <v>-1.0840108402945992E-2</v>
      </c>
      <c r="AZ286" s="142">
        <v>-405.09756098136904</v>
      </c>
      <c r="BA286" s="143">
        <v>-0.14846166222918369</v>
      </c>
      <c r="BB286" s="142">
        <v>-4.0927261579781771E-12</v>
      </c>
      <c r="BC286" s="143">
        <v>-1.7614210095777162E-15</v>
      </c>
      <c r="BE286" s="139">
        <v>197.34146340999999</v>
      </c>
      <c r="BF286" s="139">
        <v>190.97560976</v>
      </c>
      <c r="BG286" s="139">
        <v>197.34146340999999</v>
      </c>
      <c r="BH286" s="139">
        <v>197.34146340999999</v>
      </c>
      <c r="BI286" s="139">
        <v>178.24390244</v>
      </c>
      <c r="BJ286" s="139">
        <v>197.34146340999999</v>
      </c>
      <c r="BK286" s="139">
        <v>190.97560976</v>
      </c>
      <c r="BL286" s="139">
        <v>197.34146340999999</v>
      </c>
      <c r="BM286" s="139">
        <v>190.97560976</v>
      </c>
      <c r="BN286" s="139">
        <v>197.34146340999999</v>
      </c>
      <c r="BO286" s="139">
        <v>197.34146340999999</v>
      </c>
      <c r="BP286" s="139">
        <v>190.975609771476</v>
      </c>
      <c r="BQ286" s="144">
        <v>2323.5365853614758</v>
      </c>
    </row>
    <row r="287" spans="2:97" x14ac:dyDescent="0.25">
      <c r="K287" s="135" t="s">
        <v>328</v>
      </c>
      <c r="N287" s="61" t="s">
        <v>710</v>
      </c>
      <c r="V287" s="61" t="s">
        <v>382</v>
      </c>
      <c r="W287" s="61" t="s">
        <v>386</v>
      </c>
      <c r="X287" s="61">
        <v>1</v>
      </c>
      <c r="AB287" s="136" t="s">
        <v>387</v>
      </c>
      <c r="AC287" s="179">
        <v>811201</v>
      </c>
      <c r="AD287" s="180" t="s">
        <v>711</v>
      </c>
      <c r="AE287" s="139">
        <v>0</v>
      </c>
      <c r="AF287" s="17">
        <v>602</v>
      </c>
      <c r="AG287" s="17">
        <v>516</v>
      </c>
      <c r="AH287" s="140">
        <v>496.9268292672329</v>
      </c>
      <c r="AI287" s="141">
        <v>206</v>
      </c>
      <c r="AJ287" s="142">
        <v>618</v>
      </c>
      <c r="AK287" s="121">
        <v>576</v>
      </c>
      <c r="AL287" s="142">
        <v>691.2</v>
      </c>
      <c r="AM287" s="181">
        <v>414.10569104000001</v>
      </c>
      <c r="AN287" s="141">
        <v>658.82113822723295</v>
      </c>
      <c r="AO287" s="140">
        <v>661.71428571428601</v>
      </c>
      <c r="AP287" s="140">
        <v>611.30081301202199</v>
      </c>
      <c r="AQ287" s="140">
        <v>611.30081301202188</v>
      </c>
      <c r="AR287" s="142">
        <v>-6.6991869879781234</v>
      </c>
      <c r="AS287" s="143">
        <v>-1.0840108394786607E-2</v>
      </c>
      <c r="AT287" s="142">
        <v>114.37398374478897</v>
      </c>
      <c r="AU287" s="143">
        <v>0.23016262557899031</v>
      </c>
      <c r="AV287" s="142">
        <v>95.300813012021877</v>
      </c>
      <c r="AW287" s="143">
        <v>0.18469149808531371</v>
      </c>
      <c r="AX287" s="142">
        <v>-6.6991869879780097</v>
      </c>
      <c r="AY287" s="143">
        <v>-1.0840108394786423E-2</v>
      </c>
      <c r="AZ287" s="142">
        <v>114.37398374478909</v>
      </c>
      <c r="BA287" s="143">
        <v>0.23016262557899053</v>
      </c>
      <c r="BB287" s="142">
        <v>-1.1368683772161603E-13</v>
      </c>
      <c r="BC287" s="143">
        <v>-1.8597527649514223E-16</v>
      </c>
      <c r="BE287" s="139">
        <v>51.918699189999998</v>
      </c>
      <c r="BF287" s="139">
        <v>50.243902439999999</v>
      </c>
      <c r="BG287" s="139">
        <v>51.918699189999998</v>
      </c>
      <c r="BH287" s="139">
        <v>51.918699189999998</v>
      </c>
      <c r="BI287" s="139">
        <v>46.894308940000002</v>
      </c>
      <c r="BJ287" s="139">
        <v>51.918699189999998</v>
      </c>
      <c r="BK287" s="139">
        <v>50.243902439999999</v>
      </c>
      <c r="BL287" s="139">
        <v>51.918699189999998</v>
      </c>
      <c r="BM287" s="139">
        <v>50.243902439999999</v>
      </c>
      <c r="BN287" s="139">
        <v>51.918699189999998</v>
      </c>
      <c r="BO287" s="139">
        <v>51.918699189999998</v>
      </c>
      <c r="BP287" s="139">
        <v>50.243902422021797</v>
      </c>
      <c r="BQ287" s="144">
        <v>611.30081301202188</v>
      </c>
    </row>
    <row r="288" spans="2:97" x14ac:dyDescent="0.25">
      <c r="K288" s="135" t="s">
        <v>328</v>
      </c>
      <c r="N288" s="61" t="s">
        <v>712</v>
      </c>
      <c r="V288" s="61" t="s">
        <v>382</v>
      </c>
      <c r="W288" s="61" t="s">
        <v>386</v>
      </c>
      <c r="X288" s="61">
        <v>1</v>
      </c>
      <c r="AB288" s="136" t="s">
        <v>387</v>
      </c>
      <c r="AC288" s="179">
        <v>811289</v>
      </c>
      <c r="AD288" s="180" t="s">
        <v>713</v>
      </c>
      <c r="AE288" s="139">
        <v>0</v>
      </c>
      <c r="AF288" s="17">
        <v>174</v>
      </c>
      <c r="AG288" s="17">
        <v>303</v>
      </c>
      <c r="AH288" s="140">
        <v>363.02439024871228</v>
      </c>
      <c r="AI288" s="141">
        <v>173</v>
      </c>
      <c r="AJ288" s="142">
        <v>519</v>
      </c>
      <c r="AK288" s="121">
        <v>456</v>
      </c>
      <c r="AL288" s="142">
        <v>547.20000000000005</v>
      </c>
      <c r="AM288" s="181">
        <v>302.5203252</v>
      </c>
      <c r="AN288" s="141">
        <v>516.50406504871228</v>
      </c>
      <c r="AO288" s="140">
        <v>557.142857142857</v>
      </c>
      <c r="AP288" s="140">
        <v>513.37398373497297</v>
      </c>
      <c r="AQ288" s="140">
        <v>513.37398373497263</v>
      </c>
      <c r="AR288" s="142">
        <v>-5.6260162650273742</v>
      </c>
      <c r="AS288" s="143">
        <v>-1.0840108410457369E-2</v>
      </c>
      <c r="AT288" s="142">
        <v>150.34959348626035</v>
      </c>
      <c r="AU288" s="143">
        <v>0.41415838033156416</v>
      </c>
      <c r="AV288" s="142">
        <v>210.37398373497263</v>
      </c>
      <c r="AW288" s="143">
        <v>0.69430357668307796</v>
      </c>
      <c r="AX288" s="142">
        <v>-5.6260162650270331</v>
      </c>
      <c r="AY288" s="143">
        <v>-1.0840108410456711E-2</v>
      </c>
      <c r="AZ288" s="142">
        <v>150.34959348626069</v>
      </c>
      <c r="BA288" s="143">
        <v>0.4141583803315651</v>
      </c>
      <c r="BB288" s="142">
        <v>-3.4106051316484809E-13</v>
      </c>
      <c r="BC288" s="143">
        <v>-6.6435098772149514E-16</v>
      </c>
      <c r="BE288" s="139">
        <v>43.601626019999998</v>
      </c>
      <c r="BF288" s="139">
        <v>42.195121950000001</v>
      </c>
      <c r="BG288" s="139">
        <v>43.601626019999998</v>
      </c>
      <c r="BH288" s="139">
        <v>43.601626019999998</v>
      </c>
      <c r="BI288" s="139">
        <v>39.382113820000001</v>
      </c>
      <c r="BJ288" s="139">
        <v>43.601626019999998</v>
      </c>
      <c r="BK288" s="139">
        <v>42.195121950000001</v>
      </c>
      <c r="BL288" s="139">
        <v>43.601626019999998</v>
      </c>
      <c r="BM288" s="139">
        <v>42.195121950000001</v>
      </c>
      <c r="BN288" s="139">
        <v>43.601626019999998</v>
      </c>
      <c r="BO288" s="139">
        <v>43.601626019999998</v>
      </c>
      <c r="BP288" s="139">
        <v>42.195121924972703</v>
      </c>
      <c r="BQ288" s="144">
        <v>513.37398373497263</v>
      </c>
    </row>
    <row r="289" spans="11:69" x14ac:dyDescent="0.25">
      <c r="K289" s="135" t="s">
        <v>328</v>
      </c>
      <c r="N289" s="61" t="s">
        <v>714</v>
      </c>
      <c r="V289" s="61" t="s">
        <v>382</v>
      </c>
      <c r="W289" s="61" t="s">
        <v>386</v>
      </c>
      <c r="X289" s="61">
        <v>1</v>
      </c>
      <c r="AB289" s="136" t="s">
        <v>387</v>
      </c>
      <c r="AC289" s="179">
        <v>811293</v>
      </c>
      <c r="AD289" s="180" t="s">
        <v>715</v>
      </c>
      <c r="AE289" s="139">
        <v>0</v>
      </c>
      <c r="AF289" s="17">
        <v>58</v>
      </c>
      <c r="AG289" s="17">
        <v>24</v>
      </c>
      <c r="AH289" s="140">
        <v>11.902439025205478</v>
      </c>
      <c r="AI289" s="141">
        <v>14</v>
      </c>
      <c r="AJ289" s="142">
        <v>42</v>
      </c>
      <c r="AK289" s="121">
        <v>39</v>
      </c>
      <c r="AL289" s="142">
        <v>46.8</v>
      </c>
      <c r="AM289" s="181">
        <v>9.9186991899999981</v>
      </c>
      <c r="AN289" s="141">
        <v>40.983739835205483</v>
      </c>
      <c r="AO289" s="140">
        <v>48</v>
      </c>
      <c r="AP289" s="140">
        <v>41.544715451776</v>
      </c>
      <c r="AQ289" s="140">
        <v>41.544715451775943</v>
      </c>
      <c r="AR289" s="142">
        <v>-0.45528454822405706</v>
      </c>
      <c r="AS289" s="143">
        <v>-1.0840108291048978E-2</v>
      </c>
      <c r="AT289" s="142">
        <v>29.642276426570465</v>
      </c>
      <c r="AU289" s="143">
        <v>2.4904371586191543</v>
      </c>
      <c r="AV289" s="142">
        <v>17.544715451775943</v>
      </c>
      <c r="AW289" s="143">
        <v>0.73102981049066429</v>
      </c>
      <c r="AX289" s="142">
        <v>-0.45528454822400022</v>
      </c>
      <c r="AY289" s="143">
        <v>-1.0840108291047625E-2</v>
      </c>
      <c r="AZ289" s="142">
        <v>29.642276426570522</v>
      </c>
      <c r="BA289" s="143">
        <v>2.4904371586191587</v>
      </c>
      <c r="BB289" s="142">
        <v>-5.6843418860808015E-14</v>
      </c>
      <c r="BC289" s="143">
        <v>-1.3682466769279077E-15</v>
      </c>
      <c r="BE289" s="139">
        <v>3.5284552800000002</v>
      </c>
      <c r="BF289" s="139">
        <v>3.4146341499999999</v>
      </c>
      <c r="BG289" s="139">
        <v>3.5284552800000002</v>
      </c>
      <c r="BH289" s="139">
        <v>3.5284552800000002</v>
      </c>
      <c r="BI289" s="139">
        <v>3.1869918699999999</v>
      </c>
      <c r="BJ289" s="139">
        <v>3.5284552800000002</v>
      </c>
      <c r="BK289" s="139">
        <v>3.4146341499999999</v>
      </c>
      <c r="BL289" s="139">
        <v>3.5284552800000002</v>
      </c>
      <c r="BM289" s="139">
        <v>3.4146341499999999</v>
      </c>
      <c r="BN289" s="139">
        <v>3.5284552800000002</v>
      </c>
      <c r="BO289" s="139">
        <v>3.5284552800000002</v>
      </c>
      <c r="BP289" s="139">
        <v>3.4146341717759401</v>
      </c>
      <c r="BQ289" s="144">
        <v>41.544715451775943</v>
      </c>
    </row>
    <row r="290" spans="11:69" x14ac:dyDescent="0.25">
      <c r="K290" s="135" t="s">
        <v>328</v>
      </c>
      <c r="N290" s="61" t="s">
        <v>716</v>
      </c>
      <c r="V290" s="61" t="s">
        <v>382</v>
      </c>
      <c r="W290" s="61" t="s">
        <v>386</v>
      </c>
      <c r="X290" s="61">
        <v>1</v>
      </c>
      <c r="AB290" s="136" t="s">
        <v>387</v>
      </c>
      <c r="AC290" s="179">
        <v>811294</v>
      </c>
      <c r="AD290" s="180" t="s">
        <v>717</v>
      </c>
      <c r="AE290" s="139">
        <v>0</v>
      </c>
      <c r="AF290" s="17">
        <v>304</v>
      </c>
      <c r="AG290" s="17">
        <v>341</v>
      </c>
      <c r="AH290" s="140">
        <v>354.09756097479453</v>
      </c>
      <c r="AI290" s="141">
        <v>132</v>
      </c>
      <c r="AJ290" s="142">
        <v>396</v>
      </c>
      <c r="AK290" s="121">
        <v>374</v>
      </c>
      <c r="AL290" s="142">
        <v>448.79999999999995</v>
      </c>
      <c r="AM290" s="181">
        <v>295.08130081000002</v>
      </c>
      <c r="AN290" s="141">
        <v>433.01626016479452</v>
      </c>
      <c r="AO290" s="140">
        <v>421.71428571428601</v>
      </c>
      <c r="AP290" s="140">
        <v>392.707317068306</v>
      </c>
      <c r="AQ290" s="140">
        <v>392.70731706830611</v>
      </c>
      <c r="AR290" s="142">
        <v>-3.2926829316938893</v>
      </c>
      <c r="AS290" s="143">
        <v>-8.3148558881158824E-3</v>
      </c>
      <c r="AT290" s="142">
        <v>38.609756093511578</v>
      </c>
      <c r="AU290" s="143">
        <v>0.1090370574347444</v>
      </c>
      <c r="AV290" s="142">
        <v>51.707317068306111</v>
      </c>
      <c r="AW290" s="143">
        <v>0.15163436090412349</v>
      </c>
      <c r="AX290" s="142">
        <v>-3.2926829316940029</v>
      </c>
      <c r="AY290" s="143">
        <v>-8.3148558881161686E-3</v>
      </c>
      <c r="AZ290" s="142">
        <v>38.609756093511464</v>
      </c>
      <c r="BA290" s="143">
        <v>0.10903705743474408</v>
      </c>
      <c r="BB290" s="142">
        <v>1.1368683772161603E-13</v>
      </c>
      <c r="BC290" s="143">
        <v>2.8949508394782922E-16</v>
      </c>
      <c r="BE290" s="139">
        <v>33.353224189999999</v>
      </c>
      <c r="BF290" s="139">
        <v>32.277313730000003</v>
      </c>
      <c r="BG290" s="139">
        <v>33.353224189999999</v>
      </c>
      <c r="BH290" s="139">
        <v>33.353224189999999</v>
      </c>
      <c r="BI290" s="139">
        <v>30.125492820000002</v>
      </c>
      <c r="BJ290" s="139">
        <v>33.353224189999999</v>
      </c>
      <c r="BK290" s="139">
        <v>32.277313730000003</v>
      </c>
      <c r="BL290" s="139">
        <v>33.353224189999999</v>
      </c>
      <c r="BM290" s="139">
        <v>32.277313730000003</v>
      </c>
      <c r="BN290" s="139">
        <v>33.353224189999999</v>
      </c>
      <c r="BO290" s="139">
        <v>33.353224189999999</v>
      </c>
      <c r="BP290" s="139">
        <v>32.277313728306098</v>
      </c>
      <c r="BQ290" s="144">
        <v>392.70731706830611</v>
      </c>
    </row>
    <row r="291" spans="11:69" x14ac:dyDescent="0.25">
      <c r="K291" s="135" t="s">
        <v>328</v>
      </c>
      <c r="N291" s="61" t="s">
        <v>718</v>
      </c>
      <c r="V291" s="61" t="s">
        <v>382</v>
      </c>
      <c r="W291" s="61" t="s">
        <v>386</v>
      </c>
      <c r="X291" s="61">
        <v>1</v>
      </c>
      <c r="AB291" s="136" t="s">
        <v>387</v>
      </c>
      <c r="AC291" s="179">
        <v>811295</v>
      </c>
      <c r="AD291" s="180" t="s">
        <v>719</v>
      </c>
      <c r="AE291" s="139">
        <v>0</v>
      </c>
      <c r="AF291" s="17">
        <v>22</v>
      </c>
      <c r="AG291" s="17">
        <v>5</v>
      </c>
      <c r="AH291" s="140">
        <v>0</v>
      </c>
      <c r="AI291" s="141">
        <v>8</v>
      </c>
      <c r="AJ291" s="142">
        <v>24</v>
      </c>
      <c r="AK291" s="121">
        <v>17</v>
      </c>
      <c r="AL291" s="142">
        <v>20.399999999999999</v>
      </c>
      <c r="AM291" s="181">
        <v>0</v>
      </c>
      <c r="AN291" s="141">
        <v>17</v>
      </c>
      <c r="AO291" s="140">
        <v>17.1428571428571</v>
      </c>
      <c r="AP291" s="140">
        <v>23.739837399590201</v>
      </c>
      <c r="AQ291" s="140">
        <v>23.739837399590161</v>
      </c>
      <c r="AR291" s="142">
        <v>-0.26016260040983852</v>
      </c>
      <c r="AS291" s="143">
        <v>-1.0840108350409938E-2</v>
      </c>
      <c r="AT291" s="142">
        <v>23.739837399590161</v>
      </c>
      <c r="AU291" s="143">
        <v>0</v>
      </c>
      <c r="AV291" s="142">
        <v>18.739837399590161</v>
      </c>
      <c r="AW291" s="143">
        <v>3.7479674799180325</v>
      </c>
      <c r="AX291" s="142">
        <v>-0.26016260040979944</v>
      </c>
      <c r="AY291" s="143">
        <v>-1.0840108350408309E-2</v>
      </c>
      <c r="AZ291" s="142">
        <v>23.739837399590201</v>
      </c>
      <c r="BA291" s="143">
        <v>0</v>
      </c>
      <c r="BB291" s="142">
        <v>-3.907985046680551E-14</v>
      </c>
      <c r="BC291" s="143">
        <v>-1.6461717832776778E-15</v>
      </c>
      <c r="BE291" s="139">
        <v>2.0162601599999999</v>
      </c>
      <c r="BF291" s="139">
        <v>1.95121951</v>
      </c>
      <c r="BG291" s="139">
        <v>2.0162601599999999</v>
      </c>
      <c r="BH291" s="139">
        <v>2.0162601599999999</v>
      </c>
      <c r="BI291" s="139">
        <v>1.82113821</v>
      </c>
      <c r="BJ291" s="139">
        <v>2.0162601599999999</v>
      </c>
      <c r="BK291" s="139">
        <v>1.95121951</v>
      </c>
      <c r="BL291" s="139">
        <v>2.0162601599999999</v>
      </c>
      <c r="BM291" s="139">
        <v>1.95121951</v>
      </c>
      <c r="BN291" s="139">
        <v>2.0162601599999999</v>
      </c>
      <c r="BO291" s="139">
        <v>2.0162601599999999</v>
      </c>
      <c r="BP291" s="139">
        <v>1.9512195395901599</v>
      </c>
      <c r="BQ291" s="144">
        <v>23.739837399590161</v>
      </c>
    </row>
    <row r="292" spans="11:69" x14ac:dyDescent="0.25">
      <c r="K292" s="135" t="s">
        <v>328</v>
      </c>
      <c r="N292" s="61" t="s">
        <v>720</v>
      </c>
      <c r="V292" s="61" t="s">
        <v>382</v>
      </c>
      <c r="W292" s="61" t="s">
        <v>386</v>
      </c>
      <c r="X292" s="61">
        <v>1</v>
      </c>
      <c r="AB292" s="136" t="s">
        <v>387</v>
      </c>
      <c r="AC292" s="179">
        <v>811296</v>
      </c>
      <c r="AD292" s="180" t="s">
        <v>721</v>
      </c>
      <c r="AE292" s="139">
        <v>0</v>
      </c>
      <c r="AF292" s="17">
        <v>531</v>
      </c>
      <c r="AG292" s="17">
        <v>550</v>
      </c>
      <c r="AH292" s="140">
        <v>666.53658536136993</v>
      </c>
      <c r="AI292" s="141">
        <v>172</v>
      </c>
      <c r="AJ292" s="142">
        <v>516</v>
      </c>
      <c r="AK292" s="121">
        <v>467</v>
      </c>
      <c r="AL292" s="142">
        <v>560.40000000000009</v>
      </c>
      <c r="AM292" s="181">
        <v>555.44715444999997</v>
      </c>
      <c r="AN292" s="141">
        <v>578.08943091136996</v>
      </c>
      <c r="AO292" s="140">
        <v>529.71428571428601</v>
      </c>
      <c r="AP292" s="140">
        <v>512.40650406625696</v>
      </c>
      <c r="AQ292" s="140">
        <v>512.40650406625684</v>
      </c>
      <c r="AR292" s="142">
        <v>-3.5934959337431565</v>
      </c>
      <c r="AS292" s="143">
        <v>-6.9641394064789853E-3</v>
      </c>
      <c r="AT292" s="142">
        <v>-154.13008129511309</v>
      </c>
      <c r="AU292" s="143">
        <v>-0.23124024199144269</v>
      </c>
      <c r="AV292" s="142">
        <v>-37.593495933743156</v>
      </c>
      <c r="AW292" s="143">
        <v>-6.8351810788623915E-2</v>
      </c>
      <c r="AX292" s="142">
        <v>-3.5934959337430428</v>
      </c>
      <c r="AY292" s="143">
        <v>-6.964139406478765E-3</v>
      </c>
      <c r="AZ292" s="142">
        <v>-154.13008129511297</v>
      </c>
      <c r="BA292" s="143">
        <v>-0.23124024199144252</v>
      </c>
      <c r="BB292" s="142">
        <v>-1.1368683772161603E-13</v>
      </c>
      <c r="BC292" s="143">
        <v>-2.2186845174571731E-16</v>
      </c>
      <c r="BE292" s="139">
        <v>43.519456509999998</v>
      </c>
      <c r="BF292" s="139">
        <v>42.115603069999999</v>
      </c>
      <c r="BG292" s="139">
        <v>43.519456509999998</v>
      </c>
      <c r="BH292" s="139">
        <v>43.519456509999998</v>
      </c>
      <c r="BI292" s="139">
        <v>39.307896200000002</v>
      </c>
      <c r="BJ292" s="139">
        <v>43.519456509999998</v>
      </c>
      <c r="BK292" s="139">
        <v>42.115603069999999</v>
      </c>
      <c r="BL292" s="139">
        <v>43.519456509999998</v>
      </c>
      <c r="BM292" s="139">
        <v>42.115603069999999</v>
      </c>
      <c r="BN292" s="139">
        <v>43.519456509999998</v>
      </c>
      <c r="BO292" s="139">
        <v>43.519456509999998</v>
      </c>
      <c r="BP292" s="139">
        <v>42.115603086256797</v>
      </c>
      <c r="BQ292" s="144">
        <v>512.40650406625684</v>
      </c>
    </row>
    <row r="293" spans="11:69" x14ac:dyDescent="0.25">
      <c r="K293" s="135" t="s">
        <v>328</v>
      </c>
      <c r="N293" s="61" t="s">
        <v>722</v>
      </c>
      <c r="V293" s="61" t="s">
        <v>382</v>
      </c>
      <c r="W293" s="61" t="s">
        <v>386</v>
      </c>
      <c r="X293" s="61">
        <v>1</v>
      </c>
      <c r="AB293" s="136" t="s">
        <v>387</v>
      </c>
      <c r="AC293" s="179">
        <v>811299</v>
      </c>
      <c r="AD293" s="180" t="s">
        <v>723</v>
      </c>
      <c r="AE293" s="139">
        <v>0</v>
      </c>
      <c r="AF293" s="17">
        <v>25199</v>
      </c>
      <c r="AG293" s="17">
        <v>4123.25</v>
      </c>
      <c r="AH293" s="140">
        <v>3855.3487804773708</v>
      </c>
      <c r="AI293" s="141">
        <v>2266.6999999999998</v>
      </c>
      <c r="AJ293" s="142">
        <v>6800.0999999999995</v>
      </c>
      <c r="AK293" s="121">
        <v>6242.65</v>
      </c>
      <c r="AL293" s="142">
        <v>7491.18</v>
      </c>
      <c r="AM293" s="181">
        <v>3212.7906504299999</v>
      </c>
      <c r="AN293" s="141">
        <v>6885.208130047371</v>
      </c>
      <c r="AO293" s="140">
        <v>7661.6571428571442</v>
      </c>
      <c r="AP293" s="140">
        <v>6726.3861788654294</v>
      </c>
      <c r="AQ293" s="140">
        <v>6726.3861788654376</v>
      </c>
      <c r="AR293" s="142">
        <v>-73.71382113456184</v>
      </c>
      <c r="AS293" s="143">
        <v>-1.0840108400547322E-2</v>
      </c>
      <c r="AT293" s="142">
        <v>2871.0373983880668</v>
      </c>
      <c r="AU293" s="143">
        <v>0.74468940733102074</v>
      </c>
      <c r="AV293" s="142">
        <v>2603.1361788654376</v>
      </c>
      <c r="AW293" s="143">
        <v>0.63133115354767178</v>
      </c>
      <c r="AX293" s="142">
        <v>-73.713821134570026</v>
      </c>
      <c r="AY293" s="143">
        <v>-1.0840108400548526E-2</v>
      </c>
      <c r="AZ293" s="142">
        <v>2871.0373983880586</v>
      </c>
      <c r="BA293" s="143">
        <v>0.74468940733101863</v>
      </c>
      <c r="BB293" s="142">
        <v>8.1854523159563541E-12</v>
      </c>
      <c r="BC293" s="143">
        <v>1.2169167957788935E-15</v>
      </c>
      <c r="BE293" s="139">
        <v>571.28211382999996</v>
      </c>
      <c r="BF293" s="139">
        <v>552.85365853999997</v>
      </c>
      <c r="BG293" s="139">
        <v>571.28211382999996</v>
      </c>
      <c r="BH293" s="139">
        <v>571.28211382999996</v>
      </c>
      <c r="BI293" s="139">
        <v>515.99674797</v>
      </c>
      <c r="BJ293" s="139">
        <v>571.28211382999996</v>
      </c>
      <c r="BK293" s="139">
        <v>552.85365853999997</v>
      </c>
      <c r="BL293" s="139">
        <v>571.28211382999996</v>
      </c>
      <c r="BM293" s="139">
        <v>552.85365853999997</v>
      </c>
      <c r="BN293" s="139">
        <v>571.28211382999996</v>
      </c>
      <c r="BO293" s="139">
        <v>571.28211382999996</v>
      </c>
      <c r="BP293" s="139">
        <v>552.85365846543777</v>
      </c>
      <c r="BQ293" s="144">
        <v>6726.3861788654358</v>
      </c>
    </row>
    <row r="294" spans="11:69" x14ac:dyDescent="0.25">
      <c r="K294" s="135" t="s">
        <v>328</v>
      </c>
      <c r="N294" s="61" t="s">
        <v>725</v>
      </c>
      <c r="V294" s="61" t="s">
        <v>382</v>
      </c>
      <c r="W294" s="61" t="s">
        <v>386</v>
      </c>
      <c r="X294" s="61">
        <v>1</v>
      </c>
      <c r="AB294" s="136" t="s">
        <v>387</v>
      </c>
      <c r="AC294" s="179">
        <v>811305</v>
      </c>
      <c r="AD294" s="180" t="s">
        <v>726</v>
      </c>
      <c r="AE294" s="139">
        <v>0</v>
      </c>
      <c r="AF294" s="17">
        <v>80605</v>
      </c>
      <c r="AG294" s="17">
        <v>48643</v>
      </c>
      <c r="AH294" s="140">
        <v>58161.268292685701</v>
      </c>
      <c r="AI294" s="141">
        <v>19360</v>
      </c>
      <c r="AJ294" s="142">
        <v>58080</v>
      </c>
      <c r="AK294" s="121">
        <v>53509</v>
      </c>
      <c r="AL294" s="142">
        <v>64210.799999999996</v>
      </c>
      <c r="AM294" s="181">
        <v>48467.723577250006</v>
      </c>
      <c r="AN294" s="141">
        <v>63202.544715435695</v>
      </c>
      <c r="AO294" s="140">
        <v>64594.285714285696</v>
      </c>
      <c r="AP294" s="140">
        <v>57891.406504066203</v>
      </c>
      <c r="AQ294" s="140">
        <v>57891.406504066254</v>
      </c>
      <c r="AR294" s="142">
        <v>-188.59349593374645</v>
      </c>
      <c r="AS294" s="143">
        <v>-3.2471331944515574E-3</v>
      </c>
      <c r="AT294" s="142">
        <v>-269.86178861944791</v>
      </c>
      <c r="AU294" s="143">
        <v>-4.6398883061046564E-3</v>
      </c>
      <c r="AV294" s="142">
        <v>9248.4065040662535</v>
      </c>
      <c r="AW294" s="143">
        <v>0.19012820969237615</v>
      </c>
      <c r="AX294" s="142">
        <v>-188.59349593379739</v>
      </c>
      <c r="AY294" s="143">
        <v>-3.2471331944524343E-3</v>
      </c>
      <c r="AZ294" s="142">
        <v>-269.86178861949884</v>
      </c>
      <c r="BA294" s="143">
        <v>-4.6398883061055315E-3</v>
      </c>
      <c r="BB294" s="142">
        <v>5.0931703299283981E-11</v>
      </c>
      <c r="BC294" s="143">
        <v>8.7978002910857965E-16</v>
      </c>
      <c r="BE294" s="139">
        <v>4916.8043880199994</v>
      </c>
      <c r="BF294" s="139">
        <v>4758.1977948600006</v>
      </c>
      <c r="BG294" s="139">
        <v>4916.8043880199994</v>
      </c>
      <c r="BH294" s="139">
        <v>4916.8043880199994</v>
      </c>
      <c r="BI294" s="139">
        <v>4440.9846085300005</v>
      </c>
      <c r="BJ294" s="139">
        <v>4916.8043880199994</v>
      </c>
      <c r="BK294" s="139">
        <v>4758.1977948600006</v>
      </c>
      <c r="BL294" s="139">
        <v>4916.8043880199994</v>
      </c>
      <c r="BM294" s="139">
        <v>4758.1977948600006</v>
      </c>
      <c r="BN294" s="139">
        <v>4916.8043880199994</v>
      </c>
      <c r="BO294" s="139">
        <v>4916.8043880199994</v>
      </c>
      <c r="BP294" s="139">
        <v>4758.1977948162466</v>
      </c>
      <c r="BQ294" s="144">
        <v>57891.406504066246</v>
      </c>
    </row>
    <row r="295" spans="11:69" x14ac:dyDescent="0.25">
      <c r="K295" s="135" t="s">
        <v>328</v>
      </c>
      <c r="N295" s="61" t="s">
        <v>2268</v>
      </c>
      <c r="V295" s="61" t="s">
        <v>382</v>
      </c>
      <c r="W295" s="61" t="s">
        <v>386</v>
      </c>
      <c r="X295" s="61">
        <v>1</v>
      </c>
      <c r="AB295" s="136" t="s">
        <v>387</v>
      </c>
      <c r="AC295" s="179">
        <v>811306</v>
      </c>
      <c r="AD295" s="180" t="s">
        <v>815</v>
      </c>
      <c r="AE295" s="139">
        <v>0</v>
      </c>
      <c r="AF295" s="17">
        <v>0</v>
      </c>
      <c r="AG295" s="17">
        <v>260.78330366666654</v>
      </c>
      <c r="AH295" s="140">
        <v>258.9276432672329</v>
      </c>
      <c r="AI295" s="141">
        <v>75.500000000000071</v>
      </c>
      <c r="AJ295" s="142">
        <v>226.50000000000023</v>
      </c>
      <c r="AK295" s="121">
        <v>160.23333333333335</v>
      </c>
      <c r="AL295" s="142">
        <v>192.28</v>
      </c>
      <c r="AM295" s="181">
        <v>215.77303603999999</v>
      </c>
      <c r="AN295" s="141">
        <v>203.38794056056625</v>
      </c>
      <c r="AO295" s="140">
        <v>190.2</v>
      </c>
      <c r="AP295" s="140">
        <v>268.04471545177603</v>
      </c>
      <c r="AQ295" s="140">
        <v>268.04471545177603</v>
      </c>
      <c r="AR295" s="142">
        <v>41.544715451775801</v>
      </c>
      <c r="AS295" s="143">
        <v>0.18342037727053315</v>
      </c>
      <c r="AT295" s="142">
        <v>9.1170721845431331</v>
      </c>
      <c r="AU295" s="143">
        <v>3.5210887758066162E-2</v>
      </c>
      <c r="AV295" s="142">
        <v>7.2614117851094875</v>
      </c>
      <c r="AW295" s="143">
        <v>2.7844619203041581E-2</v>
      </c>
      <c r="AX295" s="142">
        <v>41.544715451775801</v>
      </c>
      <c r="AY295" s="143">
        <v>0.18342037727053315</v>
      </c>
      <c r="AZ295" s="142">
        <v>9.1170721845431331</v>
      </c>
      <c r="BA295" s="143">
        <v>3.5210887758066162E-2</v>
      </c>
      <c r="BB295" s="142">
        <v>0</v>
      </c>
      <c r="BC295" s="143">
        <v>0</v>
      </c>
      <c r="BE295" s="139">
        <v>22.765441589999998</v>
      </c>
      <c r="BF295" s="139">
        <v>22.031072500000001</v>
      </c>
      <c r="BG295" s="139">
        <v>22.765441589999998</v>
      </c>
      <c r="BH295" s="139">
        <v>22.765441589999998</v>
      </c>
      <c r="BI295" s="139">
        <v>20.56233434</v>
      </c>
      <c r="BJ295" s="139">
        <v>22.765441589999998</v>
      </c>
      <c r="BK295" s="139">
        <v>22.031072500000001</v>
      </c>
      <c r="BL295" s="139">
        <v>22.765441589999998</v>
      </c>
      <c r="BM295" s="139">
        <v>22.031072500000001</v>
      </c>
      <c r="BN295" s="139">
        <v>22.765441589999998</v>
      </c>
      <c r="BO295" s="139">
        <v>22.765441589999998</v>
      </c>
      <c r="BP295" s="139">
        <v>22.0310724817761</v>
      </c>
      <c r="BQ295" s="144">
        <v>268.04471545177603</v>
      </c>
    </row>
    <row r="296" spans="11:69" x14ac:dyDescent="0.25">
      <c r="K296" s="135" t="s">
        <v>328</v>
      </c>
      <c r="N296" s="61" t="s">
        <v>2269</v>
      </c>
      <c r="V296" s="61" t="s">
        <v>382</v>
      </c>
      <c r="W296" s="61" t="s">
        <v>386</v>
      </c>
      <c r="X296" s="61">
        <v>1</v>
      </c>
      <c r="AB296" s="136" t="s">
        <v>387</v>
      </c>
      <c r="AC296" s="179">
        <v>811310</v>
      </c>
      <c r="AD296" s="180" t="s">
        <v>817</v>
      </c>
      <c r="AE296" s="139">
        <v>0</v>
      </c>
      <c r="AF296" s="17">
        <v>0</v>
      </c>
      <c r="AG296" s="17">
        <v>16870.893333333323</v>
      </c>
      <c r="AH296" s="140">
        <v>15945.153024389918</v>
      </c>
      <c r="AI296" s="141">
        <v>5477.1333333333296</v>
      </c>
      <c r="AJ296" s="142">
        <v>16431.399999999987</v>
      </c>
      <c r="AK296" s="121">
        <v>13374.866633333319</v>
      </c>
      <c r="AL296" s="142">
        <v>16049.839959999981</v>
      </c>
      <c r="AM296" s="181">
        <v>13287.627520349999</v>
      </c>
      <c r="AN296" s="141">
        <v>16032.392137373237</v>
      </c>
      <c r="AO296" s="140">
        <v>15795.7428</v>
      </c>
      <c r="AP296" s="140">
        <v>16253.2818428179</v>
      </c>
      <c r="AQ296" s="140">
        <v>16253.281842817943</v>
      </c>
      <c r="AR296" s="142">
        <v>-178.11815718204343</v>
      </c>
      <c r="AS296" s="143">
        <v>-1.0840108401112722E-2</v>
      </c>
      <c r="AT296" s="142">
        <v>308.12881842802562</v>
      </c>
      <c r="AU296" s="143">
        <v>1.9324293592962557E-2</v>
      </c>
      <c r="AV296" s="142">
        <v>-617.61149051537905</v>
      </c>
      <c r="AW296" s="143">
        <v>-3.6608108314875605E-2</v>
      </c>
      <c r="AX296" s="142">
        <v>-178.11815718208709</v>
      </c>
      <c r="AY296" s="143">
        <v>-1.0840108401115378E-2</v>
      </c>
      <c r="AZ296" s="142">
        <v>308.12881842798197</v>
      </c>
      <c r="BA296" s="143">
        <v>1.9324293592959819E-2</v>
      </c>
      <c r="BB296" s="142">
        <v>4.3655745685100555E-11</v>
      </c>
      <c r="BC296" s="143">
        <v>2.6859649704771116E-15</v>
      </c>
      <c r="BE296" s="139">
        <v>1380.4157181600001</v>
      </c>
      <c r="BF296" s="139">
        <v>1335.88617886</v>
      </c>
      <c r="BG296" s="139">
        <v>1380.4157181600001</v>
      </c>
      <c r="BH296" s="139">
        <v>1380.4157181600001</v>
      </c>
      <c r="BI296" s="139">
        <v>1246.8271002700001</v>
      </c>
      <c r="BJ296" s="139">
        <v>1380.4157181600001</v>
      </c>
      <c r="BK296" s="139">
        <v>1335.88617886</v>
      </c>
      <c r="BL296" s="139">
        <v>1380.4157181600001</v>
      </c>
      <c r="BM296" s="139">
        <v>1335.88617886</v>
      </c>
      <c r="BN296" s="139">
        <v>1380.4157181600001</v>
      </c>
      <c r="BO296" s="139">
        <v>1380.4157181600001</v>
      </c>
      <c r="BP296" s="139">
        <v>1335.8861788479401</v>
      </c>
      <c r="BQ296" s="144">
        <v>16253.281842817943</v>
      </c>
    </row>
    <row r="297" spans="11:69" x14ac:dyDescent="0.25">
      <c r="K297" s="135" t="s">
        <v>328</v>
      </c>
      <c r="N297" s="61" t="s">
        <v>727</v>
      </c>
      <c r="V297" s="61" t="s">
        <v>382</v>
      </c>
      <c r="W297" s="61" t="s">
        <v>386</v>
      </c>
      <c r="X297" s="61">
        <v>1</v>
      </c>
      <c r="AB297" s="136" t="s">
        <v>387</v>
      </c>
      <c r="AC297" s="179">
        <v>811315</v>
      </c>
      <c r="AD297" s="180" t="s">
        <v>728</v>
      </c>
      <c r="AE297" s="139">
        <v>0</v>
      </c>
      <c r="AF297" s="17">
        <v>26065</v>
      </c>
      <c r="AG297" s="17">
        <v>26769</v>
      </c>
      <c r="AH297" s="140">
        <v>25233.170731710907</v>
      </c>
      <c r="AI297" s="141">
        <v>10554</v>
      </c>
      <c r="AJ297" s="142">
        <v>31662</v>
      </c>
      <c r="AK297" s="121">
        <v>25821</v>
      </c>
      <c r="AL297" s="142">
        <v>30985.199999999997</v>
      </c>
      <c r="AM297" s="181">
        <v>21027.642276440001</v>
      </c>
      <c r="AN297" s="141">
        <v>30026.528455270905</v>
      </c>
      <c r="AO297" s="140">
        <v>31654.285714285699</v>
      </c>
      <c r="AP297" s="140">
        <v>31662.78048780121</v>
      </c>
      <c r="AQ297" s="140">
        <v>31662.780487801228</v>
      </c>
      <c r="AR297" s="142">
        <v>0.78048780122844619</v>
      </c>
      <c r="AS297" s="143">
        <v>2.4650615919033738E-5</v>
      </c>
      <c r="AT297" s="142">
        <v>6429.6097560903218</v>
      </c>
      <c r="AU297" s="143">
        <v>0.25480784101421444</v>
      </c>
      <c r="AV297" s="142">
        <v>4893.7804878012284</v>
      </c>
      <c r="AW297" s="143">
        <v>0.1828152149053468</v>
      </c>
      <c r="AX297" s="142">
        <v>0.78048780121025629</v>
      </c>
      <c r="AY297" s="143">
        <v>2.4650615918459236E-5</v>
      </c>
      <c r="AZ297" s="142">
        <v>6429.6097560903036</v>
      </c>
      <c r="BA297" s="143">
        <v>0.25480784101421372</v>
      </c>
      <c r="BB297" s="142">
        <v>1.8189894035458565E-11</v>
      </c>
      <c r="BC297" s="143">
        <v>5.744882084018687E-16</v>
      </c>
      <c r="BE297" s="139">
        <v>2689.1676578699994</v>
      </c>
      <c r="BF297" s="139">
        <v>2602.4203140600002</v>
      </c>
      <c r="BG297" s="139">
        <v>2689.1676578699994</v>
      </c>
      <c r="BH297" s="139">
        <v>2689.1676578699994</v>
      </c>
      <c r="BI297" s="139">
        <v>2428.9256264599999</v>
      </c>
      <c r="BJ297" s="139">
        <v>2689.1676578699994</v>
      </c>
      <c r="BK297" s="139">
        <v>2602.4203140600002</v>
      </c>
      <c r="BL297" s="139">
        <v>2689.1676578699994</v>
      </c>
      <c r="BM297" s="139">
        <v>2602.4203140600002</v>
      </c>
      <c r="BN297" s="139">
        <v>2689.1676578699994</v>
      </c>
      <c r="BO297" s="139">
        <v>2689.1676578699994</v>
      </c>
      <c r="BP297" s="139">
        <v>2602.4203140712311</v>
      </c>
      <c r="BQ297" s="144">
        <v>31662.780487801225</v>
      </c>
    </row>
    <row r="298" spans="11:69" x14ac:dyDescent="0.25">
      <c r="K298" s="135" t="s">
        <v>328</v>
      </c>
      <c r="N298" s="61" t="s">
        <v>729</v>
      </c>
      <c r="V298" s="61" t="s">
        <v>382</v>
      </c>
      <c r="W298" s="61" t="s">
        <v>386</v>
      </c>
      <c r="X298" s="61">
        <v>1</v>
      </c>
      <c r="AB298" s="136" t="s">
        <v>387</v>
      </c>
      <c r="AC298" s="179">
        <v>811336</v>
      </c>
      <c r="AD298" s="180" t="s">
        <v>730</v>
      </c>
      <c r="AE298" s="139">
        <v>0</v>
      </c>
      <c r="AF298" s="17">
        <v>0</v>
      </c>
      <c r="AG298" s="17">
        <v>100823</v>
      </c>
      <c r="AH298" s="140">
        <v>102918</v>
      </c>
      <c r="AI298" s="141">
        <v>36984</v>
      </c>
      <c r="AJ298" s="142">
        <v>110952</v>
      </c>
      <c r="AK298" s="121">
        <v>80155</v>
      </c>
      <c r="AL298" s="142">
        <v>96186</v>
      </c>
      <c r="AM298" s="181">
        <v>85765</v>
      </c>
      <c r="AN298" s="141">
        <v>97308</v>
      </c>
      <c r="AO298" s="140">
        <v>102689.14285714299</v>
      </c>
      <c r="AP298" s="140">
        <v>110952.26829268099</v>
      </c>
      <c r="AQ298" s="140">
        <v>110952.26829268073</v>
      </c>
      <c r="AR298" s="142">
        <v>0.26829268073197454</v>
      </c>
      <c r="AS298" s="143">
        <v>2.4180968412644615E-6</v>
      </c>
      <c r="AT298" s="142">
        <v>8034.268292680732</v>
      </c>
      <c r="AU298" s="143">
        <v>7.806475342195468E-2</v>
      </c>
      <c r="AV298" s="142">
        <v>10129.268292680732</v>
      </c>
      <c r="AW298" s="143">
        <v>0.10046584898962273</v>
      </c>
      <c r="AX298" s="142">
        <v>0.26829268099390902</v>
      </c>
      <c r="AY298" s="143">
        <v>2.4180968436252525E-6</v>
      </c>
      <c r="AZ298" s="142">
        <v>8034.2682926809939</v>
      </c>
      <c r="BA298" s="143">
        <v>7.8064753421957234E-2</v>
      </c>
      <c r="BB298" s="142">
        <v>-2.6193447411060333E-10</v>
      </c>
      <c r="BC298" s="143">
        <v>-2.360785210985019E-15</v>
      </c>
      <c r="BE298" s="139">
        <v>9423.343334449999</v>
      </c>
      <c r="BF298" s="139">
        <v>9119.3645172100005</v>
      </c>
      <c r="BG298" s="139">
        <v>9423.343334449999</v>
      </c>
      <c r="BH298" s="139">
        <v>9423.343334449999</v>
      </c>
      <c r="BI298" s="139">
        <v>8511.4068827299998</v>
      </c>
      <c r="BJ298" s="139">
        <v>9423.343334449999</v>
      </c>
      <c r="BK298" s="139">
        <v>9119.3645172100005</v>
      </c>
      <c r="BL298" s="139">
        <v>9423.343334449999</v>
      </c>
      <c r="BM298" s="139">
        <v>9119.3645172100005</v>
      </c>
      <c r="BN298" s="139">
        <v>9423.343334449999</v>
      </c>
      <c r="BO298" s="139">
        <v>9423.343334449999</v>
      </c>
      <c r="BP298" s="139">
        <v>9119.3645171706994</v>
      </c>
      <c r="BQ298" s="144">
        <v>110952.2682926807</v>
      </c>
    </row>
    <row r="299" spans="11:69" x14ac:dyDescent="0.25">
      <c r="K299" s="135" t="s">
        <v>328</v>
      </c>
      <c r="N299" s="61" t="s">
        <v>731</v>
      </c>
      <c r="V299" s="61" t="s">
        <v>382</v>
      </c>
      <c r="W299" s="61" t="s">
        <v>386</v>
      </c>
      <c r="X299" s="61">
        <v>1</v>
      </c>
      <c r="AB299" s="136" t="s">
        <v>387</v>
      </c>
      <c r="AC299" s="179">
        <v>811440</v>
      </c>
      <c r="AD299" s="180" t="s">
        <v>732</v>
      </c>
      <c r="AE299" s="139">
        <v>0</v>
      </c>
      <c r="AF299" s="17">
        <v>212</v>
      </c>
      <c r="AG299" s="17">
        <v>197</v>
      </c>
      <c r="AH299" s="140">
        <v>286.84878048739733</v>
      </c>
      <c r="AI299" s="141">
        <v>0</v>
      </c>
      <c r="AJ299" s="142">
        <v>0</v>
      </c>
      <c r="AK299" s="121">
        <v>0</v>
      </c>
      <c r="AL299" s="142">
        <v>0</v>
      </c>
      <c r="AM299" s="181">
        <v>239.040650408</v>
      </c>
      <c r="AN299" s="141">
        <v>47.80813007939733</v>
      </c>
      <c r="AO299" s="140">
        <v>0</v>
      </c>
      <c r="AP299" s="140">
        <v>0</v>
      </c>
      <c r="AQ299" s="140">
        <v>0</v>
      </c>
      <c r="AR299" s="142">
        <v>0</v>
      </c>
      <c r="AS299" s="143">
        <v>0</v>
      </c>
      <c r="AT299" s="142">
        <v>-286.84878048739733</v>
      </c>
      <c r="AU299" s="143">
        <v>-1</v>
      </c>
      <c r="AV299" s="142">
        <v>-197</v>
      </c>
      <c r="AW299" s="143">
        <v>-1</v>
      </c>
      <c r="AX299" s="142">
        <v>0</v>
      </c>
      <c r="AY299" s="143">
        <v>0</v>
      </c>
      <c r="AZ299" s="142">
        <v>-286.84878048739733</v>
      </c>
      <c r="BA299" s="143">
        <v>-1</v>
      </c>
      <c r="BB299" s="142">
        <v>0</v>
      </c>
      <c r="BC299" s="143">
        <v>0</v>
      </c>
      <c r="BE299" s="139">
        <v>0</v>
      </c>
      <c r="BF299" s="139">
        <v>0</v>
      </c>
      <c r="BG299" s="139">
        <v>0</v>
      </c>
      <c r="BH299" s="139">
        <v>0</v>
      </c>
      <c r="BI299" s="139">
        <v>0</v>
      </c>
      <c r="BJ299" s="139">
        <v>0</v>
      </c>
      <c r="BK299" s="139">
        <v>0</v>
      </c>
      <c r="BL299" s="139">
        <v>0</v>
      </c>
      <c r="BM299" s="139">
        <v>0</v>
      </c>
      <c r="BN299" s="139">
        <v>0</v>
      </c>
      <c r="BO299" s="139">
        <v>0</v>
      </c>
      <c r="BP299" s="139">
        <v>0</v>
      </c>
      <c r="BQ299" s="144">
        <v>0</v>
      </c>
    </row>
    <row r="300" spans="11:69" x14ac:dyDescent="0.25">
      <c r="K300" s="135" t="s">
        <v>328</v>
      </c>
      <c r="N300" s="61" t="s">
        <v>733</v>
      </c>
      <c r="V300" s="61" t="s">
        <v>382</v>
      </c>
      <c r="W300" s="61" t="s">
        <v>386</v>
      </c>
      <c r="X300" s="61">
        <v>1</v>
      </c>
      <c r="AB300" s="136" t="s">
        <v>387</v>
      </c>
      <c r="AC300" s="179">
        <v>811441</v>
      </c>
      <c r="AD300" s="180" t="s">
        <v>734</v>
      </c>
      <c r="AE300" s="139">
        <v>0</v>
      </c>
      <c r="AF300" s="17">
        <v>1061</v>
      </c>
      <c r="AG300" s="17">
        <v>970</v>
      </c>
      <c r="AH300" s="140">
        <v>1003.9707317058903</v>
      </c>
      <c r="AI300" s="141">
        <v>0</v>
      </c>
      <c r="AJ300" s="142">
        <v>0</v>
      </c>
      <c r="AK300" s="121">
        <v>0</v>
      </c>
      <c r="AL300" s="142">
        <v>0</v>
      </c>
      <c r="AM300" s="181">
        <v>836.64227642799995</v>
      </c>
      <c r="AN300" s="141">
        <v>167.32845527789038</v>
      </c>
      <c r="AO300" s="140">
        <v>0</v>
      </c>
      <c r="AP300" s="140">
        <v>0</v>
      </c>
      <c r="AQ300" s="140">
        <v>0</v>
      </c>
      <c r="AR300" s="142">
        <v>0</v>
      </c>
      <c r="AS300" s="143">
        <v>0</v>
      </c>
      <c r="AT300" s="142">
        <v>-1003.9707317058903</v>
      </c>
      <c r="AU300" s="143">
        <v>-1</v>
      </c>
      <c r="AV300" s="142">
        <v>-970</v>
      </c>
      <c r="AW300" s="143">
        <v>-1</v>
      </c>
      <c r="AX300" s="142">
        <v>0</v>
      </c>
      <c r="AY300" s="143">
        <v>0</v>
      </c>
      <c r="AZ300" s="142">
        <v>-1003.9707317058903</v>
      </c>
      <c r="BA300" s="143">
        <v>-1</v>
      </c>
      <c r="BB300" s="142">
        <v>0</v>
      </c>
      <c r="BC300" s="143">
        <v>0</v>
      </c>
      <c r="BE300" s="139">
        <v>0</v>
      </c>
      <c r="BF300" s="139">
        <v>0</v>
      </c>
      <c r="BG300" s="139">
        <v>0</v>
      </c>
      <c r="BH300" s="139">
        <v>0</v>
      </c>
      <c r="BI300" s="139">
        <v>0</v>
      </c>
      <c r="BJ300" s="139">
        <v>0</v>
      </c>
      <c r="BK300" s="139">
        <v>0</v>
      </c>
      <c r="BL300" s="139">
        <v>0</v>
      </c>
      <c r="BM300" s="139">
        <v>0</v>
      </c>
      <c r="BN300" s="139">
        <v>0</v>
      </c>
      <c r="BO300" s="139">
        <v>0</v>
      </c>
      <c r="BP300" s="139">
        <v>0</v>
      </c>
      <c r="BQ300" s="144">
        <v>0</v>
      </c>
    </row>
    <row r="301" spans="11:69" x14ac:dyDescent="0.25">
      <c r="K301" s="135" t="s">
        <v>328</v>
      </c>
      <c r="N301" s="61" t="s">
        <v>735</v>
      </c>
      <c r="V301" s="61" t="s">
        <v>382</v>
      </c>
      <c r="W301" s="61" t="s">
        <v>386</v>
      </c>
      <c r="X301" s="61">
        <v>1</v>
      </c>
      <c r="AB301" s="136" t="s">
        <v>387</v>
      </c>
      <c r="AC301" s="179">
        <v>811601</v>
      </c>
      <c r="AD301" s="180" t="s">
        <v>736</v>
      </c>
      <c r="AE301" s="139">
        <v>0</v>
      </c>
      <c r="AF301" s="17">
        <v>12.849263754977338</v>
      </c>
      <c r="AG301" s="17">
        <v>14.445706704301054</v>
      </c>
      <c r="AH301" s="140">
        <v>14.348761379999999</v>
      </c>
      <c r="AI301" s="141">
        <v>4.6697938471081297</v>
      </c>
      <c r="AJ301" s="142">
        <v>14.009381541324389</v>
      </c>
      <c r="AK301" s="121">
        <v>11.800311494166952</v>
      </c>
      <c r="AL301" s="142">
        <v>14.160373793000341</v>
      </c>
      <c r="AM301" s="181">
        <v>11.957301149999999</v>
      </c>
      <c r="AN301" s="141">
        <v>14.191771724166951</v>
      </c>
      <c r="AO301" s="140">
        <v>14.0576768471433</v>
      </c>
      <c r="AP301" s="140">
        <v>13.894019999999999</v>
      </c>
      <c r="AQ301" s="140">
        <v>13.894020000000005</v>
      </c>
      <c r="AR301" s="142">
        <v>-0.11536154132438448</v>
      </c>
      <c r="AS301" s="143">
        <v>-8.2345920113671683E-3</v>
      </c>
      <c r="AT301" s="142">
        <v>-0.45474137999999442</v>
      </c>
      <c r="AU301" s="143">
        <v>-3.1692030270559453E-2</v>
      </c>
      <c r="AV301" s="142">
        <v>-0.5516867043010496</v>
      </c>
      <c r="AW301" s="143">
        <v>-3.8190357563939105E-2</v>
      </c>
      <c r="AX301" s="142">
        <v>-0.1153615413243898</v>
      </c>
      <c r="AY301" s="143">
        <v>-8.2345920113675482E-3</v>
      </c>
      <c r="AZ301" s="142">
        <v>-0.45474137999999975</v>
      </c>
      <c r="BA301" s="143">
        <v>-3.1692030270559828E-2</v>
      </c>
      <c r="BB301" s="142">
        <v>5.3290705182007514E-15</v>
      </c>
      <c r="BC301" s="143">
        <v>3.8355137808933278E-16</v>
      </c>
      <c r="BE301" s="139">
        <v>1.1578349999999999</v>
      </c>
      <c r="BF301" s="139">
        <v>1.1578349999999999</v>
      </c>
      <c r="BG301" s="139">
        <v>1.1578349999999999</v>
      </c>
      <c r="BH301" s="139">
        <v>1.1578349999999999</v>
      </c>
      <c r="BI301" s="139">
        <v>1.1578349999999999</v>
      </c>
      <c r="BJ301" s="139">
        <v>1.1578349999999999</v>
      </c>
      <c r="BK301" s="139">
        <v>1.1578349999999999</v>
      </c>
      <c r="BL301" s="139">
        <v>1.1578349999999999</v>
      </c>
      <c r="BM301" s="139">
        <v>1.1578349999999999</v>
      </c>
      <c r="BN301" s="139">
        <v>1.1578349999999999</v>
      </c>
      <c r="BO301" s="139">
        <v>1.1578349999999999</v>
      </c>
      <c r="BP301" s="139">
        <v>1.1578349999999999</v>
      </c>
      <c r="BQ301" s="144">
        <v>13.894020000000003</v>
      </c>
    </row>
    <row r="302" spans="11:69" x14ac:dyDescent="0.25">
      <c r="K302" s="135" t="s">
        <v>328</v>
      </c>
      <c r="N302" s="61" t="s">
        <v>737</v>
      </c>
      <c r="V302" s="61" t="s">
        <v>382</v>
      </c>
      <c r="W302" s="61" t="s">
        <v>386</v>
      </c>
      <c r="X302" s="61">
        <v>1</v>
      </c>
      <c r="AB302" s="136" t="s">
        <v>387</v>
      </c>
      <c r="AC302" s="179">
        <v>811602</v>
      </c>
      <c r="AD302" s="180" t="s">
        <v>738</v>
      </c>
      <c r="AE302" s="139">
        <v>0</v>
      </c>
      <c r="AF302" s="17">
        <v>12.830558544675061</v>
      </c>
      <c r="AG302" s="17">
        <v>13.804165904854736</v>
      </c>
      <c r="AH302" s="140">
        <v>14.348761379999999</v>
      </c>
      <c r="AI302" s="141">
        <v>4.479433788614001</v>
      </c>
      <c r="AJ302" s="142">
        <v>13.438301365842003</v>
      </c>
      <c r="AK302" s="121">
        <v>11.51555425564697</v>
      </c>
      <c r="AL302" s="142">
        <v>13.818665106776363</v>
      </c>
      <c r="AM302" s="181">
        <v>11.957301149999999</v>
      </c>
      <c r="AN302" s="141">
        <v>13.90701448564697</v>
      </c>
      <c r="AO302" s="140">
        <v>13.6895215811091</v>
      </c>
      <c r="AP302" s="140">
        <v>13.894019999999999</v>
      </c>
      <c r="AQ302" s="140">
        <v>13.894020000000005</v>
      </c>
      <c r="AR302" s="142">
        <v>0.45571863415800173</v>
      </c>
      <c r="AS302" s="143">
        <v>3.3911922478265376E-2</v>
      </c>
      <c r="AT302" s="142">
        <v>-0.45474137999999442</v>
      </c>
      <c r="AU302" s="143">
        <v>-3.1692030270559453E-2</v>
      </c>
      <c r="AV302" s="142">
        <v>8.9854095145268431E-2</v>
      </c>
      <c r="AW302" s="143">
        <v>6.5092013356394087E-3</v>
      </c>
      <c r="AX302" s="142">
        <v>0.45571863415799641</v>
      </c>
      <c r="AY302" s="143">
        <v>3.391192247826498E-2</v>
      </c>
      <c r="AZ302" s="142">
        <v>-0.45474137999999975</v>
      </c>
      <c r="BA302" s="143">
        <v>-3.1692030270559828E-2</v>
      </c>
      <c r="BB302" s="142">
        <v>5.3290705182007514E-15</v>
      </c>
      <c r="BC302" s="143">
        <v>3.8355137808933278E-16</v>
      </c>
      <c r="BE302" s="139">
        <v>1.1578349999999999</v>
      </c>
      <c r="BF302" s="139">
        <v>1.1578349999999999</v>
      </c>
      <c r="BG302" s="139">
        <v>1.1578349999999999</v>
      </c>
      <c r="BH302" s="139">
        <v>1.1578349999999999</v>
      </c>
      <c r="BI302" s="139">
        <v>1.1578349999999999</v>
      </c>
      <c r="BJ302" s="139">
        <v>1.1578349999999999</v>
      </c>
      <c r="BK302" s="139">
        <v>1.1578349999999999</v>
      </c>
      <c r="BL302" s="139">
        <v>1.1578349999999999</v>
      </c>
      <c r="BM302" s="139">
        <v>1.1578349999999999</v>
      </c>
      <c r="BN302" s="139">
        <v>1.1578349999999999</v>
      </c>
      <c r="BO302" s="139">
        <v>1.1578349999999999</v>
      </c>
      <c r="BP302" s="139">
        <v>1.1578349999999999</v>
      </c>
      <c r="BQ302" s="144">
        <v>13.894020000000003</v>
      </c>
    </row>
    <row r="303" spans="11:69" x14ac:dyDescent="0.25">
      <c r="K303" s="135" t="s">
        <v>328</v>
      </c>
      <c r="N303" s="61" t="s">
        <v>739</v>
      </c>
      <c r="V303" s="61" t="s">
        <v>382</v>
      </c>
      <c r="W303" s="61" t="s">
        <v>386</v>
      </c>
      <c r="X303" s="61">
        <v>1</v>
      </c>
      <c r="AB303" s="136" t="s">
        <v>387</v>
      </c>
      <c r="AC303" s="179">
        <v>811603</v>
      </c>
      <c r="AD303" s="180" t="s">
        <v>740</v>
      </c>
      <c r="AE303" s="139">
        <v>0</v>
      </c>
      <c r="AF303" s="17">
        <v>0</v>
      </c>
      <c r="AG303" s="17">
        <v>0</v>
      </c>
      <c r="AH303" s="140">
        <v>0</v>
      </c>
      <c r="AI303" s="141">
        <v>0</v>
      </c>
      <c r="AJ303" s="142">
        <v>0</v>
      </c>
      <c r="AK303" s="121">
        <v>5.3900000000000006</v>
      </c>
      <c r="AL303" s="142">
        <v>6.468</v>
      </c>
      <c r="AM303" s="181">
        <v>0</v>
      </c>
      <c r="AN303" s="141">
        <v>5.3900000000000006</v>
      </c>
      <c r="AO303" s="140">
        <v>3.7028571428571402</v>
      </c>
      <c r="AP303" s="140">
        <v>0</v>
      </c>
      <c r="AQ303" s="140">
        <v>0</v>
      </c>
      <c r="AR303" s="142">
        <v>0</v>
      </c>
      <c r="AS303" s="143">
        <v>0</v>
      </c>
      <c r="AT303" s="142">
        <v>0</v>
      </c>
      <c r="AU303" s="143">
        <v>0</v>
      </c>
      <c r="AV303" s="142">
        <v>0</v>
      </c>
      <c r="AW303" s="143">
        <v>0</v>
      </c>
      <c r="AX303" s="142">
        <v>0</v>
      </c>
      <c r="AY303" s="143">
        <v>0</v>
      </c>
      <c r="AZ303" s="142">
        <v>0</v>
      </c>
      <c r="BA303" s="143">
        <v>0</v>
      </c>
      <c r="BB303" s="142">
        <v>0</v>
      </c>
      <c r="BC303" s="143">
        <v>0</v>
      </c>
      <c r="BE303" s="139">
        <v>0</v>
      </c>
      <c r="BF303" s="139">
        <v>0</v>
      </c>
      <c r="BG303" s="139">
        <v>0</v>
      </c>
      <c r="BH303" s="139">
        <v>0</v>
      </c>
      <c r="BI303" s="139">
        <v>0</v>
      </c>
      <c r="BJ303" s="139">
        <v>0</v>
      </c>
      <c r="BK303" s="139">
        <v>0</v>
      </c>
      <c r="BL303" s="139">
        <v>0</v>
      </c>
      <c r="BM303" s="139">
        <v>0</v>
      </c>
      <c r="BN303" s="139">
        <v>0</v>
      </c>
      <c r="BO303" s="139">
        <v>0</v>
      </c>
      <c r="BP303" s="139">
        <v>0</v>
      </c>
      <c r="BQ303" s="144">
        <v>0</v>
      </c>
    </row>
    <row r="304" spans="11:69" x14ac:dyDescent="0.25">
      <c r="K304" s="135" t="s">
        <v>328</v>
      </c>
      <c r="N304" s="61" t="s">
        <v>741</v>
      </c>
      <c r="V304" s="61" t="s">
        <v>382</v>
      </c>
      <c r="W304" s="61" t="s">
        <v>386</v>
      </c>
      <c r="X304" s="61">
        <v>1</v>
      </c>
      <c r="AB304" s="136" t="s">
        <v>387</v>
      </c>
      <c r="AC304" s="179">
        <v>811604</v>
      </c>
      <c r="AD304" s="180" t="s">
        <v>742</v>
      </c>
      <c r="AE304" s="139">
        <v>0</v>
      </c>
      <c r="AF304" s="17">
        <v>0</v>
      </c>
      <c r="AG304" s="17">
        <v>0</v>
      </c>
      <c r="AH304" s="140">
        <v>0</v>
      </c>
      <c r="AI304" s="141">
        <v>0</v>
      </c>
      <c r="AJ304" s="142">
        <v>0</v>
      </c>
      <c r="AK304" s="121">
        <v>5.45</v>
      </c>
      <c r="AL304" s="142">
        <v>6.5400000000000009</v>
      </c>
      <c r="AM304" s="181">
        <v>0</v>
      </c>
      <c r="AN304" s="141">
        <v>5.45</v>
      </c>
      <c r="AO304" s="140">
        <v>3.7371428571428602</v>
      </c>
      <c r="AP304" s="140">
        <v>0</v>
      </c>
      <c r="AQ304" s="140">
        <v>0</v>
      </c>
      <c r="AR304" s="142">
        <v>0</v>
      </c>
      <c r="AS304" s="143">
        <v>0</v>
      </c>
      <c r="AT304" s="142">
        <v>0</v>
      </c>
      <c r="AU304" s="143">
        <v>0</v>
      </c>
      <c r="AV304" s="142">
        <v>0</v>
      </c>
      <c r="AW304" s="143">
        <v>0</v>
      </c>
      <c r="AX304" s="142">
        <v>0</v>
      </c>
      <c r="AY304" s="143">
        <v>0</v>
      </c>
      <c r="AZ304" s="142">
        <v>0</v>
      </c>
      <c r="BA304" s="143">
        <v>0</v>
      </c>
      <c r="BB304" s="142">
        <v>0</v>
      </c>
      <c r="BC304" s="143">
        <v>0</v>
      </c>
      <c r="BE304" s="139">
        <v>0</v>
      </c>
      <c r="BF304" s="139">
        <v>0</v>
      </c>
      <c r="BG304" s="139">
        <v>0</v>
      </c>
      <c r="BH304" s="139">
        <v>0</v>
      </c>
      <c r="BI304" s="139">
        <v>0</v>
      </c>
      <c r="BJ304" s="139">
        <v>0</v>
      </c>
      <c r="BK304" s="139">
        <v>0</v>
      </c>
      <c r="BL304" s="139">
        <v>0</v>
      </c>
      <c r="BM304" s="139">
        <v>0</v>
      </c>
      <c r="BN304" s="139">
        <v>0</v>
      </c>
      <c r="BO304" s="139">
        <v>0</v>
      </c>
      <c r="BP304" s="139">
        <v>0</v>
      </c>
      <c r="BQ304" s="144">
        <v>0</v>
      </c>
    </row>
    <row r="305" spans="11:69" x14ac:dyDescent="0.25">
      <c r="K305" s="135" t="s">
        <v>328</v>
      </c>
      <c r="N305" s="61" t="s">
        <v>743</v>
      </c>
      <c r="V305" s="61" t="s">
        <v>382</v>
      </c>
      <c r="W305" s="61" t="s">
        <v>386</v>
      </c>
      <c r="X305" s="61">
        <v>1</v>
      </c>
      <c r="AB305" s="136" t="s">
        <v>387</v>
      </c>
      <c r="AC305" s="179">
        <v>811605</v>
      </c>
      <c r="AD305" s="180" t="s">
        <v>744</v>
      </c>
      <c r="AE305" s="139">
        <v>0</v>
      </c>
      <c r="AF305" s="17">
        <v>13.19455906521023</v>
      </c>
      <c r="AG305" s="17">
        <v>14.041130801992368</v>
      </c>
      <c r="AH305" s="140">
        <v>14.564509092</v>
      </c>
      <c r="AI305" s="141">
        <v>4.8350268391022606</v>
      </c>
      <c r="AJ305" s="142">
        <v>14.505080517306782</v>
      </c>
      <c r="AK305" s="121">
        <v>11.86367795021337</v>
      </c>
      <c r="AL305" s="142">
        <v>14.236413540256043</v>
      </c>
      <c r="AM305" s="181">
        <v>12.13709091</v>
      </c>
      <c r="AN305" s="141">
        <v>14.29109613221337</v>
      </c>
      <c r="AO305" s="140">
        <v>14.4063050575086</v>
      </c>
      <c r="AP305" s="140">
        <v>14.5962</v>
      </c>
      <c r="AQ305" s="140">
        <v>14.5962</v>
      </c>
      <c r="AR305" s="142">
        <v>9.111948269321779E-2</v>
      </c>
      <c r="AS305" s="143">
        <v>6.2819011989970206E-3</v>
      </c>
      <c r="AT305" s="142">
        <v>3.1690907999999851E-2</v>
      </c>
      <c r="AU305" s="143">
        <v>2.1758994964963872E-3</v>
      </c>
      <c r="AV305" s="142">
        <v>0.55506919800763121</v>
      </c>
      <c r="AW305" s="143">
        <v>3.9531659225684981E-2</v>
      </c>
      <c r="AX305" s="142">
        <v>9.111948269321779E-2</v>
      </c>
      <c r="AY305" s="143">
        <v>6.2819011989970206E-3</v>
      </c>
      <c r="AZ305" s="142">
        <v>3.1690907999999851E-2</v>
      </c>
      <c r="BA305" s="143">
        <v>2.1758994964963872E-3</v>
      </c>
      <c r="BB305" s="142">
        <v>0</v>
      </c>
      <c r="BC305" s="143">
        <v>0</v>
      </c>
      <c r="BE305" s="139">
        <v>1.21635</v>
      </c>
      <c r="BF305" s="139">
        <v>1.21635</v>
      </c>
      <c r="BG305" s="139">
        <v>1.21635</v>
      </c>
      <c r="BH305" s="139">
        <v>1.21635</v>
      </c>
      <c r="BI305" s="139">
        <v>1.21635</v>
      </c>
      <c r="BJ305" s="139">
        <v>1.21635</v>
      </c>
      <c r="BK305" s="139">
        <v>1.21635</v>
      </c>
      <c r="BL305" s="139">
        <v>1.21635</v>
      </c>
      <c r="BM305" s="139">
        <v>1.21635</v>
      </c>
      <c r="BN305" s="139">
        <v>1.21635</v>
      </c>
      <c r="BO305" s="139">
        <v>1.21635</v>
      </c>
      <c r="BP305" s="139">
        <v>1.21635</v>
      </c>
      <c r="BQ305" s="144">
        <v>14.596200000000001</v>
      </c>
    </row>
    <row r="306" spans="11:69" x14ac:dyDescent="0.25">
      <c r="K306" s="135" t="s">
        <v>328</v>
      </c>
      <c r="N306" s="61" t="s">
        <v>745</v>
      </c>
      <c r="V306" s="61" t="s">
        <v>382</v>
      </c>
      <c r="W306" s="61" t="s">
        <v>386</v>
      </c>
      <c r="X306" s="61">
        <v>1</v>
      </c>
      <c r="AB306" s="136" t="s">
        <v>387</v>
      </c>
      <c r="AC306" s="179">
        <v>811606</v>
      </c>
      <c r="AD306" s="180" t="s">
        <v>746</v>
      </c>
      <c r="AE306" s="139">
        <v>0</v>
      </c>
      <c r="AF306" s="17">
        <v>13.528361176222219</v>
      </c>
      <c r="AG306" s="17">
        <v>14.071396734158084</v>
      </c>
      <c r="AH306" s="140">
        <v>14.564509092</v>
      </c>
      <c r="AI306" s="141">
        <v>4.6034461713393799</v>
      </c>
      <c r="AJ306" s="142">
        <v>13.81033851401814</v>
      </c>
      <c r="AK306" s="121">
        <v>11.795307404819557</v>
      </c>
      <c r="AL306" s="142">
        <v>14.15436888578347</v>
      </c>
      <c r="AM306" s="181">
        <v>12.13709091</v>
      </c>
      <c r="AN306" s="141">
        <v>14.222725586819557</v>
      </c>
      <c r="AO306" s="140">
        <v>14.066241265405001</v>
      </c>
      <c r="AP306" s="140">
        <v>14.5962</v>
      </c>
      <c r="AQ306" s="140">
        <v>14.5962</v>
      </c>
      <c r="AR306" s="142">
        <v>0.78586148598185979</v>
      </c>
      <c r="AS306" s="143">
        <v>5.6903853963041789E-2</v>
      </c>
      <c r="AT306" s="142">
        <v>3.1690907999999851E-2</v>
      </c>
      <c r="AU306" s="143">
        <v>2.1758994964963872E-3</v>
      </c>
      <c r="AV306" s="142">
        <v>0.52480326584191594</v>
      </c>
      <c r="AW306" s="143">
        <v>3.729574794575756E-2</v>
      </c>
      <c r="AX306" s="142">
        <v>0.78586148598185979</v>
      </c>
      <c r="AY306" s="143">
        <v>5.6903853963041789E-2</v>
      </c>
      <c r="AZ306" s="142">
        <v>3.1690907999999851E-2</v>
      </c>
      <c r="BA306" s="143">
        <v>2.1758994964963872E-3</v>
      </c>
      <c r="BB306" s="142">
        <v>0</v>
      </c>
      <c r="BC306" s="143">
        <v>0</v>
      </c>
      <c r="BE306" s="139">
        <v>1.21635</v>
      </c>
      <c r="BF306" s="139">
        <v>1.21635</v>
      </c>
      <c r="BG306" s="139">
        <v>1.21635</v>
      </c>
      <c r="BH306" s="139">
        <v>1.21635</v>
      </c>
      <c r="BI306" s="139">
        <v>1.21635</v>
      </c>
      <c r="BJ306" s="139">
        <v>1.21635</v>
      </c>
      <c r="BK306" s="139">
        <v>1.21635</v>
      </c>
      <c r="BL306" s="139">
        <v>1.21635</v>
      </c>
      <c r="BM306" s="139">
        <v>1.21635</v>
      </c>
      <c r="BN306" s="139">
        <v>1.21635</v>
      </c>
      <c r="BO306" s="139">
        <v>1.21635</v>
      </c>
      <c r="BP306" s="139">
        <v>1.21635</v>
      </c>
      <c r="BQ306" s="144">
        <v>14.596200000000001</v>
      </c>
    </row>
    <row r="307" spans="11:69" x14ac:dyDescent="0.25">
      <c r="K307" s="135" t="s">
        <v>328</v>
      </c>
      <c r="N307" s="61" t="s">
        <v>2270</v>
      </c>
      <c r="V307" s="61" t="s">
        <v>382</v>
      </c>
      <c r="W307" s="61" t="s">
        <v>386</v>
      </c>
      <c r="X307" s="61">
        <v>1</v>
      </c>
      <c r="AB307" s="136" t="s">
        <v>387</v>
      </c>
      <c r="AC307" s="179">
        <v>811900</v>
      </c>
      <c r="AD307" s="180" t="s">
        <v>2271</v>
      </c>
      <c r="AE307" s="139">
        <v>0</v>
      </c>
      <c r="AF307" s="17">
        <v>142</v>
      </c>
      <c r="AG307" s="17">
        <v>173</v>
      </c>
      <c r="AH307" s="140">
        <v>184.48780488065751</v>
      </c>
      <c r="AI307" s="141">
        <v>48</v>
      </c>
      <c r="AJ307" s="142">
        <v>144</v>
      </c>
      <c r="AK307" s="121">
        <v>131</v>
      </c>
      <c r="AL307" s="142">
        <v>157.19999999999999</v>
      </c>
      <c r="AM307" s="181">
        <v>153.7398374</v>
      </c>
      <c r="AN307" s="141">
        <v>161.74796748065751</v>
      </c>
      <c r="AO307" s="140">
        <v>156</v>
      </c>
      <c r="AP307" s="140">
        <v>180.439024387568</v>
      </c>
      <c r="AQ307" s="140">
        <v>180.43902438756831</v>
      </c>
      <c r="AR307" s="142">
        <v>36.43902438756831</v>
      </c>
      <c r="AS307" s="143">
        <v>0.25304878046922435</v>
      </c>
      <c r="AT307" s="142">
        <v>-4.0487804930891969</v>
      </c>
      <c r="AU307" s="143">
        <v>-2.1946060313896055E-2</v>
      </c>
      <c r="AV307" s="142">
        <v>7.4390243875683097</v>
      </c>
      <c r="AW307" s="143">
        <v>4.3000140968602947E-2</v>
      </c>
      <c r="AX307" s="142">
        <v>36.439024387567997</v>
      </c>
      <c r="AY307" s="143">
        <v>0.25304878046922219</v>
      </c>
      <c r="AZ307" s="142">
        <v>-4.0487804930895095</v>
      </c>
      <c r="BA307" s="143">
        <v>-2.1946060313897751E-2</v>
      </c>
      <c r="BB307" s="142">
        <v>3.1263880373444408E-13</v>
      </c>
      <c r="BC307" s="143">
        <v>1.7326562521360234E-15</v>
      </c>
      <c r="BE307" s="139">
        <v>15.324958240000001</v>
      </c>
      <c r="BF307" s="139">
        <v>14.83060474</v>
      </c>
      <c r="BG307" s="139">
        <v>15.324958240000001</v>
      </c>
      <c r="BH307" s="139">
        <v>15.324958240000001</v>
      </c>
      <c r="BI307" s="139">
        <v>13.84189776</v>
      </c>
      <c r="BJ307" s="139">
        <v>15.324958240000001</v>
      </c>
      <c r="BK307" s="139">
        <v>14.83060474</v>
      </c>
      <c r="BL307" s="139">
        <v>15.324958240000001</v>
      </c>
      <c r="BM307" s="139">
        <v>14.83060474</v>
      </c>
      <c r="BN307" s="139">
        <v>15.324958240000001</v>
      </c>
      <c r="BO307" s="139">
        <v>15.324958240000001</v>
      </c>
      <c r="BP307" s="139">
        <v>14.8306047275683</v>
      </c>
      <c r="BQ307" s="144">
        <v>180.43902438756831</v>
      </c>
    </row>
    <row r="308" spans="11:69" x14ac:dyDescent="0.25">
      <c r="K308" s="135" t="s">
        <v>328</v>
      </c>
      <c r="N308" s="61" t="s">
        <v>2272</v>
      </c>
      <c r="V308" s="61" t="s">
        <v>382</v>
      </c>
      <c r="W308" s="61" t="s">
        <v>386</v>
      </c>
      <c r="X308" s="61">
        <v>1</v>
      </c>
      <c r="AB308" s="136" t="s">
        <v>387</v>
      </c>
      <c r="AC308" s="179">
        <v>250000811100</v>
      </c>
      <c r="AD308" s="180" t="s">
        <v>704</v>
      </c>
      <c r="AE308" s="139">
        <v>3573</v>
      </c>
      <c r="AF308" s="17">
        <v>312</v>
      </c>
      <c r="AG308" s="17">
        <v>0</v>
      </c>
      <c r="AH308" s="140">
        <v>0</v>
      </c>
      <c r="AI308" s="141">
        <v>0</v>
      </c>
      <c r="AJ308" s="142">
        <v>0</v>
      </c>
      <c r="AK308" s="121">
        <v>0</v>
      </c>
      <c r="AL308" s="142">
        <v>0</v>
      </c>
      <c r="AM308" s="181">
        <v>0</v>
      </c>
      <c r="AN308" s="141">
        <v>0</v>
      </c>
      <c r="AO308" s="140">
        <v>0</v>
      </c>
      <c r="AP308" s="140">
        <v>0</v>
      </c>
      <c r="AQ308" s="140">
        <v>0</v>
      </c>
      <c r="AR308" s="142">
        <v>0</v>
      </c>
      <c r="AS308" s="143">
        <v>0</v>
      </c>
      <c r="AT308" s="142">
        <v>0</v>
      </c>
      <c r="AU308" s="143">
        <v>0</v>
      </c>
      <c r="AV308" s="142">
        <v>0</v>
      </c>
      <c r="AW308" s="143">
        <v>0</v>
      </c>
      <c r="AX308" s="142">
        <v>0</v>
      </c>
      <c r="AY308" s="143">
        <v>0</v>
      </c>
      <c r="AZ308" s="142">
        <v>0</v>
      </c>
      <c r="BA308" s="143">
        <v>0</v>
      </c>
      <c r="BB308" s="142">
        <v>0</v>
      </c>
      <c r="BC308" s="143">
        <v>0</v>
      </c>
      <c r="BE308" s="139">
        <v>0</v>
      </c>
      <c r="BF308" s="139">
        <v>0</v>
      </c>
      <c r="BG308" s="139">
        <v>0</v>
      </c>
      <c r="BH308" s="139">
        <v>0</v>
      </c>
      <c r="BI308" s="139">
        <v>0</v>
      </c>
      <c r="BJ308" s="139">
        <v>0</v>
      </c>
      <c r="BK308" s="139">
        <v>0</v>
      </c>
      <c r="BL308" s="139">
        <v>0</v>
      </c>
      <c r="BM308" s="139">
        <v>0</v>
      </c>
      <c r="BN308" s="139">
        <v>0</v>
      </c>
      <c r="BO308" s="139">
        <v>0</v>
      </c>
      <c r="BP308" s="139">
        <v>0</v>
      </c>
      <c r="BQ308" s="144">
        <v>0</v>
      </c>
    </row>
    <row r="309" spans="11:69" x14ac:dyDescent="0.25">
      <c r="K309" s="135" t="s">
        <v>328</v>
      </c>
      <c r="N309" s="61" t="s">
        <v>2273</v>
      </c>
      <c r="V309" s="61" t="s">
        <v>382</v>
      </c>
      <c r="W309" s="61" t="s">
        <v>386</v>
      </c>
      <c r="X309" s="61">
        <v>1</v>
      </c>
      <c r="AB309" s="136" t="s">
        <v>387</v>
      </c>
      <c r="AC309" s="179">
        <v>250000811106</v>
      </c>
      <c r="AD309" s="180" t="s">
        <v>706</v>
      </c>
      <c r="AE309" s="139">
        <v>700</v>
      </c>
      <c r="AF309" s="17">
        <v>56</v>
      </c>
      <c r="AG309" s="17">
        <v>0</v>
      </c>
      <c r="AH309" s="140">
        <v>0</v>
      </c>
      <c r="AI309" s="141">
        <v>0</v>
      </c>
      <c r="AJ309" s="142">
        <v>0</v>
      </c>
      <c r="AK309" s="121">
        <v>0</v>
      </c>
      <c r="AL309" s="142">
        <v>0</v>
      </c>
      <c r="AM309" s="181">
        <v>0</v>
      </c>
      <c r="AN309" s="141">
        <v>0</v>
      </c>
      <c r="AO309" s="140">
        <v>0</v>
      </c>
      <c r="AP309" s="140">
        <v>0</v>
      </c>
      <c r="AQ309" s="140">
        <v>0</v>
      </c>
      <c r="AR309" s="142">
        <v>0</v>
      </c>
      <c r="AS309" s="143">
        <v>0</v>
      </c>
      <c r="AT309" s="142">
        <v>0</v>
      </c>
      <c r="AU309" s="143">
        <v>0</v>
      </c>
      <c r="AV309" s="142">
        <v>0</v>
      </c>
      <c r="AW309" s="143">
        <v>0</v>
      </c>
      <c r="AX309" s="142">
        <v>0</v>
      </c>
      <c r="AY309" s="143">
        <v>0</v>
      </c>
      <c r="AZ309" s="142">
        <v>0</v>
      </c>
      <c r="BA309" s="143">
        <v>0</v>
      </c>
      <c r="BB309" s="142">
        <v>0</v>
      </c>
      <c r="BC309" s="143">
        <v>0</v>
      </c>
      <c r="BE309" s="139">
        <v>0</v>
      </c>
      <c r="BF309" s="139">
        <v>0</v>
      </c>
      <c r="BG309" s="139">
        <v>0</v>
      </c>
      <c r="BH309" s="139">
        <v>0</v>
      </c>
      <c r="BI309" s="139">
        <v>0</v>
      </c>
      <c r="BJ309" s="139">
        <v>0</v>
      </c>
      <c r="BK309" s="139">
        <v>0</v>
      </c>
      <c r="BL309" s="139">
        <v>0</v>
      </c>
      <c r="BM309" s="139">
        <v>0</v>
      </c>
      <c r="BN309" s="139">
        <v>0</v>
      </c>
      <c r="BO309" s="139">
        <v>0</v>
      </c>
      <c r="BP309" s="139">
        <v>0</v>
      </c>
      <c r="BQ309" s="144">
        <v>0</v>
      </c>
    </row>
    <row r="310" spans="11:69" x14ac:dyDescent="0.25">
      <c r="K310" s="135" t="s">
        <v>328</v>
      </c>
      <c r="N310" s="61" t="s">
        <v>2274</v>
      </c>
      <c r="V310" s="61" t="s">
        <v>382</v>
      </c>
      <c r="W310" s="61" t="s">
        <v>386</v>
      </c>
      <c r="X310" s="61">
        <v>1</v>
      </c>
      <c r="AB310" s="136" t="s">
        <v>387</v>
      </c>
      <c r="AC310" s="179">
        <v>250000811126</v>
      </c>
      <c r="AD310" s="180" t="s">
        <v>708</v>
      </c>
      <c r="AE310" s="139">
        <v>600</v>
      </c>
      <c r="AF310" s="17">
        <v>52</v>
      </c>
      <c r="AG310" s="17">
        <v>0</v>
      </c>
      <c r="AH310" s="140">
        <v>0</v>
      </c>
      <c r="AI310" s="141">
        <v>0</v>
      </c>
      <c r="AJ310" s="142">
        <v>0</v>
      </c>
      <c r="AK310" s="121">
        <v>0</v>
      </c>
      <c r="AL310" s="142">
        <v>0</v>
      </c>
      <c r="AM310" s="181">
        <v>0</v>
      </c>
      <c r="AN310" s="141">
        <v>0</v>
      </c>
      <c r="AO310" s="140">
        <v>0</v>
      </c>
      <c r="AP310" s="140">
        <v>0</v>
      </c>
      <c r="AQ310" s="140">
        <v>0</v>
      </c>
      <c r="AR310" s="142">
        <v>0</v>
      </c>
      <c r="AS310" s="143">
        <v>0</v>
      </c>
      <c r="AT310" s="142">
        <v>0</v>
      </c>
      <c r="AU310" s="143">
        <v>0</v>
      </c>
      <c r="AV310" s="142">
        <v>0</v>
      </c>
      <c r="AW310" s="143">
        <v>0</v>
      </c>
      <c r="AX310" s="142">
        <v>0</v>
      </c>
      <c r="AY310" s="143">
        <v>0</v>
      </c>
      <c r="AZ310" s="142">
        <v>0</v>
      </c>
      <c r="BA310" s="143">
        <v>0</v>
      </c>
      <c r="BB310" s="142">
        <v>0</v>
      </c>
      <c r="BC310" s="143">
        <v>0</v>
      </c>
      <c r="BE310" s="139">
        <v>0</v>
      </c>
      <c r="BF310" s="139">
        <v>0</v>
      </c>
      <c r="BG310" s="139">
        <v>0</v>
      </c>
      <c r="BH310" s="139">
        <v>0</v>
      </c>
      <c r="BI310" s="139">
        <v>0</v>
      </c>
      <c r="BJ310" s="139">
        <v>0</v>
      </c>
      <c r="BK310" s="139">
        <v>0</v>
      </c>
      <c r="BL310" s="139">
        <v>0</v>
      </c>
      <c r="BM310" s="139">
        <v>0</v>
      </c>
      <c r="BN310" s="139">
        <v>0</v>
      </c>
      <c r="BO310" s="139">
        <v>0</v>
      </c>
      <c r="BP310" s="139">
        <v>0</v>
      </c>
      <c r="BQ310" s="144">
        <v>0</v>
      </c>
    </row>
    <row r="311" spans="11:69" x14ac:dyDescent="0.25">
      <c r="K311" s="135" t="s">
        <v>328</v>
      </c>
      <c r="N311" s="61" t="s">
        <v>2275</v>
      </c>
      <c r="V311" s="61" t="s">
        <v>382</v>
      </c>
      <c r="W311" s="61" t="s">
        <v>386</v>
      </c>
      <c r="X311" s="61">
        <v>1</v>
      </c>
      <c r="AB311" s="136" t="s">
        <v>387</v>
      </c>
      <c r="AC311" s="179">
        <v>250000811130</v>
      </c>
      <c r="AD311" s="180" t="s">
        <v>2267</v>
      </c>
      <c r="AE311" s="139">
        <v>1067</v>
      </c>
      <c r="AF311" s="17">
        <v>0</v>
      </c>
      <c r="AG311" s="17">
        <v>0</v>
      </c>
      <c r="AH311" s="140">
        <v>0</v>
      </c>
      <c r="AI311" s="141">
        <v>0</v>
      </c>
      <c r="AJ311" s="142">
        <v>0</v>
      </c>
      <c r="AK311" s="121">
        <v>0</v>
      </c>
      <c r="AL311" s="142">
        <v>0</v>
      </c>
      <c r="AM311" s="181">
        <v>0</v>
      </c>
      <c r="AN311" s="141">
        <v>0</v>
      </c>
      <c r="AO311" s="140">
        <v>0</v>
      </c>
      <c r="AP311" s="140">
        <v>0</v>
      </c>
      <c r="AQ311" s="140">
        <v>0</v>
      </c>
      <c r="AR311" s="142">
        <v>0</v>
      </c>
      <c r="AS311" s="143">
        <v>0</v>
      </c>
      <c r="AT311" s="142">
        <v>0</v>
      </c>
      <c r="AU311" s="143">
        <v>0</v>
      </c>
      <c r="AV311" s="142">
        <v>0</v>
      </c>
      <c r="AW311" s="143">
        <v>0</v>
      </c>
      <c r="AX311" s="142">
        <v>0</v>
      </c>
      <c r="AY311" s="143">
        <v>0</v>
      </c>
      <c r="AZ311" s="142">
        <v>0</v>
      </c>
      <c r="BA311" s="143">
        <v>0</v>
      </c>
      <c r="BB311" s="142">
        <v>0</v>
      </c>
      <c r="BC311" s="143">
        <v>0</v>
      </c>
      <c r="BE311" s="139">
        <v>0</v>
      </c>
      <c r="BF311" s="139">
        <v>0</v>
      </c>
      <c r="BG311" s="139">
        <v>0</v>
      </c>
      <c r="BH311" s="139">
        <v>0</v>
      </c>
      <c r="BI311" s="139">
        <v>0</v>
      </c>
      <c r="BJ311" s="139">
        <v>0</v>
      </c>
      <c r="BK311" s="139">
        <v>0</v>
      </c>
      <c r="BL311" s="139">
        <v>0</v>
      </c>
      <c r="BM311" s="139">
        <v>0</v>
      </c>
      <c r="BN311" s="139">
        <v>0</v>
      </c>
      <c r="BO311" s="139">
        <v>0</v>
      </c>
      <c r="BP311" s="139">
        <v>0</v>
      </c>
      <c r="BQ311" s="144">
        <v>0</v>
      </c>
    </row>
    <row r="312" spans="11:69" x14ac:dyDescent="0.25">
      <c r="K312" s="135" t="s">
        <v>328</v>
      </c>
      <c r="N312" s="61" t="s">
        <v>2276</v>
      </c>
      <c r="V312" s="61" t="s">
        <v>382</v>
      </c>
      <c r="W312" s="61" t="s">
        <v>386</v>
      </c>
      <c r="X312" s="61">
        <v>1</v>
      </c>
      <c r="AB312" s="136" t="s">
        <v>387</v>
      </c>
      <c r="AC312" s="179">
        <v>250000811201</v>
      </c>
      <c r="AD312" s="180" t="s">
        <v>711</v>
      </c>
      <c r="AE312" s="139">
        <v>806</v>
      </c>
      <c r="AF312" s="17">
        <v>67</v>
      </c>
      <c r="AG312" s="17">
        <v>0</v>
      </c>
      <c r="AH312" s="140">
        <v>0</v>
      </c>
      <c r="AI312" s="141">
        <v>0</v>
      </c>
      <c r="AJ312" s="142">
        <v>0</v>
      </c>
      <c r="AK312" s="121">
        <v>0</v>
      </c>
      <c r="AL312" s="142">
        <v>0</v>
      </c>
      <c r="AM312" s="181">
        <v>0</v>
      </c>
      <c r="AN312" s="141">
        <v>0</v>
      </c>
      <c r="AO312" s="140">
        <v>0</v>
      </c>
      <c r="AP312" s="140">
        <v>0</v>
      </c>
      <c r="AQ312" s="140">
        <v>0</v>
      </c>
      <c r="AR312" s="142">
        <v>0</v>
      </c>
      <c r="AS312" s="143">
        <v>0</v>
      </c>
      <c r="AT312" s="142">
        <v>0</v>
      </c>
      <c r="AU312" s="143">
        <v>0</v>
      </c>
      <c r="AV312" s="142">
        <v>0</v>
      </c>
      <c r="AW312" s="143">
        <v>0</v>
      </c>
      <c r="AX312" s="142">
        <v>0</v>
      </c>
      <c r="AY312" s="143">
        <v>0</v>
      </c>
      <c r="AZ312" s="142">
        <v>0</v>
      </c>
      <c r="BA312" s="143">
        <v>0</v>
      </c>
      <c r="BB312" s="142">
        <v>0</v>
      </c>
      <c r="BC312" s="143">
        <v>0</v>
      </c>
      <c r="BE312" s="139">
        <v>0</v>
      </c>
      <c r="BF312" s="139">
        <v>0</v>
      </c>
      <c r="BG312" s="139">
        <v>0</v>
      </c>
      <c r="BH312" s="139">
        <v>0</v>
      </c>
      <c r="BI312" s="139">
        <v>0</v>
      </c>
      <c r="BJ312" s="139">
        <v>0</v>
      </c>
      <c r="BK312" s="139">
        <v>0</v>
      </c>
      <c r="BL312" s="139">
        <v>0</v>
      </c>
      <c r="BM312" s="139">
        <v>0</v>
      </c>
      <c r="BN312" s="139">
        <v>0</v>
      </c>
      <c r="BO312" s="139">
        <v>0</v>
      </c>
      <c r="BP312" s="139">
        <v>0</v>
      </c>
      <c r="BQ312" s="144">
        <v>0</v>
      </c>
    </row>
    <row r="313" spans="11:69" x14ac:dyDescent="0.25">
      <c r="K313" s="135" t="s">
        <v>328</v>
      </c>
      <c r="N313" s="61" t="s">
        <v>2277</v>
      </c>
      <c r="V313" s="61" t="s">
        <v>382</v>
      </c>
      <c r="W313" s="61" t="s">
        <v>386</v>
      </c>
      <c r="X313" s="61">
        <v>1</v>
      </c>
      <c r="AB313" s="136" t="s">
        <v>387</v>
      </c>
      <c r="AC313" s="179">
        <v>250000811210</v>
      </c>
      <c r="AD313" s="180" t="s">
        <v>2278</v>
      </c>
      <c r="AE313" s="139">
        <v>883</v>
      </c>
      <c r="AF313" s="17">
        <v>88</v>
      </c>
      <c r="AG313" s="17">
        <v>0</v>
      </c>
      <c r="AH313" s="140">
        <v>0</v>
      </c>
      <c r="AI313" s="141">
        <v>0</v>
      </c>
      <c r="AJ313" s="142">
        <v>0</v>
      </c>
      <c r="AK313" s="121">
        <v>0</v>
      </c>
      <c r="AL313" s="142">
        <v>0</v>
      </c>
      <c r="AM313" s="181">
        <v>0</v>
      </c>
      <c r="AN313" s="141">
        <v>0</v>
      </c>
      <c r="AO313" s="140">
        <v>0</v>
      </c>
      <c r="AP313" s="140">
        <v>0</v>
      </c>
      <c r="AQ313" s="140">
        <v>0</v>
      </c>
      <c r="AR313" s="142">
        <v>0</v>
      </c>
      <c r="AS313" s="143">
        <v>0</v>
      </c>
      <c r="AT313" s="142">
        <v>0</v>
      </c>
      <c r="AU313" s="143">
        <v>0</v>
      </c>
      <c r="AV313" s="142">
        <v>0</v>
      </c>
      <c r="AW313" s="143">
        <v>0</v>
      </c>
      <c r="AX313" s="142">
        <v>0</v>
      </c>
      <c r="AY313" s="143">
        <v>0</v>
      </c>
      <c r="AZ313" s="142">
        <v>0</v>
      </c>
      <c r="BA313" s="143">
        <v>0</v>
      </c>
      <c r="BB313" s="142">
        <v>0</v>
      </c>
      <c r="BC313" s="143">
        <v>0</v>
      </c>
      <c r="BE313" s="139">
        <v>0</v>
      </c>
      <c r="BF313" s="139">
        <v>0</v>
      </c>
      <c r="BG313" s="139">
        <v>0</v>
      </c>
      <c r="BH313" s="139">
        <v>0</v>
      </c>
      <c r="BI313" s="139">
        <v>0</v>
      </c>
      <c r="BJ313" s="139">
        <v>0</v>
      </c>
      <c r="BK313" s="139">
        <v>0</v>
      </c>
      <c r="BL313" s="139">
        <v>0</v>
      </c>
      <c r="BM313" s="139">
        <v>0</v>
      </c>
      <c r="BN313" s="139">
        <v>0</v>
      </c>
      <c r="BO313" s="139">
        <v>0</v>
      </c>
      <c r="BP313" s="139">
        <v>0</v>
      </c>
      <c r="BQ313" s="144">
        <v>0</v>
      </c>
    </row>
    <row r="314" spans="11:69" x14ac:dyDescent="0.25">
      <c r="K314" s="135" t="s">
        <v>328</v>
      </c>
      <c r="N314" s="61" t="s">
        <v>2279</v>
      </c>
      <c r="V314" s="61" t="s">
        <v>382</v>
      </c>
      <c r="W314" s="61" t="s">
        <v>386</v>
      </c>
      <c r="X314" s="61">
        <v>1</v>
      </c>
      <c r="AB314" s="136" t="s">
        <v>387</v>
      </c>
      <c r="AC314" s="179">
        <v>250000811293</v>
      </c>
      <c r="AD314" s="180" t="s">
        <v>715</v>
      </c>
      <c r="AE314" s="139">
        <v>45</v>
      </c>
      <c r="AF314" s="17">
        <v>2</v>
      </c>
      <c r="AG314" s="17">
        <v>0</v>
      </c>
      <c r="AH314" s="140">
        <v>0</v>
      </c>
      <c r="AI314" s="141">
        <v>0</v>
      </c>
      <c r="AJ314" s="142">
        <v>0</v>
      </c>
      <c r="AK314" s="121">
        <v>0</v>
      </c>
      <c r="AL314" s="142">
        <v>0</v>
      </c>
      <c r="AM314" s="181">
        <v>0</v>
      </c>
      <c r="AN314" s="141">
        <v>0</v>
      </c>
      <c r="AO314" s="140">
        <v>0</v>
      </c>
      <c r="AP314" s="140">
        <v>0</v>
      </c>
      <c r="AQ314" s="140">
        <v>0</v>
      </c>
      <c r="AR314" s="142">
        <v>0</v>
      </c>
      <c r="AS314" s="143">
        <v>0</v>
      </c>
      <c r="AT314" s="142">
        <v>0</v>
      </c>
      <c r="AU314" s="143">
        <v>0</v>
      </c>
      <c r="AV314" s="142">
        <v>0</v>
      </c>
      <c r="AW314" s="143">
        <v>0</v>
      </c>
      <c r="AX314" s="142">
        <v>0</v>
      </c>
      <c r="AY314" s="143">
        <v>0</v>
      </c>
      <c r="AZ314" s="142">
        <v>0</v>
      </c>
      <c r="BA314" s="143">
        <v>0</v>
      </c>
      <c r="BB314" s="142">
        <v>0</v>
      </c>
      <c r="BC314" s="143">
        <v>0</v>
      </c>
      <c r="BE314" s="139">
        <v>0</v>
      </c>
      <c r="BF314" s="139">
        <v>0</v>
      </c>
      <c r="BG314" s="139">
        <v>0</v>
      </c>
      <c r="BH314" s="139">
        <v>0</v>
      </c>
      <c r="BI314" s="139">
        <v>0</v>
      </c>
      <c r="BJ314" s="139">
        <v>0</v>
      </c>
      <c r="BK314" s="139">
        <v>0</v>
      </c>
      <c r="BL314" s="139">
        <v>0</v>
      </c>
      <c r="BM314" s="139">
        <v>0</v>
      </c>
      <c r="BN314" s="139">
        <v>0</v>
      </c>
      <c r="BO314" s="139">
        <v>0</v>
      </c>
      <c r="BP314" s="139">
        <v>0</v>
      </c>
      <c r="BQ314" s="144">
        <v>0</v>
      </c>
    </row>
    <row r="315" spans="11:69" x14ac:dyDescent="0.25">
      <c r="K315" s="135" t="s">
        <v>328</v>
      </c>
      <c r="N315" s="61" t="s">
        <v>2280</v>
      </c>
      <c r="V315" s="61" t="s">
        <v>382</v>
      </c>
      <c r="W315" s="61" t="s">
        <v>386</v>
      </c>
      <c r="X315" s="61">
        <v>1</v>
      </c>
      <c r="AB315" s="136" t="s">
        <v>387</v>
      </c>
      <c r="AC315" s="179">
        <v>250000811294</v>
      </c>
      <c r="AD315" s="180" t="s">
        <v>717</v>
      </c>
      <c r="AE315" s="139">
        <v>537</v>
      </c>
      <c r="AF315" s="17">
        <v>63</v>
      </c>
      <c r="AG315" s="17">
        <v>0</v>
      </c>
      <c r="AH315" s="140">
        <v>0</v>
      </c>
      <c r="AI315" s="141">
        <v>0</v>
      </c>
      <c r="AJ315" s="142">
        <v>0</v>
      </c>
      <c r="AK315" s="121">
        <v>0</v>
      </c>
      <c r="AL315" s="142">
        <v>0</v>
      </c>
      <c r="AM315" s="181">
        <v>0</v>
      </c>
      <c r="AN315" s="141">
        <v>0</v>
      </c>
      <c r="AO315" s="140">
        <v>0</v>
      </c>
      <c r="AP315" s="140">
        <v>0</v>
      </c>
      <c r="AQ315" s="140">
        <v>0</v>
      </c>
      <c r="AR315" s="142">
        <v>0</v>
      </c>
      <c r="AS315" s="143">
        <v>0</v>
      </c>
      <c r="AT315" s="142">
        <v>0</v>
      </c>
      <c r="AU315" s="143">
        <v>0</v>
      </c>
      <c r="AV315" s="142">
        <v>0</v>
      </c>
      <c r="AW315" s="143">
        <v>0</v>
      </c>
      <c r="AX315" s="142">
        <v>0</v>
      </c>
      <c r="AY315" s="143">
        <v>0</v>
      </c>
      <c r="AZ315" s="142">
        <v>0</v>
      </c>
      <c r="BA315" s="143">
        <v>0</v>
      </c>
      <c r="BB315" s="142">
        <v>0</v>
      </c>
      <c r="BC315" s="143">
        <v>0</v>
      </c>
      <c r="BE315" s="139">
        <v>0</v>
      </c>
      <c r="BF315" s="139">
        <v>0</v>
      </c>
      <c r="BG315" s="139">
        <v>0</v>
      </c>
      <c r="BH315" s="139">
        <v>0</v>
      </c>
      <c r="BI315" s="139">
        <v>0</v>
      </c>
      <c r="BJ315" s="139">
        <v>0</v>
      </c>
      <c r="BK315" s="139">
        <v>0</v>
      </c>
      <c r="BL315" s="139">
        <v>0</v>
      </c>
      <c r="BM315" s="139">
        <v>0</v>
      </c>
      <c r="BN315" s="139">
        <v>0</v>
      </c>
      <c r="BO315" s="139">
        <v>0</v>
      </c>
      <c r="BP315" s="139">
        <v>0</v>
      </c>
      <c r="BQ315" s="144">
        <v>0</v>
      </c>
    </row>
    <row r="316" spans="11:69" x14ac:dyDescent="0.25">
      <c r="K316" s="135" t="s">
        <v>328</v>
      </c>
      <c r="N316" s="61" t="s">
        <v>2281</v>
      </c>
      <c r="V316" s="61" t="s">
        <v>382</v>
      </c>
      <c r="W316" s="61" t="s">
        <v>386</v>
      </c>
      <c r="X316" s="61">
        <v>1</v>
      </c>
      <c r="AB316" s="136" t="s">
        <v>387</v>
      </c>
      <c r="AC316" s="179">
        <v>250000811295</v>
      </c>
      <c r="AD316" s="180" t="s">
        <v>719</v>
      </c>
      <c r="AE316" s="139">
        <v>22</v>
      </c>
      <c r="AF316" s="17">
        <v>5</v>
      </c>
      <c r="AG316" s="17">
        <v>0</v>
      </c>
      <c r="AH316" s="140">
        <v>0</v>
      </c>
      <c r="AI316" s="141">
        <v>0</v>
      </c>
      <c r="AJ316" s="142">
        <v>0</v>
      </c>
      <c r="AK316" s="121">
        <v>0</v>
      </c>
      <c r="AL316" s="142">
        <v>0</v>
      </c>
      <c r="AM316" s="181">
        <v>0</v>
      </c>
      <c r="AN316" s="141">
        <v>0</v>
      </c>
      <c r="AO316" s="140">
        <v>0</v>
      </c>
      <c r="AP316" s="140">
        <v>0</v>
      </c>
      <c r="AQ316" s="140">
        <v>0</v>
      </c>
      <c r="AR316" s="142">
        <v>0</v>
      </c>
      <c r="AS316" s="143">
        <v>0</v>
      </c>
      <c r="AT316" s="142">
        <v>0</v>
      </c>
      <c r="AU316" s="143">
        <v>0</v>
      </c>
      <c r="AV316" s="142">
        <v>0</v>
      </c>
      <c r="AW316" s="143">
        <v>0</v>
      </c>
      <c r="AX316" s="142">
        <v>0</v>
      </c>
      <c r="AY316" s="143">
        <v>0</v>
      </c>
      <c r="AZ316" s="142">
        <v>0</v>
      </c>
      <c r="BA316" s="143">
        <v>0</v>
      </c>
      <c r="BB316" s="142">
        <v>0</v>
      </c>
      <c r="BC316" s="143">
        <v>0</v>
      </c>
      <c r="BE316" s="139">
        <v>0</v>
      </c>
      <c r="BF316" s="139">
        <v>0</v>
      </c>
      <c r="BG316" s="139">
        <v>0</v>
      </c>
      <c r="BH316" s="139">
        <v>0</v>
      </c>
      <c r="BI316" s="139">
        <v>0</v>
      </c>
      <c r="BJ316" s="139">
        <v>0</v>
      </c>
      <c r="BK316" s="139">
        <v>0</v>
      </c>
      <c r="BL316" s="139">
        <v>0</v>
      </c>
      <c r="BM316" s="139">
        <v>0</v>
      </c>
      <c r="BN316" s="139">
        <v>0</v>
      </c>
      <c r="BO316" s="139">
        <v>0</v>
      </c>
      <c r="BP316" s="139">
        <v>0</v>
      </c>
      <c r="BQ316" s="144">
        <v>0</v>
      </c>
    </row>
    <row r="317" spans="11:69" x14ac:dyDescent="0.25">
      <c r="K317" s="135" t="s">
        <v>328</v>
      </c>
      <c r="N317" s="61" t="s">
        <v>2282</v>
      </c>
      <c r="V317" s="61" t="s">
        <v>382</v>
      </c>
      <c r="W317" s="61" t="s">
        <v>386</v>
      </c>
      <c r="X317" s="61">
        <v>1</v>
      </c>
      <c r="AB317" s="136" t="s">
        <v>387</v>
      </c>
      <c r="AC317" s="179">
        <v>250000811296</v>
      </c>
      <c r="AD317" s="180" t="s">
        <v>721</v>
      </c>
      <c r="AE317" s="139">
        <v>1128</v>
      </c>
      <c r="AF317" s="17">
        <v>93</v>
      </c>
      <c r="AG317" s="17">
        <v>0</v>
      </c>
      <c r="AH317" s="140">
        <v>0</v>
      </c>
      <c r="AI317" s="141">
        <v>0</v>
      </c>
      <c r="AJ317" s="142">
        <v>0</v>
      </c>
      <c r="AK317" s="121">
        <v>0</v>
      </c>
      <c r="AL317" s="142">
        <v>0</v>
      </c>
      <c r="AM317" s="181">
        <v>0</v>
      </c>
      <c r="AN317" s="141">
        <v>0</v>
      </c>
      <c r="AO317" s="140">
        <v>0</v>
      </c>
      <c r="AP317" s="140">
        <v>0</v>
      </c>
      <c r="AQ317" s="140">
        <v>0</v>
      </c>
      <c r="AR317" s="142">
        <v>0</v>
      </c>
      <c r="AS317" s="143">
        <v>0</v>
      </c>
      <c r="AT317" s="142">
        <v>0</v>
      </c>
      <c r="AU317" s="143">
        <v>0</v>
      </c>
      <c r="AV317" s="142">
        <v>0</v>
      </c>
      <c r="AW317" s="143">
        <v>0</v>
      </c>
      <c r="AX317" s="142">
        <v>0</v>
      </c>
      <c r="AY317" s="143">
        <v>0</v>
      </c>
      <c r="AZ317" s="142">
        <v>0</v>
      </c>
      <c r="BA317" s="143">
        <v>0</v>
      </c>
      <c r="BB317" s="142">
        <v>0</v>
      </c>
      <c r="BC317" s="143">
        <v>0</v>
      </c>
      <c r="BE317" s="139">
        <v>0</v>
      </c>
      <c r="BF317" s="139">
        <v>0</v>
      </c>
      <c r="BG317" s="139">
        <v>0</v>
      </c>
      <c r="BH317" s="139">
        <v>0</v>
      </c>
      <c r="BI317" s="139">
        <v>0</v>
      </c>
      <c r="BJ317" s="139">
        <v>0</v>
      </c>
      <c r="BK317" s="139">
        <v>0</v>
      </c>
      <c r="BL317" s="139">
        <v>0</v>
      </c>
      <c r="BM317" s="139">
        <v>0</v>
      </c>
      <c r="BN317" s="139">
        <v>0</v>
      </c>
      <c r="BO317" s="139">
        <v>0</v>
      </c>
      <c r="BP317" s="139">
        <v>0</v>
      </c>
      <c r="BQ317" s="144">
        <v>0</v>
      </c>
    </row>
    <row r="318" spans="11:69" x14ac:dyDescent="0.25">
      <c r="K318" s="135" t="s">
        <v>328</v>
      </c>
      <c r="N318" s="61" t="s">
        <v>2283</v>
      </c>
      <c r="V318" s="61" t="s">
        <v>382</v>
      </c>
      <c r="W318" s="61" t="s">
        <v>386</v>
      </c>
      <c r="X318" s="61">
        <v>1</v>
      </c>
      <c r="AB318" s="136" t="s">
        <v>387</v>
      </c>
      <c r="AC318" s="179">
        <v>250000811299</v>
      </c>
      <c r="AD318" s="180" t="s">
        <v>723</v>
      </c>
      <c r="AE318" s="139">
        <v>121326</v>
      </c>
      <c r="AF318" s="17">
        <v>9497</v>
      </c>
      <c r="AG318" s="17">
        <v>0</v>
      </c>
      <c r="AH318" s="140">
        <v>0</v>
      </c>
      <c r="AI318" s="141">
        <v>0</v>
      </c>
      <c r="AJ318" s="142">
        <v>0</v>
      </c>
      <c r="AK318" s="121">
        <v>0</v>
      </c>
      <c r="AL318" s="142">
        <v>0</v>
      </c>
      <c r="AM318" s="181">
        <v>0</v>
      </c>
      <c r="AN318" s="141">
        <v>0</v>
      </c>
      <c r="AO318" s="140">
        <v>0</v>
      </c>
      <c r="AP318" s="140">
        <v>0</v>
      </c>
      <c r="AQ318" s="140">
        <v>0</v>
      </c>
      <c r="AR318" s="142">
        <v>0</v>
      </c>
      <c r="AS318" s="143">
        <v>0</v>
      </c>
      <c r="AT318" s="142">
        <v>0</v>
      </c>
      <c r="AU318" s="143">
        <v>0</v>
      </c>
      <c r="AV318" s="142">
        <v>0</v>
      </c>
      <c r="AW318" s="143">
        <v>0</v>
      </c>
      <c r="AX318" s="142">
        <v>0</v>
      </c>
      <c r="AY318" s="143">
        <v>0</v>
      </c>
      <c r="AZ318" s="142">
        <v>0</v>
      </c>
      <c r="BA318" s="143">
        <v>0</v>
      </c>
      <c r="BB318" s="142">
        <v>0</v>
      </c>
      <c r="BC318" s="143">
        <v>0</v>
      </c>
      <c r="BE318" s="139">
        <v>0</v>
      </c>
      <c r="BF318" s="139">
        <v>0</v>
      </c>
      <c r="BG318" s="139">
        <v>0</v>
      </c>
      <c r="BH318" s="139">
        <v>0</v>
      </c>
      <c r="BI318" s="139">
        <v>0</v>
      </c>
      <c r="BJ318" s="139">
        <v>0</v>
      </c>
      <c r="BK318" s="139">
        <v>0</v>
      </c>
      <c r="BL318" s="139">
        <v>0</v>
      </c>
      <c r="BM318" s="139">
        <v>0</v>
      </c>
      <c r="BN318" s="139">
        <v>0</v>
      </c>
      <c r="BO318" s="139">
        <v>0</v>
      </c>
      <c r="BP318" s="139">
        <v>0</v>
      </c>
      <c r="BQ318" s="144">
        <v>0</v>
      </c>
    </row>
    <row r="319" spans="11:69" x14ac:dyDescent="0.25">
      <c r="K319" s="135" t="s">
        <v>328</v>
      </c>
      <c r="N319" s="61" t="s">
        <v>2284</v>
      </c>
      <c r="V319" s="61" t="s">
        <v>382</v>
      </c>
      <c r="W319" s="61" t="s">
        <v>386</v>
      </c>
      <c r="X319" s="61">
        <v>1</v>
      </c>
      <c r="AB319" s="136" t="s">
        <v>387</v>
      </c>
      <c r="AC319" s="179">
        <v>250000811300</v>
      </c>
      <c r="AD319" s="180" t="s">
        <v>724</v>
      </c>
      <c r="AE319" s="139">
        <v>345</v>
      </c>
      <c r="AF319" s="17">
        <v>0</v>
      </c>
      <c r="AG319" s="17">
        <v>0</v>
      </c>
      <c r="AH319" s="140">
        <v>0</v>
      </c>
      <c r="AI319" s="141">
        <v>0</v>
      </c>
      <c r="AJ319" s="142">
        <v>0</v>
      </c>
      <c r="AK319" s="121">
        <v>0</v>
      </c>
      <c r="AL319" s="142">
        <v>0</v>
      </c>
      <c r="AM319" s="181">
        <v>0</v>
      </c>
      <c r="AN319" s="141">
        <v>0</v>
      </c>
      <c r="AO319" s="140">
        <v>0</v>
      </c>
      <c r="AP319" s="140">
        <v>0</v>
      </c>
      <c r="AQ319" s="140">
        <v>0</v>
      </c>
      <c r="AR319" s="142">
        <v>0</v>
      </c>
      <c r="AS319" s="143">
        <v>0</v>
      </c>
      <c r="AT319" s="142">
        <v>0</v>
      </c>
      <c r="AU319" s="143">
        <v>0</v>
      </c>
      <c r="AV319" s="142">
        <v>0</v>
      </c>
      <c r="AW319" s="143">
        <v>0</v>
      </c>
      <c r="AX319" s="142">
        <v>0</v>
      </c>
      <c r="AY319" s="143">
        <v>0</v>
      </c>
      <c r="AZ319" s="142">
        <v>0</v>
      </c>
      <c r="BA319" s="143">
        <v>0</v>
      </c>
      <c r="BB319" s="142">
        <v>0</v>
      </c>
      <c r="BC319" s="143">
        <v>0</v>
      </c>
      <c r="BE319" s="139">
        <v>0</v>
      </c>
      <c r="BF319" s="139">
        <v>0</v>
      </c>
      <c r="BG319" s="139">
        <v>0</v>
      </c>
      <c r="BH319" s="139">
        <v>0</v>
      </c>
      <c r="BI319" s="139">
        <v>0</v>
      </c>
      <c r="BJ319" s="139">
        <v>0</v>
      </c>
      <c r="BK319" s="139">
        <v>0</v>
      </c>
      <c r="BL319" s="139">
        <v>0</v>
      </c>
      <c r="BM319" s="139">
        <v>0</v>
      </c>
      <c r="BN319" s="139">
        <v>0</v>
      </c>
      <c r="BO319" s="139">
        <v>0</v>
      </c>
      <c r="BP319" s="139">
        <v>0</v>
      </c>
      <c r="BQ319" s="144">
        <v>0</v>
      </c>
    </row>
    <row r="320" spans="11:69" x14ac:dyDescent="0.25">
      <c r="K320" s="135" t="s">
        <v>328</v>
      </c>
      <c r="N320" s="61" t="s">
        <v>2285</v>
      </c>
      <c r="V320" s="61" t="s">
        <v>382</v>
      </c>
      <c r="W320" s="61" t="s">
        <v>386</v>
      </c>
      <c r="X320" s="61">
        <v>1</v>
      </c>
      <c r="AB320" s="136" t="s">
        <v>387</v>
      </c>
      <c r="AC320" s="179">
        <v>250000811315</v>
      </c>
      <c r="AD320" s="180" t="s">
        <v>728</v>
      </c>
      <c r="AE320" s="139">
        <v>25886</v>
      </c>
      <c r="AF320" s="17">
        <v>2239</v>
      </c>
      <c r="AG320" s="17">
        <v>0</v>
      </c>
      <c r="AH320" s="140">
        <v>0</v>
      </c>
      <c r="AI320" s="141">
        <v>0</v>
      </c>
      <c r="AJ320" s="142">
        <v>0</v>
      </c>
      <c r="AK320" s="121">
        <v>0</v>
      </c>
      <c r="AL320" s="142">
        <v>0</v>
      </c>
      <c r="AM320" s="181">
        <v>0</v>
      </c>
      <c r="AN320" s="141">
        <v>0</v>
      </c>
      <c r="AO320" s="140">
        <v>0</v>
      </c>
      <c r="AP320" s="140">
        <v>0</v>
      </c>
      <c r="AQ320" s="140">
        <v>0</v>
      </c>
      <c r="AR320" s="142">
        <v>0</v>
      </c>
      <c r="AS320" s="143">
        <v>0</v>
      </c>
      <c r="AT320" s="142">
        <v>0</v>
      </c>
      <c r="AU320" s="143">
        <v>0</v>
      </c>
      <c r="AV320" s="142">
        <v>0</v>
      </c>
      <c r="AW320" s="143">
        <v>0</v>
      </c>
      <c r="AX320" s="142">
        <v>0</v>
      </c>
      <c r="AY320" s="143">
        <v>0</v>
      </c>
      <c r="AZ320" s="142">
        <v>0</v>
      </c>
      <c r="BA320" s="143">
        <v>0</v>
      </c>
      <c r="BB320" s="142">
        <v>0</v>
      </c>
      <c r="BC320" s="143">
        <v>0</v>
      </c>
      <c r="BE320" s="139">
        <v>0</v>
      </c>
      <c r="BF320" s="139">
        <v>0</v>
      </c>
      <c r="BG320" s="139">
        <v>0</v>
      </c>
      <c r="BH320" s="139">
        <v>0</v>
      </c>
      <c r="BI320" s="139">
        <v>0</v>
      </c>
      <c r="BJ320" s="139">
        <v>0</v>
      </c>
      <c r="BK320" s="139">
        <v>0</v>
      </c>
      <c r="BL320" s="139">
        <v>0</v>
      </c>
      <c r="BM320" s="139">
        <v>0</v>
      </c>
      <c r="BN320" s="139">
        <v>0</v>
      </c>
      <c r="BO320" s="139">
        <v>0</v>
      </c>
      <c r="BP320" s="139">
        <v>0</v>
      </c>
      <c r="BQ320" s="144">
        <v>0</v>
      </c>
    </row>
    <row r="321" spans="2:96" x14ac:dyDescent="0.25">
      <c r="K321" s="135" t="s">
        <v>328</v>
      </c>
      <c r="N321" s="61" t="s">
        <v>2286</v>
      </c>
      <c r="V321" s="61" t="s">
        <v>382</v>
      </c>
      <c r="W321" s="61" t="s">
        <v>386</v>
      </c>
      <c r="X321" s="61">
        <v>1</v>
      </c>
      <c r="AB321" s="136" t="s">
        <v>387</v>
      </c>
      <c r="AC321" s="179">
        <v>250000811317</v>
      </c>
      <c r="AD321" s="180" t="s">
        <v>2287</v>
      </c>
      <c r="AE321" s="139">
        <v>161</v>
      </c>
      <c r="AF321" s="17">
        <v>15</v>
      </c>
      <c r="AG321" s="17">
        <v>0</v>
      </c>
      <c r="AH321" s="140">
        <v>0</v>
      </c>
      <c r="AI321" s="141">
        <v>0</v>
      </c>
      <c r="AJ321" s="142">
        <v>0</v>
      </c>
      <c r="AK321" s="121">
        <v>0</v>
      </c>
      <c r="AL321" s="142">
        <v>0</v>
      </c>
      <c r="AM321" s="181">
        <v>0</v>
      </c>
      <c r="AN321" s="141">
        <v>0</v>
      </c>
      <c r="AO321" s="140">
        <v>0</v>
      </c>
      <c r="AP321" s="140">
        <v>0</v>
      </c>
      <c r="AQ321" s="140">
        <v>0</v>
      </c>
      <c r="AR321" s="142">
        <v>0</v>
      </c>
      <c r="AS321" s="143">
        <v>0</v>
      </c>
      <c r="AT321" s="142">
        <v>0</v>
      </c>
      <c r="AU321" s="143">
        <v>0</v>
      </c>
      <c r="AV321" s="142">
        <v>0</v>
      </c>
      <c r="AW321" s="143">
        <v>0</v>
      </c>
      <c r="AX321" s="142">
        <v>0</v>
      </c>
      <c r="AY321" s="143">
        <v>0</v>
      </c>
      <c r="AZ321" s="142">
        <v>0</v>
      </c>
      <c r="BA321" s="143">
        <v>0</v>
      </c>
      <c r="BB321" s="142">
        <v>0</v>
      </c>
      <c r="BC321" s="143">
        <v>0</v>
      </c>
      <c r="BE321" s="139">
        <v>0</v>
      </c>
      <c r="BF321" s="139">
        <v>0</v>
      </c>
      <c r="BG321" s="139">
        <v>0</v>
      </c>
      <c r="BH321" s="139">
        <v>0</v>
      </c>
      <c r="BI321" s="139">
        <v>0</v>
      </c>
      <c r="BJ321" s="139">
        <v>0</v>
      </c>
      <c r="BK321" s="139">
        <v>0</v>
      </c>
      <c r="BL321" s="139">
        <v>0</v>
      </c>
      <c r="BM321" s="139">
        <v>0</v>
      </c>
      <c r="BN321" s="139">
        <v>0</v>
      </c>
      <c r="BO321" s="139">
        <v>0</v>
      </c>
      <c r="BP321" s="139">
        <v>0</v>
      </c>
      <c r="BQ321" s="144">
        <v>0</v>
      </c>
    </row>
    <row r="322" spans="2:96" x14ac:dyDescent="0.25">
      <c r="K322" s="135" t="s">
        <v>328</v>
      </c>
      <c r="N322" s="61" t="s">
        <v>2288</v>
      </c>
      <c r="V322" s="61" t="s">
        <v>382</v>
      </c>
      <c r="W322" s="61" t="s">
        <v>386</v>
      </c>
      <c r="X322" s="61">
        <v>1</v>
      </c>
      <c r="AB322" s="136" t="s">
        <v>387</v>
      </c>
      <c r="AC322" s="179">
        <v>250000815296</v>
      </c>
      <c r="AD322" s="180" t="s">
        <v>2289</v>
      </c>
      <c r="AE322" s="139">
        <v>13</v>
      </c>
      <c r="AF322" s="17">
        <v>0</v>
      </c>
      <c r="AG322" s="17">
        <v>0</v>
      </c>
      <c r="AH322" s="140">
        <v>0</v>
      </c>
      <c r="AI322" s="141">
        <v>0</v>
      </c>
      <c r="AJ322" s="142">
        <v>0</v>
      </c>
      <c r="AK322" s="121">
        <v>0</v>
      </c>
      <c r="AL322" s="142">
        <v>0</v>
      </c>
      <c r="AM322" s="181">
        <v>0</v>
      </c>
      <c r="AN322" s="141">
        <v>0</v>
      </c>
      <c r="AO322" s="140">
        <v>0</v>
      </c>
      <c r="AP322" s="140">
        <v>0</v>
      </c>
      <c r="AQ322" s="140">
        <v>0</v>
      </c>
      <c r="AR322" s="142">
        <v>0</v>
      </c>
      <c r="AS322" s="143">
        <v>0</v>
      </c>
      <c r="AT322" s="142">
        <v>0</v>
      </c>
      <c r="AU322" s="143">
        <v>0</v>
      </c>
      <c r="AV322" s="142">
        <v>0</v>
      </c>
      <c r="AW322" s="143">
        <v>0</v>
      </c>
      <c r="AX322" s="142">
        <v>0</v>
      </c>
      <c r="AY322" s="143">
        <v>0</v>
      </c>
      <c r="AZ322" s="142">
        <v>0</v>
      </c>
      <c r="BA322" s="143">
        <v>0</v>
      </c>
      <c r="BB322" s="142">
        <v>0</v>
      </c>
      <c r="BC322" s="143">
        <v>0</v>
      </c>
      <c r="BE322" s="139">
        <v>0</v>
      </c>
      <c r="BF322" s="139">
        <v>0</v>
      </c>
      <c r="BG322" s="139">
        <v>0</v>
      </c>
      <c r="BH322" s="139">
        <v>0</v>
      </c>
      <c r="BI322" s="139">
        <v>0</v>
      </c>
      <c r="BJ322" s="139">
        <v>0</v>
      </c>
      <c r="BK322" s="139">
        <v>0</v>
      </c>
      <c r="BL322" s="139">
        <v>0</v>
      </c>
      <c r="BM322" s="139">
        <v>0</v>
      </c>
      <c r="BN322" s="139">
        <v>0</v>
      </c>
      <c r="BO322" s="139">
        <v>0</v>
      </c>
      <c r="BP322" s="139">
        <v>0</v>
      </c>
      <c r="BQ322" s="144">
        <v>0</v>
      </c>
    </row>
    <row r="323" spans="2:96" x14ac:dyDescent="0.25">
      <c r="K323" s="135" t="s">
        <v>328</v>
      </c>
      <c r="N323" s="61" t="s">
        <v>2290</v>
      </c>
      <c r="V323" s="61" t="s">
        <v>382</v>
      </c>
      <c r="W323" s="61" t="s">
        <v>386</v>
      </c>
      <c r="X323" s="61">
        <v>1</v>
      </c>
      <c r="AB323" s="136" t="s">
        <v>387</v>
      </c>
      <c r="AC323" s="179">
        <v>250000815299</v>
      </c>
      <c r="AD323" s="180" t="s">
        <v>2291</v>
      </c>
      <c r="AE323" s="139">
        <v>25289</v>
      </c>
      <c r="AF323" s="17">
        <v>1192</v>
      </c>
      <c r="AG323" s="17">
        <v>0</v>
      </c>
      <c r="AH323" s="140">
        <v>0</v>
      </c>
      <c r="AI323" s="141">
        <v>0</v>
      </c>
      <c r="AJ323" s="142">
        <v>0</v>
      </c>
      <c r="AK323" s="121">
        <v>0</v>
      </c>
      <c r="AL323" s="142">
        <v>0</v>
      </c>
      <c r="AM323" s="181">
        <v>0</v>
      </c>
      <c r="AN323" s="141">
        <v>0</v>
      </c>
      <c r="AO323" s="140">
        <v>0</v>
      </c>
      <c r="AP323" s="140">
        <v>0</v>
      </c>
      <c r="AQ323" s="140">
        <v>0</v>
      </c>
      <c r="AR323" s="142">
        <v>0</v>
      </c>
      <c r="AS323" s="143">
        <v>0</v>
      </c>
      <c r="AT323" s="142">
        <v>0</v>
      </c>
      <c r="AU323" s="143">
        <v>0</v>
      </c>
      <c r="AV323" s="142">
        <v>0</v>
      </c>
      <c r="AW323" s="143">
        <v>0</v>
      </c>
      <c r="AX323" s="142">
        <v>0</v>
      </c>
      <c r="AY323" s="143">
        <v>0</v>
      </c>
      <c r="AZ323" s="142">
        <v>0</v>
      </c>
      <c r="BA323" s="143">
        <v>0</v>
      </c>
      <c r="BB323" s="142">
        <v>0</v>
      </c>
      <c r="BC323" s="143">
        <v>0</v>
      </c>
      <c r="BE323" s="139">
        <v>0</v>
      </c>
      <c r="BF323" s="139">
        <v>0</v>
      </c>
      <c r="BG323" s="139">
        <v>0</v>
      </c>
      <c r="BH323" s="139">
        <v>0</v>
      </c>
      <c r="BI323" s="139">
        <v>0</v>
      </c>
      <c r="BJ323" s="139">
        <v>0</v>
      </c>
      <c r="BK323" s="139">
        <v>0</v>
      </c>
      <c r="BL323" s="139">
        <v>0</v>
      </c>
      <c r="BM323" s="139">
        <v>0</v>
      </c>
      <c r="BN323" s="139">
        <v>0</v>
      </c>
      <c r="BO323" s="139">
        <v>0</v>
      </c>
      <c r="BP323" s="139">
        <v>0</v>
      </c>
      <c r="BQ323" s="144">
        <v>0</v>
      </c>
    </row>
    <row r="324" spans="2:96" x14ac:dyDescent="0.25">
      <c r="K324" s="135" t="s">
        <v>328</v>
      </c>
      <c r="N324" s="61" t="s">
        <v>2292</v>
      </c>
      <c r="V324" s="61" t="s">
        <v>382</v>
      </c>
      <c r="W324" s="61" t="s">
        <v>386</v>
      </c>
      <c r="X324" s="61">
        <v>1</v>
      </c>
      <c r="AB324" s="136" t="s">
        <v>387</v>
      </c>
      <c r="AC324" s="179">
        <v>250000815315</v>
      </c>
      <c r="AD324" s="180" t="s">
        <v>2293</v>
      </c>
      <c r="AE324" s="139">
        <v>679</v>
      </c>
      <c r="AF324" s="17">
        <v>28</v>
      </c>
      <c r="AG324" s="17">
        <v>0</v>
      </c>
      <c r="AH324" s="140">
        <v>0</v>
      </c>
      <c r="AI324" s="141">
        <v>0</v>
      </c>
      <c r="AJ324" s="142">
        <v>0</v>
      </c>
      <c r="AK324" s="121">
        <v>0</v>
      </c>
      <c r="AL324" s="142">
        <v>0</v>
      </c>
      <c r="AM324" s="181">
        <v>0</v>
      </c>
      <c r="AN324" s="141">
        <v>0</v>
      </c>
      <c r="AO324" s="140">
        <v>0</v>
      </c>
      <c r="AP324" s="140">
        <v>0</v>
      </c>
      <c r="AQ324" s="140">
        <v>0</v>
      </c>
      <c r="AR324" s="142">
        <v>0</v>
      </c>
      <c r="AS324" s="143">
        <v>0</v>
      </c>
      <c r="AT324" s="142">
        <v>0</v>
      </c>
      <c r="AU324" s="143">
        <v>0</v>
      </c>
      <c r="AV324" s="142">
        <v>0</v>
      </c>
      <c r="AW324" s="143">
        <v>0</v>
      </c>
      <c r="AX324" s="142">
        <v>0</v>
      </c>
      <c r="AY324" s="143">
        <v>0</v>
      </c>
      <c r="AZ324" s="142">
        <v>0</v>
      </c>
      <c r="BA324" s="143">
        <v>0</v>
      </c>
      <c r="BB324" s="142">
        <v>0</v>
      </c>
      <c r="BC324" s="143">
        <v>0</v>
      </c>
      <c r="BE324" s="139">
        <v>0</v>
      </c>
      <c r="BF324" s="139">
        <v>0</v>
      </c>
      <c r="BG324" s="139">
        <v>0</v>
      </c>
      <c r="BH324" s="139">
        <v>0</v>
      </c>
      <c r="BI324" s="139">
        <v>0</v>
      </c>
      <c r="BJ324" s="139">
        <v>0</v>
      </c>
      <c r="BK324" s="139">
        <v>0</v>
      </c>
      <c r="BL324" s="139">
        <v>0</v>
      </c>
      <c r="BM324" s="139">
        <v>0</v>
      </c>
      <c r="BN324" s="139">
        <v>0</v>
      </c>
      <c r="BO324" s="139">
        <v>0</v>
      </c>
      <c r="BP324" s="139">
        <v>0</v>
      </c>
      <c r="BQ324" s="144">
        <v>0</v>
      </c>
    </row>
    <row r="325" spans="2:96" x14ac:dyDescent="0.25">
      <c r="K325" s="135" t="s">
        <v>328</v>
      </c>
      <c r="N325" s="61" t="s">
        <v>2294</v>
      </c>
      <c r="V325" s="61" t="s">
        <v>382</v>
      </c>
      <c r="W325" s="61" t="s">
        <v>386</v>
      </c>
      <c r="X325" s="61">
        <v>1</v>
      </c>
      <c r="AB325" s="136" t="s">
        <v>387</v>
      </c>
      <c r="AC325" s="179">
        <v>250099811601</v>
      </c>
      <c r="AD325" s="180" t="s">
        <v>736</v>
      </c>
      <c r="AE325" s="139">
        <v>15.490700000000002</v>
      </c>
      <c r="AF325" s="17">
        <v>1.1902999999999999</v>
      </c>
      <c r="AG325" s="17">
        <v>0</v>
      </c>
      <c r="AH325" s="140">
        <v>0</v>
      </c>
      <c r="AI325" s="141">
        <v>0</v>
      </c>
      <c r="AJ325" s="142">
        <v>0</v>
      </c>
      <c r="AK325" s="121">
        <v>0</v>
      </c>
      <c r="AL325" s="142">
        <v>0</v>
      </c>
      <c r="AM325" s="181">
        <v>0</v>
      </c>
      <c r="AN325" s="141">
        <v>0</v>
      </c>
      <c r="AO325" s="140">
        <v>0</v>
      </c>
      <c r="AP325" s="140">
        <v>0</v>
      </c>
      <c r="AQ325" s="140">
        <v>0</v>
      </c>
      <c r="AR325" s="142">
        <v>0</v>
      </c>
      <c r="AS325" s="143">
        <v>0</v>
      </c>
      <c r="AT325" s="142">
        <v>0</v>
      </c>
      <c r="AU325" s="143">
        <v>0</v>
      </c>
      <c r="AV325" s="142">
        <v>0</v>
      </c>
      <c r="AW325" s="143">
        <v>0</v>
      </c>
      <c r="AX325" s="142">
        <v>0</v>
      </c>
      <c r="AY325" s="143">
        <v>0</v>
      </c>
      <c r="AZ325" s="142">
        <v>0</v>
      </c>
      <c r="BA325" s="143">
        <v>0</v>
      </c>
      <c r="BB325" s="142">
        <v>0</v>
      </c>
      <c r="BC325" s="143">
        <v>0</v>
      </c>
      <c r="BE325" s="139">
        <v>0</v>
      </c>
      <c r="BF325" s="139">
        <v>0</v>
      </c>
      <c r="BG325" s="139">
        <v>0</v>
      </c>
      <c r="BH325" s="139">
        <v>0</v>
      </c>
      <c r="BI325" s="139">
        <v>0</v>
      </c>
      <c r="BJ325" s="139">
        <v>0</v>
      </c>
      <c r="BK325" s="139">
        <v>0</v>
      </c>
      <c r="BL325" s="139">
        <v>0</v>
      </c>
      <c r="BM325" s="139">
        <v>0</v>
      </c>
      <c r="BN325" s="139">
        <v>0</v>
      </c>
      <c r="BO325" s="139">
        <v>0</v>
      </c>
      <c r="BP325" s="139">
        <v>0</v>
      </c>
      <c r="BQ325" s="144">
        <v>0</v>
      </c>
    </row>
    <row r="326" spans="2:96" x14ac:dyDescent="0.25">
      <c r="K326" s="135" t="s">
        <v>328</v>
      </c>
      <c r="N326" s="61" t="s">
        <v>2295</v>
      </c>
      <c r="V326" s="61" t="s">
        <v>382</v>
      </c>
      <c r="W326" s="61" t="s">
        <v>386</v>
      </c>
      <c r="X326" s="61">
        <v>1</v>
      </c>
      <c r="AB326" s="136" t="s">
        <v>387</v>
      </c>
      <c r="AC326" s="179">
        <v>250099811602</v>
      </c>
      <c r="AD326" s="180" t="s">
        <v>738</v>
      </c>
      <c r="AE326" s="139">
        <v>16.2364683982684</v>
      </c>
      <c r="AF326" s="17">
        <v>1.1902999999999999</v>
      </c>
      <c r="AG326" s="17">
        <v>0</v>
      </c>
      <c r="AH326" s="140">
        <v>0</v>
      </c>
      <c r="AI326" s="141">
        <v>0</v>
      </c>
      <c r="AJ326" s="142">
        <v>0</v>
      </c>
      <c r="AK326" s="121">
        <v>0</v>
      </c>
      <c r="AL326" s="142">
        <v>0</v>
      </c>
      <c r="AM326" s="181">
        <v>0</v>
      </c>
      <c r="AN326" s="141">
        <v>0</v>
      </c>
      <c r="AO326" s="140">
        <v>0</v>
      </c>
      <c r="AP326" s="140">
        <v>0</v>
      </c>
      <c r="AQ326" s="140">
        <v>0</v>
      </c>
      <c r="AR326" s="142">
        <v>0</v>
      </c>
      <c r="AS326" s="143">
        <v>0</v>
      </c>
      <c r="AT326" s="142">
        <v>0</v>
      </c>
      <c r="AU326" s="143">
        <v>0</v>
      </c>
      <c r="AV326" s="142">
        <v>0</v>
      </c>
      <c r="AW326" s="143">
        <v>0</v>
      </c>
      <c r="AX326" s="142">
        <v>0</v>
      </c>
      <c r="AY326" s="143">
        <v>0</v>
      </c>
      <c r="AZ326" s="142">
        <v>0</v>
      </c>
      <c r="BA326" s="143">
        <v>0</v>
      </c>
      <c r="BB326" s="142">
        <v>0</v>
      </c>
      <c r="BC326" s="143">
        <v>0</v>
      </c>
      <c r="BE326" s="139">
        <v>0</v>
      </c>
      <c r="BF326" s="139">
        <v>0</v>
      </c>
      <c r="BG326" s="139">
        <v>0</v>
      </c>
      <c r="BH326" s="139">
        <v>0</v>
      </c>
      <c r="BI326" s="139">
        <v>0</v>
      </c>
      <c r="BJ326" s="139">
        <v>0</v>
      </c>
      <c r="BK326" s="139">
        <v>0</v>
      </c>
      <c r="BL326" s="139">
        <v>0</v>
      </c>
      <c r="BM326" s="139">
        <v>0</v>
      </c>
      <c r="BN326" s="139">
        <v>0</v>
      </c>
      <c r="BO326" s="139">
        <v>0</v>
      </c>
      <c r="BP326" s="139">
        <v>0</v>
      </c>
      <c r="BQ326" s="144">
        <v>0</v>
      </c>
    </row>
    <row r="327" spans="2:96" x14ac:dyDescent="0.25">
      <c r="K327" s="135" t="s">
        <v>328</v>
      </c>
      <c r="N327" s="61" t="s">
        <v>2296</v>
      </c>
      <c r="V327" s="61" t="s">
        <v>382</v>
      </c>
      <c r="W327" s="61" t="s">
        <v>386</v>
      </c>
      <c r="X327" s="61">
        <v>1</v>
      </c>
      <c r="AB327" s="136" t="s">
        <v>387</v>
      </c>
      <c r="AC327" s="179">
        <v>250099811605</v>
      </c>
      <c r="AD327" s="180" t="s">
        <v>744</v>
      </c>
      <c r="AE327" s="139">
        <v>14.211000000000002</v>
      </c>
      <c r="AF327" s="17">
        <v>1.2455000000000001</v>
      </c>
      <c r="AG327" s="17">
        <v>0</v>
      </c>
      <c r="AH327" s="140">
        <v>0</v>
      </c>
      <c r="AI327" s="141">
        <v>0</v>
      </c>
      <c r="AJ327" s="142">
        <v>0</v>
      </c>
      <c r="AK327" s="121">
        <v>0</v>
      </c>
      <c r="AL327" s="142">
        <v>0</v>
      </c>
      <c r="AM327" s="181">
        <v>0</v>
      </c>
      <c r="AN327" s="141">
        <v>0</v>
      </c>
      <c r="AO327" s="140">
        <v>0</v>
      </c>
      <c r="AP327" s="140">
        <v>0</v>
      </c>
      <c r="AQ327" s="140">
        <v>0</v>
      </c>
      <c r="AR327" s="142">
        <v>0</v>
      </c>
      <c r="AS327" s="143">
        <v>0</v>
      </c>
      <c r="AT327" s="142">
        <v>0</v>
      </c>
      <c r="AU327" s="143">
        <v>0</v>
      </c>
      <c r="AV327" s="142">
        <v>0</v>
      </c>
      <c r="AW327" s="143">
        <v>0</v>
      </c>
      <c r="AX327" s="142">
        <v>0</v>
      </c>
      <c r="AY327" s="143">
        <v>0</v>
      </c>
      <c r="AZ327" s="142">
        <v>0</v>
      </c>
      <c r="BA327" s="143">
        <v>0</v>
      </c>
      <c r="BB327" s="142">
        <v>0</v>
      </c>
      <c r="BC327" s="143">
        <v>0</v>
      </c>
      <c r="BE327" s="139">
        <v>0</v>
      </c>
      <c r="BF327" s="139">
        <v>0</v>
      </c>
      <c r="BG327" s="139">
        <v>0</v>
      </c>
      <c r="BH327" s="139">
        <v>0</v>
      </c>
      <c r="BI327" s="139">
        <v>0</v>
      </c>
      <c r="BJ327" s="139">
        <v>0</v>
      </c>
      <c r="BK327" s="139">
        <v>0</v>
      </c>
      <c r="BL327" s="139">
        <v>0</v>
      </c>
      <c r="BM327" s="139">
        <v>0</v>
      </c>
      <c r="BN327" s="139">
        <v>0</v>
      </c>
      <c r="BO327" s="139">
        <v>0</v>
      </c>
      <c r="BP327" s="139">
        <v>0</v>
      </c>
      <c r="BQ327" s="144">
        <v>0</v>
      </c>
    </row>
    <row r="328" spans="2:96" x14ac:dyDescent="0.25">
      <c r="K328" s="135" t="s">
        <v>328</v>
      </c>
      <c r="N328" s="61" t="s">
        <v>2297</v>
      </c>
      <c r="V328" s="61" t="s">
        <v>382</v>
      </c>
      <c r="W328" s="61" t="s">
        <v>386</v>
      </c>
      <c r="X328" s="61">
        <v>1</v>
      </c>
      <c r="AB328" s="136" t="s">
        <v>387</v>
      </c>
      <c r="AC328" s="179">
        <v>250099811606</v>
      </c>
      <c r="AD328" s="180" t="s">
        <v>746</v>
      </c>
      <c r="AE328" s="139">
        <v>14.30893722943723</v>
      </c>
      <c r="AF328" s="17">
        <v>1.2455000000000001</v>
      </c>
      <c r="AG328" s="17">
        <v>0</v>
      </c>
      <c r="AH328" s="140">
        <v>0</v>
      </c>
      <c r="AI328" s="141">
        <v>0</v>
      </c>
      <c r="AJ328" s="142">
        <v>0</v>
      </c>
      <c r="AK328" s="121">
        <v>0</v>
      </c>
      <c r="AL328" s="142">
        <v>0</v>
      </c>
      <c r="AM328" s="181">
        <v>0</v>
      </c>
      <c r="AN328" s="141">
        <v>0</v>
      </c>
      <c r="AO328" s="140">
        <v>0</v>
      </c>
      <c r="AP328" s="140">
        <v>0</v>
      </c>
      <c r="AQ328" s="140">
        <v>0</v>
      </c>
      <c r="AR328" s="142">
        <v>0</v>
      </c>
      <c r="AS328" s="143">
        <v>0</v>
      </c>
      <c r="AT328" s="142">
        <v>0</v>
      </c>
      <c r="AU328" s="143">
        <v>0</v>
      </c>
      <c r="AV328" s="142">
        <v>0</v>
      </c>
      <c r="AW328" s="143">
        <v>0</v>
      </c>
      <c r="AX328" s="142">
        <v>0</v>
      </c>
      <c r="AY328" s="143">
        <v>0</v>
      </c>
      <c r="AZ328" s="142">
        <v>0</v>
      </c>
      <c r="BA328" s="143">
        <v>0</v>
      </c>
      <c r="BB328" s="142">
        <v>0</v>
      </c>
      <c r="BC328" s="143">
        <v>0</v>
      </c>
      <c r="BE328" s="139">
        <v>0</v>
      </c>
      <c r="BF328" s="139">
        <v>0</v>
      </c>
      <c r="BG328" s="139">
        <v>0</v>
      </c>
      <c r="BH328" s="139">
        <v>0</v>
      </c>
      <c r="BI328" s="139">
        <v>0</v>
      </c>
      <c r="BJ328" s="139">
        <v>0</v>
      </c>
      <c r="BK328" s="139">
        <v>0</v>
      </c>
      <c r="BL328" s="139">
        <v>0</v>
      </c>
      <c r="BM328" s="139">
        <v>0</v>
      </c>
      <c r="BN328" s="139">
        <v>0</v>
      </c>
      <c r="BO328" s="139">
        <v>0</v>
      </c>
      <c r="BP328" s="139">
        <v>0</v>
      </c>
      <c r="BQ328" s="144">
        <v>0</v>
      </c>
    </row>
    <row r="329" spans="2:96" ht="18.75" hidden="1" x14ac:dyDescent="0.3">
      <c r="B329" s="120" t="s">
        <v>318</v>
      </c>
      <c r="C329" s="120" t="s">
        <v>318</v>
      </c>
      <c r="J329" s="120" t="s">
        <v>318</v>
      </c>
      <c r="K329" s="135" t="s">
        <v>321</v>
      </c>
      <c r="N329" s="61" t="s">
        <v>323</v>
      </c>
      <c r="AC329" s="145"/>
      <c r="AD329" s="165"/>
      <c r="AE329" s="17"/>
      <c r="AI329" s="163"/>
      <c r="AS329" s="61"/>
      <c r="AU329" s="61"/>
      <c r="AW329" s="61"/>
      <c r="AY329" s="61"/>
      <c r="BA329" s="61"/>
      <c r="BB329" s="61"/>
      <c r="BC329" s="61"/>
      <c r="BE329" s="17"/>
      <c r="BF329" s="17"/>
      <c r="BG329" s="17"/>
      <c r="BH329" s="17"/>
      <c r="BI329" s="17"/>
      <c r="BJ329" s="17"/>
      <c r="BK329" s="17"/>
      <c r="BL329" s="17"/>
      <c r="BM329" s="17"/>
      <c r="BN329" s="17"/>
      <c r="BO329" s="17"/>
      <c r="BP329" s="17"/>
      <c r="BQ329" s="166"/>
    </row>
    <row r="330" spans="2:96" ht="17.25" x14ac:dyDescent="0.3">
      <c r="K330" s="135" t="s">
        <v>325</v>
      </c>
      <c r="V330" s="61" t="s">
        <v>382</v>
      </c>
      <c r="W330" s="61" t="s">
        <v>386</v>
      </c>
      <c r="AB330" s="136" t="s">
        <v>387</v>
      </c>
      <c r="AC330" s="167" t="s">
        <v>747</v>
      </c>
      <c r="AD330" s="138"/>
      <c r="AE330" s="168">
        <v>183120.24710562773</v>
      </c>
      <c r="AF330" s="168">
        <v>154319.27434254103</v>
      </c>
      <c r="AG330" s="168">
        <v>207664.2890371453</v>
      </c>
      <c r="AH330" s="169">
        <v>216739.5876964012</v>
      </c>
      <c r="AI330" s="170">
        <v>78104.921033979495</v>
      </c>
      <c r="AJ330" s="169">
        <v>234314.76310193847</v>
      </c>
      <c r="AK330" s="170">
        <v>187127.56481777155</v>
      </c>
      <c r="AL330" s="169">
        <v>224553.07778132588</v>
      </c>
      <c r="AM330" s="170">
        <v>180616.32308036595</v>
      </c>
      <c r="AN330" s="170">
        <v>223250.82943380679</v>
      </c>
      <c r="AO330" s="169">
        <v>232434.11683046556</v>
      </c>
      <c r="AP330" s="169">
        <v>233821.58748606112</v>
      </c>
      <c r="AQ330" s="169">
        <v>233821.58748606098</v>
      </c>
      <c r="AR330" s="169">
        <v>-493.17561587749515</v>
      </c>
      <c r="AS330" s="171">
        <v>-2.1047569062600611E-3</v>
      </c>
      <c r="AT330" s="169">
        <v>17081.999789659778</v>
      </c>
      <c r="AU330" s="171">
        <v>7.8813473676933699E-2</v>
      </c>
      <c r="AV330" s="169">
        <v>26157.298448915681</v>
      </c>
      <c r="AW330" s="171">
        <v>0.12595954061334483</v>
      </c>
      <c r="AX330" s="169">
        <v>-493.17561587734963</v>
      </c>
      <c r="AY330" s="171">
        <v>-2.10475690625944E-3</v>
      </c>
      <c r="AZ330" s="169">
        <v>17081.999789659923</v>
      </c>
      <c r="BA330" s="171">
        <v>7.8813473676934365E-2</v>
      </c>
      <c r="BB330" s="169">
        <v>-1.4551915228366852E-10</v>
      </c>
      <c r="BC330" s="171">
        <v>-6.2235122876472381E-16</v>
      </c>
      <c r="BE330" s="168">
        <v>19858.728694489997</v>
      </c>
      <c r="BF330" s="168">
        <v>19218.277716240002</v>
      </c>
      <c r="BG330" s="168">
        <v>19858.728694489997</v>
      </c>
      <c r="BH330" s="168">
        <v>19858.728694489997</v>
      </c>
      <c r="BI330" s="168">
        <v>17937.375759840004</v>
      </c>
      <c r="BJ330" s="168">
        <v>19858.728694489997</v>
      </c>
      <c r="BK330" s="168">
        <v>19218.277716240002</v>
      </c>
      <c r="BL330" s="168">
        <v>19858.728694489997</v>
      </c>
      <c r="BM330" s="168">
        <v>19218.277716240002</v>
      </c>
      <c r="BN330" s="168">
        <v>19858.728694489997</v>
      </c>
      <c r="BO330" s="168">
        <v>19858.728694489997</v>
      </c>
      <c r="BP330" s="168">
        <v>19218.27771607093</v>
      </c>
      <c r="BQ330" s="172">
        <v>233821.58748606095</v>
      </c>
    </row>
    <row r="331" spans="2:96" ht="18.75" x14ac:dyDescent="0.3">
      <c r="K331" s="135" t="s">
        <v>325</v>
      </c>
      <c r="AC331" s="145"/>
      <c r="AD331" s="173"/>
      <c r="AE331" s="174"/>
      <c r="AI331" s="175"/>
      <c r="AS331" s="61"/>
      <c r="AU331" s="61"/>
      <c r="AW331" s="61"/>
      <c r="AY331" s="61"/>
      <c r="BA331" s="61"/>
      <c r="BB331" s="61"/>
      <c r="BC331" s="61"/>
      <c r="BE331" s="174"/>
      <c r="BF331" s="174"/>
      <c r="BG331" s="174"/>
      <c r="BH331" s="174"/>
      <c r="BI331" s="174"/>
      <c r="BJ331" s="174"/>
      <c r="BK331" s="174"/>
      <c r="BL331" s="174"/>
      <c r="BM331" s="174"/>
      <c r="BN331" s="174"/>
      <c r="BO331" s="174"/>
      <c r="BP331" s="174"/>
      <c r="BQ331" s="176"/>
    </row>
    <row r="332" spans="2:96" ht="18.75" x14ac:dyDescent="0.3">
      <c r="K332" s="135" t="s">
        <v>325</v>
      </c>
      <c r="M332" s="61" t="s">
        <v>389</v>
      </c>
      <c r="N332" s="61" t="s">
        <v>748</v>
      </c>
      <c r="V332" s="61" t="s">
        <v>382</v>
      </c>
      <c r="W332" s="61" t="s">
        <v>390</v>
      </c>
      <c r="X332" s="61">
        <v>2</v>
      </c>
      <c r="AB332" s="136" t="s">
        <v>387</v>
      </c>
      <c r="AC332" s="162" t="s">
        <v>391</v>
      </c>
      <c r="AD332" s="138"/>
      <c r="AE332" s="39"/>
      <c r="AI332" s="163"/>
      <c r="AS332" s="61"/>
      <c r="AU332" s="61"/>
      <c r="AW332" s="61"/>
      <c r="AY332" s="61"/>
      <c r="BA332" s="61"/>
      <c r="BB332" s="61"/>
      <c r="BC332" s="61"/>
      <c r="BE332" s="39"/>
      <c r="BF332" s="39"/>
      <c r="BG332" s="39"/>
      <c r="BH332" s="39"/>
      <c r="BI332" s="39"/>
      <c r="BJ332" s="39"/>
      <c r="BK332" s="39"/>
      <c r="BL332" s="39"/>
      <c r="BM332" s="39"/>
      <c r="BN332" s="39"/>
      <c r="BO332" s="39"/>
      <c r="BP332" s="39"/>
      <c r="BQ332" s="164"/>
      <c r="BS332" s="61">
        <v>444528.99999999994</v>
      </c>
      <c r="BT332" s="61">
        <v>740839.44</v>
      </c>
      <c r="BU332" s="61">
        <v>823489.11000333331</v>
      </c>
      <c r="BV332" s="61">
        <v>871107.84784618334</v>
      </c>
      <c r="BW332" s="61">
        <v>261224.853</v>
      </c>
      <c r="BX332" s="61">
        <v>783674.55900000001</v>
      </c>
      <c r="BY332" s="61">
        <v>672310.03963333333</v>
      </c>
      <c r="BZ332" s="61">
        <v>806772.04756000009</v>
      </c>
      <c r="CA332" s="61">
        <v>727614.17975359957</v>
      </c>
      <c r="CB332" s="61">
        <v>815803.70772591711</v>
      </c>
      <c r="CC332" s="61">
        <v>786696.43365714245</v>
      </c>
      <c r="CD332" s="61">
        <v>823585.33125827997</v>
      </c>
      <c r="CE332" s="61">
        <v>823585.33125827997</v>
      </c>
      <c r="CG332" s="61">
        <v>73694.871698728937</v>
      </c>
      <c r="CH332" s="61">
        <v>64985.307428587534</v>
      </c>
      <c r="CI332" s="61">
        <v>67911.557985495136</v>
      </c>
      <c r="CJ332" s="61">
        <v>71609.686938521147</v>
      </c>
      <c r="CK332" s="61">
        <v>65298.791737757769</v>
      </c>
      <c r="CL332" s="61">
        <v>68034.243953284255</v>
      </c>
      <c r="CM332" s="61">
        <v>70742.193779277601</v>
      </c>
      <c r="CN332" s="61">
        <v>68164.805625139721</v>
      </c>
      <c r="CO332" s="61">
        <v>68495.557085679669</v>
      </c>
      <c r="CP332" s="61">
        <v>70708.006330747172</v>
      </c>
      <c r="CQ332" s="61">
        <v>68283.641248718617</v>
      </c>
      <c r="CR332" s="61">
        <v>65656.667446342515</v>
      </c>
    </row>
    <row r="333" spans="2:96" x14ac:dyDescent="0.25">
      <c r="K333" s="135" t="s">
        <v>328</v>
      </c>
      <c r="N333" s="61" t="s">
        <v>749</v>
      </c>
      <c r="V333" s="61" t="s">
        <v>382</v>
      </c>
      <c r="W333" s="61" t="s">
        <v>390</v>
      </c>
      <c r="X333" s="61">
        <v>2</v>
      </c>
      <c r="AB333" s="136" t="s">
        <v>387</v>
      </c>
      <c r="AC333" s="179">
        <v>812100</v>
      </c>
      <c r="AD333" s="180" t="s">
        <v>750</v>
      </c>
      <c r="AE333" s="139">
        <v>0</v>
      </c>
      <c r="AF333" s="17">
        <v>1771</v>
      </c>
      <c r="AG333" s="17">
        <v>2017</v>
      </c>
      <c r="AH333" s="140">
        <v>2137.1428571409442</v>
      </c>
      <c r="AI333" s="141">
        <v>537</v>
      </c>
      <c r="AJ333" s="142">
        <v>1611</v>
      </c>
      <c r="AK333" s="121">
        <v>1196</v>
      </c>
      <c r="AL333" s="142">
        <v>1435.1999999999998</v>
      </c>
      <c r="AM333" s="181">
        <v>1785.1428571400002</v>
      </c>
      <c r="AN333" s="141">
        <v>1548.0000000009441</v>
      </c>
      <c r="AO333" s="140">
        <v>1445.1428571428601</v>
      </c>
      <c r="AP333" s="140">
        <v>1604.6823529411799</v>
      </c>
      <c r="AQ333" s="140">
        <v>1604.6823529411758</v>
      </c>
      <c r="AR333" s="142">
        <v>-6.31764705882415</v>
      </c>
      <c r="AS333" s="143">
        <v>-3.9215686274513654E-3</v>
      </c>
      <c r="AT333" s="142">
        <v>-532.46050419976837</v>
      </c>
      <c r="AU333" s="143">
        <v>-0.24914595784770821</v>
      </c>
      <c r="AV333" s="142">
        <v>-412.31764705882415</v>
      </c>
      <c r="AW333" s="143">
        <v>-0.20442124296421624</v>
      </c>
      <c r="AX333" s="142">
        <v>-6.3176470588200573</v>
      </c>
      <c r="AY333" s="143">
        <v>-3.9215686274488249E-3</v>
      </c>
      <c r="AZ333" s="142">
        <v>-532.46050419976427</v>
      </c>
      <c r="BA333" s="143">
        <v>-0.2491459578477063</v>
      </c>
      <c r="BB333" s="142">
        <v>-4.0927261579781771E-12</v>
      </c>
      <c r="BC333" s="143">
        <v>-2.5504899150144746E-15</v>
      </c>
      <c r="BE333" s="139">
        <v>145.30588234999999</v>
      </c>
      <c r="BF333" s="139">
        <v>126.35294118</v>
      </c>
      <c r="BG333" s="139">
        <v>132.67058824</v>
      </c>
      <c r="BH333" s="139">
        <v>138.98823529000001</v>
      </c>
      <c r="BI333" s="139">
        <v>126.35294118</v>
      </c>
      <c r="BJ333" s="139">
        <v>132.67058824</v>
      </c>
      <c r="BK333" s="139">
        <v>138.98823529000001</v>
      </c>
      <c r="BL333" s="139">
        <v>132.67058824</v>
      </c>
      <c r="BM333" s="139">
        <v>132.67058824</v>
      </c>
      <c r="BN333" s="139">
        <v>138.98823529000001</v>
      </c>
      <c r="BO333" s="139">
        <v>132.67058824</v>
      </c>
      <c r="BP333" s="139">
        <v>126.35294116117601</v>
      </c>
      <c r="BQ333" s="144">
        <v>1604.6823529411758</v>
      </c>
    </row>
    <row r="334" spans="2:96" x14ac:dyDescent="0.25">
      <c r="K334" s="135" t="s">
        <v>328</v>
      </c>
      <c r="N334" s="61" t="s">
        <v>751</v>
      </c>
      <c r="V334" s="61" t="s">
        <v>382</v>
      </c>
      <c r="W334" s="61" t="s">
        <v>390</v>
      </c>
      <c r="X334" s="61">
        <v>2</v>
      </c>
      <c r="AB334" s="136" t="s">
        <v>387</v>
      </c>
      <c r="AC334" s="179">
        <v>812106</v>
      </c>
      <c r="AD334" s="180" t="s">
        <v>752</v>
      </c>
      <c r="AE334" s="139">
        <v>0</v>
      </c>
      <c r="AF334" s="17">
        <v>5</v>
      </c>
      <c r="AG334" s="17">
        <v>291</v>
      </c>
      <c r="AH334" s="140">
        <v>318.75</v>
      </c>
      <c r="AI334" s="141">
        <v>135</v>
      </c>
      <c r="AJ334" s="142">
        <v>405</v>
      </c>
      <c r="AK334" s="121">
        <v>322</v>
      </c>
      <c r="AL334" s="142">
        <v>386.40000000000003</v>
      </c>
      <c r="AM334" s="181">
        <v>266.25</v>
      </c>
      <c r="AN334" s="141">
        <v>374.5</v>
      </c>
      <c r="AO334" s="140">
        <v>385.71428571428601</v>
      </c>
      <c r="AP334" s="140">
        <v>319.74117647058802</v>
      </c>
      <c r="AQ334" s="140">
        <v>319.7411764705883</v>
      </c>
      <c r="AR334" s="142">
        <v>-85.2588235294117</v>
      </c>
      <c r="AS334" s="143">
        <v>-0.21051561365286839</v>
      </c>
      <c r="AT334" s="142">
        <v>0.99117647058830016</v>
      </c>
      <c r="AU334" s="143">
        <v>3.1095732410613337E-3</v>
      </c>
      <c r="AV334" s="142">
        <v>28.7411764705883</v>
      </c>
      <c r="AW334" s="143">
        <v>9.8766929452193467E-2</v>
      </c>
      <c r="AX334" s="142">
        <v>-85.258823529411984</v>
      </c>
      <c r="AY334" s="143">
        <v>-0.21051561365286911</v>
      </c>
      <c r="AZ334" s="142">
        <v>0.99117647058801595</v>
      </c>
      <c r="BA334" s="143">
        <v>3.109573241060442E-3</v>
      </c>
      <c r="BB334" s="142">
        <v>2.8421709430404007E-13</v>
      </c>
      <c r="BC334" s="143">
        <v>8.8889738081696308E-16</v>
      </c>
      <c r="BE334" s="139">
        <v>28.95294118</v>
      </c>
      <c r="BF334" s="139">
        <v>25.176470590000001</v>
      </c>
      <c r="BG334" s="139">
        <v>26.435294119999998</v>
      </c>
      <c r="BH334" s="139">
        <v>27.694117649999999</v>
      </c>
      <c r="BI334" s="139">
        <v>25.176470590000001</v>
      </c>
      <c r="BJ334" s="139">
        <v>26.435294119999998</v>
      </c>
      <c r="BK334" s="139">
        <v>27.694117649999999</v>
      </c>
      <c r="BL334" s="139">
        <v>26.435294119999998</v>
      </c>
      <c r="BM334" s="139">
        <v>26.435294119999998</v>
      </c>
      <c r="BN334" s="139">
        <v>27.694117649999999</v>
      </c>
      <c r="BO334" s="139">
        <v>26.435294119999998</v>
      </c>
      <c r="BP334" s="139">
        <v>25.176470560588299</v>
      </c>
      <c r="BQ334" s="144">
        <v>319.7411764705883</v>
      </c>
    </row>
    <row r="335" spans="2:96" x14ac:dyDescent="0.25">
      <c r="K335" s="135" t="s">
        <v>328</v>
      </c>
      <c r="N335" s="61" t="s">
        <v>753</v>
      </c>
      <c r="V335" s="61" t="s">
        <v>382</v>
      </c>
      <c r="W335" s="61" t="s">
        <v>390</v>
      </c>
      <c r="X335" s="61">
        <v>2</v>
      </c>
      <c r="AB335" s="136" t="s">
        <v>387</v>
      </c>
      <c r="AC335" s="179">
        <v>812140</v>
      </c>
      <c r="AD335" s="180" t="s">
        <v>754</v>
      </c>
      <c r="AE335" s="139">
        <v>0</v>
      </c>
      <c r="AF335" s="17">
        <v>12467</v>
      </c>
      <c r="AG335" s="17">
        <v>0</v>
      </c>
      <c r="AH335" s="140">
        <v>14708.03571428858</v>
      </c>
      <c r="AI335" s="141">
        <v>0</v>
      </c>
      <c r="AJ335" s="142">
        <v>0</v>
      </c>
      <c r="AK335" s="121">
        <v>0</v>
      </c>
      <c r="AL335" s="142">
        <v>0</v>
      </c>
      <c r="AM335" s="181">
        <v>12285.535714289999</v>
      </c>
      <c r="AN335" s="141">
        <v>2422.4999999985812</v>
      </c>
      <c r="AO335" s="140">
        <v>0</v>
      </c>
      <c r="AP335" s="140">
        <v>0</v>
      </c>
      <c r="AQ335" s="140">
        <v>0</v>
      </c>
      <c r="AR335" s="142">
        <v>0</v>
      </c>
      <c r="AS335" s="143">
        <v>0</v>
      </c>
      <c r="AT335" s="142">
        <v>-14708.03571428858</v>
      </c>
      <c r="AU335" s="143">
        <v>-1</v>
      </c>
      <c r="AV335" s="142">
        <v>0</v>
      </c>
      <c r="AW335" s="143">
        <v>0</v>
      </c>
      <c r="AX335" s="142">
        <v>0</v>
      </c>
      <c r="AY335" s="143">
        <v>0</v>
      </c>
      <c r="AZ335" s="142">
        <v>-14708.03571428858</v>
      </c>
      <c r="BA335" s="143">
        <v>-1</v>
      </c>
      <c r="BB335" s="142">
        <v>0</v>
      </c>
      <c r="BC335" s="143">
        <v>0</v>
      </c>
      <c r="BE335" s="139">
        <v>0</v>
      </c>
      <c r="BF335" s="139">
        <v>0</v>
      </c>
      <c r="BG335" s="139">
        <v>0</v>
      </c>
      <c r="BH335" s="139">
        <v>0</v>
      </c>
      <c r="BI335" s="139">
        <v>0</v>
      </c>
      <c r="BJ335" s="139">
        <v>0</v>
      </c>
      <c r="BK335" s="139">
        <v>0</v>
      </c>
      <c r="BL335" s="139">
        <v>0</v>
      </c>
      <c r="BM335" s="139">
        <v>0</v>
      </c>
      <c r="BN335" s="139">
        <v>0</v>
      </c>
      <c r="BO335" s="139">
        <v>0</v>
      </c>
      <c r="BP335" s="139">
        <v>0</v>
      </c>
      <c r="BQ335" s="144">
        <v>0</v>
      </c>
    </row>
    <row r="336" spans="2:96" x14ac:dyDescent="0.25">
      <c r="K336" s="135" t="s">
        <v>328</v>
      </c>
      <c r="N336" s="61" t="s">
        <v>755</v>
      </c>
      <c r="V336" s="61" t="s">
        <v>382</v>
      </c>
      <c r="W336" s="61" t="s">
        <v>390</v>
      </c>
      <c r="X336" s="61">
        <v>2</v>
      </c>
      <c r="AB336" s="136" t="s">
        <v>387</v>
      </c>
      <c r="AC336" s="179">
        <v>812201</v>
      </c>
      <c r="AD336" s="180" t="s">
        <v>756</v>
      </c>
      <c r="AE336" s="139">
        <v>0</v>
      </c>
      <c r="AF336" s="17">
        <v>10908</v>
      </c>
      <c r="AG336" s="17">
        <v>12833</v>
      </c>
      <c r="AH336" s="140">
        <v>13029.28571428523</v>
      </c>
      <c r="AI336" s="141">
        <v>4250</v>
      </c>
      <c r="AJ336" s="142">
        <v>12750</v>
      </c>
      <c r="AK336" s="121">
        <v>10877</v>
      </c>
      <c r="AL336" s="142">
        <v>13052.400000000001</v>
      </c>
      <c r="AM336" s="181">
        <v>10883.2857143</v>
      </c>
      <c r="AN336" s="141">
        <v>13022.99999998523</v>
      </c>
      <c r="AO336" s="140">
        <v>12540</v>
      </c>
      <c r="AP336" s="140">
        <v>12888.258823529401</v>
      </c>
      <c r="AQ336" s="140">
        <v>12888.25882352941</v>
      </c>
      <c r="AR336" s="142">
        <v>138.25882352940971</v>
      </c>
      <c r="AS336" s="143">
        <v>1.0843829296424291E-2</v>
      </c>
      <c r="AT336" s="142">
        <v>-141.0268907558202</v>
      </c>
      <c r="AU336" s="143">
        <v>-1.0823838992278692E-2</v>
      </c>
      <c r="AV336" s="142">
        <v>55.25882352940971</v>
      </c>
      <c r="AW336" s="143">
        <v>4.3059941969461318E-3</v>
      </c>
      <c r="AX336" s="142">
        <v>138.25882352940062</v>
      </c>
      <c r="AY336" s="143">
        <v>1.0843829296423578E-2</v>
      </c>
      <c r="AZ336" s="142">
        <v>-141.0268907558293</v>
      </c>
      <c r="BA336" s="143">
        <v>-1.0823838992279391E-2</v>
      </c>
      <c r="BB336" s="142">
        <v>9.0949470177292824E-12</v>
      </c>
      <c r="BC336" s="143">
        <v>7.0567693761124094E-16</v>
      </c>
      <c r="BE336" s="139">
        <v>1167.0470588200001</v>
      </c>
      <c r="BF336" s="139">
        <v>1014.82352941</v>
      </c>
      <c r="BG336" s="139">
        <v>1065.56470588</v>
      </c>
      <c r="BH336" s="139">
        <v>1116.30588235</v>
      </c>
      <c r="BI336" s="139">
        <v>1014.82352941</v>
      </c>
      <c r="BJ336" s="139">
        <v>1065.56470588</v>
      </c>
      <c r="BK336" s="139">
        <v>1116.30588235</v>
      </c>
      <c r="BL336" s="139">
        <v>1065.56470588</v>
      </c>
      <c r="BM336" s="139">
        <v>1065.56470588</v>
      </c>
      <c r="BN336" s="139">
        <v>1116.30588235</v>
      </c>
      <c r="BO336" s="139">
        <v>1065.56470588</v>
      </c>
      <c r="BP336" s="139">
        <v>1014.8235294394099</v>
      </c>
      <c r="BQ336" s="144">
        <v>12888.25882352941</v>
      </c>
    </row>
    <row r="337" spans="11:69" x14ac:dyDescent="0.25">
      <c r="K337" s="135" t="s">
        <v>328</v>
      </c>
      <c r="N337" s="61" t="s">
        <v>757</v>
      </c>
      <c r="V337" s="61" t="s">
        <v>382</v>
      </c>
      <c r="W337" s="61" t="s">
        <v>390</v>
      </c>
      <c r="X337" s="61">
        <v>2</v>
      </c>
      <c r="AB337" s="136" t="s">
        <v>387</v>
      </c>
      <c r="AC337" s="179">
        <v>812202</v>
      </c>
      <c r="AD337" s="180" t="s">
        <v>758</v>
      </c>
      <c r="AE337" s="139">
        <v>0</v>
      </c>
      <c r="AF337" s="17">
        <v>0</v>
      </c>
      <c r="AG337" s="17">
        <v>1869</v>
      </c>
      <c r="AH337" s="140">
        <v>1751.6071428590549</v>
      </c>
      <c r="AI337" s="141">
        <v>789</v>
      </c>
      <c r="AJ337" s="142">
        <v>2367</v>
      </c>
      <c r="AK337" s="121">
        <v>2088</v>
      </c>
      <c r="AL337" s="142">
        <v>2505.6000000000004</v>
      </c>
      <c r="AM337" s="181">
        <v>1463.1071428599998</v>
      </c>
      <c r="AN337" s="141">
        <v>2376.499999999055</v>
      </c>
      <c r="AO337" s="140">
        <v>2420.5714285714298</v>
      </c>
      <c r="AP337" s="140">
        <v>2357.7176470588201</v>
      </c>
      <c r="AQ337" s="140">
        <v>2357.7176470588238</v>
      </c>
      <c r="AR337" s="142">
        <v>-9.2823529411762138</v>
      </c>
      <c r="AS337" s="143">
        <v>-3.9215686274508719E-3</v>
      </c>
      <c r="AT337" s="142">
        <v>606.11050419976891</v>
      </c>
      <c r="AU337" s="143">
        <v>0.34603107590121324</v>
      </c>
      <c r="AV337" s="142">
        <v>488.71764705882379</v>
      </c>
      <c r="AW337" s="143">
        <v>0.2614861675007083</v>
      </c>
      <c r="AX337" s="142">
        <v>-9.2823529411798518</v>
      </c>
      <c r="AY337" s="143">
        <v>-3.9215686274524089E-3</v>
      </c>
      <c r="AZ337" s="142">
        <v>606.11050419976527</v>
      </c>
      <c r="BA337" s="143">
        <v>0.34603107590121118</v>
      </c>
      <c r="BB337" s="142">
        <v>3.637978807091713E-12</v>
      </c>
      <c r="BC337" s="143">
        <v>1.5430086853826534E-15</v>
      </c>
      <c r="BE337" s="139">
        <v>213.49411764999999</v>
      </c>
      <c r="BF337" s="139">
        <v>185.64705882000001</v>
      </c>
      <c r="BG337" s="139">
        <v>194.92941175999999</v>
      </c>
      <c r="BH337" s="139">
        <v>204.21176471000001</v>
      </c>
      <c r="BI337" s="139">
        <v>185.64705882000001</v>
      </c>
      <c r="BJ337" s="139">
        <v>194.92941175999999</v>
      </c>
      <c r="BK337" s="139">
        <v>204.21176471000001</v>
      </c>
      <c r="BL337" s="139">
        <v>194.92941175999999</v>
      </c>
      <c r="BM337" s="139">
        <v>194.92941175999999</v>
      </c>
      <c r="BN337" s="139">
        <v>204.21176471000001</v>
      </c>
      <c r="BO337" s="139">
        <v>194.92941175999999</v>
      </c>
      <c r="BP337" s="139">
        <v>185.64705883882399</v>
      </c>
      <c r="BQ337" s="144">
        <v>2357.7176470588238</v>
      </c>
    </row>
    <row r="338" spans="11:69" x14ac:dyDescent="0.25">
      <c r="K338" s="135" t="s">
        <v>328</v>
      </c>
      <c r="N338" s="61" t="s">
        <v>759</v>
      </c>
      <c r="V338" s="61" t="s">
        <v>382</v>
      </c>
      <c r="W338" s="61" t="s">
        <v>390</v>
      </c>
      <c r="X338" s="61">
        <v>2</v>
      </c>
      <c r="AB338" s="136" t="s">
        <v>387</v>
      </c>
      <c r="AC338" s="179">
        <v>812210</v>
      </c>
      <c r="AD338" s="180" t="s">
        <v>760</v>
      </c>
      <c r="AE338" s="139">
        <v>0</v>
      </c>
      <c r="AF338" s="17">
        <v>81865</v>
      </c>
      <c r="AG338" s="17">
        <v>89163</v>
      </c>
      <c r="AH338" s="140">
        <v>91438.750000003347</v>
      </c>
      <c r="AI338" s="141">
        <v>30550</v>
      </c>
      <c r="AJ338" s="142">
        <v>91650</v>
      </c>
      <c r="AK338" s="121">
        <v>79416</v>
      </c>
      <c r="AL338" s="142">
        <v>95299.200000000012</v>
      </c>
      <c r="AM338" s="181">
        <v>76378.249999989988</v>
      </c>
      <c r="AN338" s="141">
        <v>94476.500000013359</v>
      </c>
      <c r="AO338" s="140">
        <v>93330.857142857101</v>
      </c>
      <c r="AP338" s="140">
        <v>91290.588235294097</v>
      </c>
      <c r="AQ338" s="140">
        <v>91290.588235294126</v>
      </c>
      <c r="AR338" s="142">
        <v>-359.41176470587379</v>
      </c>
      <c r="AS338" s="143">
        <v>-3.9215686274508867E-3</v>
      </c>
      <c r="AT338" s="142">
        <v>-148.16176470922073</v>
      </c>
      <c r="AU338" s="143">
        <v>-1.6203389122140812E-3</v>
      </c>
      <c r="AV338" s="142">
        <v>2127.5882352941262</v>
      </c>
      <c r="AW338" s="143">
        <v>2.386178387104658E-2</v>
      </c>
      <c r="AX338" s="142">
        <v>-359.4117647059029</v>
      </c>
      <c r="AY338" s="143">
        <v>-3.9215686274512041E-3</v>
      </c>
      <c r="AZ338" s="142">
        <v>-148.16176470924984</v>
      </c>
      <c r="BA338" s="143">
        <v>-1.6203389122143993E-3</v>
      </c>
      <c r="BB338" s="142">
        <v>2.9103830456733704E-11</v>
      </c>
      <c r="BC338" s="143">
        <v>3.1880428223028796E-16</v>
      </c>
      <c r="BE338" s="139">
        <v>8266.4705882399994</v>
      </c>
      <c r="BF338" s="139">
        <v>7188.2352941199997</v>
      </c>
      <c r="BG338" s="139">
        <v>7547.64705882</v>
      </c>
      <c r="BH338" s="139">
        <v>7907.0588235300002</v>
      </c>
      <c r="BI338" s="139">
        <v>7188.2352941199997</v>
      </c>
      <c r="BJ338" s="139">
        <v>7547.64705882</v>
      </c>
      <c r="BK338" s="139">
        <v>7907.0588235300002</v>
      </c>
      <c r="BL338" s="139">
        <v>7547.64705882</v>
      </c>
      <c r="BM338" s="139">
        <v>7547.64705882</v>
      </c>
      <c r="BN338" s="139">
        <v>7907.0588235300002</v>
      </c>
      <c r="BO338" s="139">
        <v>7547.64705882</v>
      </c>
      <c r="BP338" s="139">
        <v>7188.2352941241297</v>
      </c>
      <c r="BQ338" s="144">
        <v>91290.588235294126</v>
      </c>
    </row>
    <row r="339" spans="11:69" x14ac:dyDescent="0.25">
      <c r="K339" s="135" t="s">
        <v>328</v>
      </c>
      <c r="N339" s="61" t="s">
        <v>761</v>
      </c>
      <c r="V339" s="61" t="s">
        <v>382</v>
      </c>
      <c r="W339" s="61" t="s">
        <v>390</v>
      </c>
      <c r="X339" s="61">
        <v>2</v>
      </c>
      <c r="AB339" s="136" t="s">
        <v>387</v>
      </c>
      <c r="AC339" s="179">
        <v>812289</v>
      </c>
      <c r="AD339" s="180" t="s">
        <v>762</v>
      </c>
      <c r="AE339" s="139">
        <v>0</v>
      </c>
      <c r="AF339" s="17">
        <v>4052</v>
      </c>
      <c r="AG339" s="17">
        <v>7203</v>
      </c>
      <c r="AH339" s="140">
        <v>7100.5357142852363</v>
      </c>
      <c r="AI339" s="141">
        <v>2452</v>
      </c>
      <c r="AJ339" s="142">
        <v>7356</v>
      </c>
      <c r="AK339" s="121">
        <v>7559</v>
      </c>
      <c r="AL339" s="142">
        <v>9070.7999999999993</v>
      </c>
      <c r="AM339" s="181">
        <v>5931.0357142999992</v>
      </c>
      <c r="AN339" s="141">
        <v>8728.4999999852371</v>
      </c>
      <c r="AO339" s="140">
        <v>8264.5714285714294</v>
      </c>
      <c r="AP339" s="140">
        <v>7327.1529411764704</v>
      </c>
      <c r="AQ339" s="140">
        <v>7327.1529411764704</v>
      </c>
      <c r="AR339" s="142">
        <v>-28.847058823529551</v>
      </c>
      <c r="AS339" s="143">
        <v>-3.9215686274509994E-3</v>
      </c>
      <c r="AT339" s="142">
        <v>226.61722689123417</v>
      </c>
      <c r="AU339" s="143">
        <v>3.1915511168447971E-2</v>
      </c>
      <c r="AV339" s="142">
        <v>124.15294117647045</v>
      </c>
      <c r="AW339" s="143">
        <v>1.7236282268009225E-2</v>
      </c>
      <c r="AX339" s="142">
        <v>-28.847058823529551</v>
      </c>
      <c r="AY339" s="143">
        <v>-3.9215686274509994E-3</v>
      </c>
      <c r="AZ339" s="142">
        <v>226.61722689123417</v>
      </c>
      <c r="BA339" s="143">
        <v>3.1915511168447971E-2</v>
      </c>
      <c r="BB339" s="142">
        <v>0</v>
      </c>
      <c r="BC339" s="143">
        <v>0</v>
      </c>
      <c r="BE339" s="139">
        <v>663.48235294000006</v>
      </c>
      <c r="BF339" s="139">
        <v>576.94117646999996</v>
      </c>
      <c r="BG339" s="139">
        <v>605.78823528999999</v>
      </c>
      <c r="BH339" s="139">
        <v>634.63529412000003</v>
      </c>
      <c r="BI339" s="139">
        <v>576.94117646999996</v>
      </c>
      <c r="BJ339" s="139">
        <v>605.78823528999999</v>
      </c>
      <c r="BK339" s="139">
        <v>634.63529412000003</v>
      </c>
      <c r="BL339" s="139">
        <v>605.78823528999999</v>
      </c>
      <c r="BM339" s="139">
        <v>605.78823528999999</v>
      </c>
      <c r="BN339" s="139">
        <v>634.63529412000003</v>
      </c>
      <c r="BO339" s="139">
        <v>605.78823528999999</v>
      </c>
      <c r="BP339" s="139">
        <v>576.94117648647205</v>
      </c>
      <c r="BQ339" s="144">
        <v>7327.1529411764704</v>
      </c>
    </row>
    <row r="340" spans="11:69" x14ac:dyDescent="0.25">
      <c r="K340" s="135" t="s">
        <v>328</v>
      </c>
      <c r="N340" s="61" t="s">
        <v>764</v>
      </c>
      <c r="V340" s="61" t="s">
        <v>382</v>
      </c>
      <c r="W340" s="61" t="s">
        <v>390</v>
      </c>
      <c r="X340" s="61">
        <v>2</v>
      </c>
      <c r="AB340" s="136" t="s">
        <v>387</v>
      </c>
      <c r="AC340" s="179">
        <v>812293</v>
      </c>
      <c r="AD340" s="180" t="s">
        <v>765</v>
      </c>
      <c r="AE340" s="139">
        <v>0</v>
      </c>
      <c r="AF340" s="17">
        <v>1479</v>
      </c>
      <c r="AG340" s="17">
        <v>1733</v>
      </c>
      <c r="AH340" s="140">
        <v>1709.1071428523628</v>
      </c>
      <c r="AI340" s="141">
        <v>576</v>
      </c>
      <c r="AJ340" s="142">
        <v>1728</v>
      </c>
      <c r="AK340" s="121">
        <v>1553</v>
      </c>
      <c r="AL340" s="142">
        <v>1863.6000000000001</v>
      </c>
      <c r="AM340" s="181">
        <v>1427.6071428499999</v>
      </c>
      <c r="AN340" s="141">
        <v>1834.5000000023629</v>
      </c>
      <c r="AO340" s="140">
        <v>1796.57142857143</v>
      </c>
      <c r="AP340" s="140">
        <v>1728.1960784313701</v>
      </c>
      <c r="AQ340" s="140">
        <v>1728.1960784313728</v>
      </c>
      <c r="AR340" s="142">
        <v>0.19607843137282543</v>
      </c>
      <c r="AS340" s="143">
        <v>1.1347131445186658E-4</v>
      </c>
      <c r="AT340" s="142">
        <v>19.088935579010013</v>
      </c>
      <c r="AU340" s="143">
        <v>1.1168951963510088E-2</v>
      </c>
      <c r="AV340" s="142">
        <v>-4.8039215686271746</v>
      </c>
      <c r="AW340" s="143">
        <v>-2.7720262946492641E-3</v>
      </c>
      <c r="AX340" s="142">
        <v>0.19607843137009695</v>
      </c>
      <c r="AY340" s="143">
        <v>1.1347131445028758E-4</v>
      </c>
      <c r="AZ340" s="142">
        <v>19.088935579007284</v>
      </c>
      <c r="BA340" s="143">
        <v>1.116895196350849E-2</v>
      </c>
      <c r="BB340" s="142">
        <v>2.7284841053187847E-12</v>
      </c>
      <c r="BC340" s="143">
        <v>1.5788047081991675E-15</v>
      </c>
      <c r="BE340" s="139">
        <v>156.49019608</v>
      </c>
      <c r="BF340" s="139">
        <v>136.07843137</v>
      </c>
      <c r="BG340" s="139">
        <v>142.88235294</v>
      </c>
      <c r="BH340" s="139">
        <v>149.68627451</v>
      </c>
      <c r="BI340" s="139">
        <v>136.07843137</v>
      </c>
      <c r="BJ340" s="139">
        <v>142.88235294</v>
      </c>
      <c r="BK340" s="139">
        <v>149.68627451</v>
      </c>
      <c r="BL340" s="139">
        <v>142.88235294</v>
      </c>
      <c r="BM340" s="139">
        <v>142.88235294</v>
      </c>
      <c r="BN340" s="139">
        <v>149.68627451</v>
      </c>
      <c r="BO340" s="139">
        <v>142.88235294</v>
      </c>
      <c r="BP340" s="139">
        <v>136.07843138137301</v>
      </c>
      <c r="BQ340" s="144">
        <v>1728.1960784313728</v>
      </c>
    </row>
    <row r="341" spans="11:69" x14ac:dyDescent="0.25">
      <c r="K341" s="135" t="s">
        <v>328</v>
      </c>
      <c r="N341" s="61" t="s">
        <v>766</v>
      </c>
      <c r="V341" s="61" t="s">
        <v>382</v>
      </c>
      <c r="W341" s="61" t="s">
        <v>390</v>
      </c>
      <c r="X341" s="61">
        <v>2</v>
      </c>
      <c r="AB341" s="136" t="s">
        <v>387</v>
      </c>
      <c r="AC341" s="179">
        <v>812294</v>
      </c>
      <c r="AD341" s="180" t="s">
        <v>767</v>
      </c>
      <c r="AE341" s="139">
        <v>0</v>
      </c>
      <c r="AF341" s="17">
        <v>5021</v>
      </c>
      <c r="AG341" s="17">
        <v>7985</v>
      </c>
      <c r="AH341" s="140">
        <v>8017.3214285704726</v>
      </c>
      <c r="AI341" s="141">
        <v>2644</v>
      </c>
      <c r="AJ341" s="142">
        <v>7932</v>
      </c>
      <c r="AK341" s="121">
        <v>6951</v>
      </c>
      <c r="AL341" s="142">
        <v>8341.2000000000007</v>
      </c>
      <c r="AM341" s="181">
        <v>6696.8214285699996</v>
      </c>
      <c r="AN341" s="141">
        <v>8271.5000000004729</v>
      </c>
      <c r="AO341" s="140">
        <v>8077.7142857142899</v>
      </c>
      <c r="AP341" s="140">
        <v>7935.7568627451001</v>
      </c>
      <c r="AQ341" s="140">
        <v>7935.7568627450983</v>
      </c>
      <c r="AR341" s="142">
        <v>3.7568627450982603</v>
      </c>
      <c r="AS341" s="143">
        <v>4.7363372984093047E-4</v>
      </c>
      <c r="AT341" s="142">
        <v>-81.564565825374302</v>
      </c>
      <c r="AU341" s="143">
        <v>-1.0173543190461513E-2</v>
      </c>
      <c r="AV341" s="142">
        <v>-49.24313725490174</v>
      </c>
      <c r="AW341" s="143">
        <v>-6.1669551978587025E-3</v>
      </c>
      <c r="AX341" s="142">
        <v>3.7568627451000793</v>
      </c>
      <c r="AY341" s="143">
        <v>4.7363372984115978E-4</v>
      </c>
      <c r="AZ341" s="142">
        <v>-81.564565825372483</v>
      </c>
      <c r="BA341" s="143">
        <v>-1.0173543190461286E-2</v>
      </c>
      <c r="BB341" s="142">
        <v>-1.8189894035458565E-12</v>
      </c>
      <c r="BC341" s="143">
        <v>-2.2921435661483208E-16</v>
      </c>
      <c r="BE341" s="139">
        <v>718.59215686000005</v>
      </c>
      <c r="BF341" s="139">
        <v>624.86274509999998</v>
      </c>
      <c r="BG341" s="139">
        <v>656.10588235</v>
      </c>
      <c r="BH341" s="139">
        <v>687.34901961000003</v>
      </c>
      <c r="BI341" s="139">
        <v>624.86274509999998</v>
      </c>
      <c r="BJ341" s="139">
        <v>656.10588235</v>
      </c>
      <c r="BK341" s="139">
        <v>687.34901961000003</v>
      </c>
      <c r="BL341" s="139">
        <v>656.10588235</v>
      </c>
      <c r="BM341" s="139">
        <v>656.10588235</v>
      </c>
      <c r="BN341" s="139">
        <v>687.34901961000003</v>
      </c>
      <c r="BO341" s="139">
        <v>656.10588235</v>
      </c>
      <c r="BP341" s="139">
        <v>624.86274510509895</v>
      </c>
      <c r="BQ341" s="144">
        <v>7935.7568627450983</v>
      </c>
    </row>
    <row r="342" spans="11:69" x14ac:dyDescent="0.25">
      <c r="K342" s="135" t="s">
        <v>328</v>
      </c>
      <c r="N342" s="61" t="s">
        <v>768</v>
      </c>
      <c r="V342" s="61" t="s">
        <v>382</v>
      </c>
      <c r="W342" s="61" t="s">
        <v>390</v>
      </c>
      <c r="X342" s="61">
        <v>2</v>
      </c>
      <c r="AB342" s="136" t="s">
        <v>387</v>
      </c>
      <c r="AC342" s="179">
        <v>812295</v>
      </c>
      <c r="AD342" s="180" t="s">
        <v>769</v>
      </c>
      <c r="AE342" s="139">
        <v>0</v>
      </c>
      <c r="AF342" s="17">
        <v>326</v>
      </c>
      <c r="AG342" s="17">
        <v>632</v>
      </c>
      <c r="AH342" s="140">
        <v>655.71428571141723</v>
      </c>
      <c r="AI342" s="141">
        <v>261</v>
      </c>
      <c r="AJ342" s="142">
        <v>783</v>
      </c>
      <c r="AK342" s="121">
        <v>674</v>
      </c>
      <c r="AL342" s="142">
        <v>808.80000000000007</v>
      </c>
      <c r="AM342" s="181">
        <v>547.71428571000001</v>
      </c>
      <c r="AN342" s="141">
        <v>782.00000000141722</v>
      </c>
      <c r="AO342" s="140">
        <v>774.857142857143</v>
      </c>
      <c r="AP342" s="140">
        <v>782.91764705882395</v>
      </c>
      <c r="AQ342" s="140">
        <v>782.9176470588236</v>
      </c>
      <c r="AR342" s="142">
        <v>-8.2352941176395689E-2</v>
      </c>
      <c r="AS342" s="143">
        <v>-1.0517617008479653E-4</v>
      </c>
      <c r="AT342" s="142">
        <v>127.20336134740637</v>
      </c>
      <c r="AU342" s="143">
        <v>0.19399205434329844</v>
      </c>
      <c r="AV342" s="142">
        <v>150.9176470588236</v>
      </c>
      <c r="AW342" s="143">
        <v>0.23879374534623987</v>
      </c>
      <c r="AX342" s="142">
        <v>-8.2352941176054628E-2</v>
      </c>
      <c r="AY342" s="143">
        <v>-1.0517617008436095E-4</v>
      </c>
      <c r="AZ342" s="142">
        <v>127.20336134740671</v>
      </c>
      <c r="BA342" s="143">
        <v>0.19399205434329897</v>
      </c>
      <c r="BB342" s="142">
        <v>-3.4106051316484809E-13</v>
      </c>
      <c r="BC342" s="143">
        <v>-4.3562757136220578E-16</v>
      </c>
      <c r="BE342" s="139">
        <v>70.894117649999998</v>
      </c>
      <c r="BF342" s="139">
        <v>61.647058819999998</v>
      </c>
      <c r="BG342" s="139">
        <v>64.729411760000005</v>
      </c>
      <c r="BH342" s="139">
        <v>67.811764710000006</v>
      </c>
      <c r="BI342" s="139">
        <v>61.647058819999998</v>
      </c>
      <c r="BJ342" s="139">
        <v>64.729411760000005</v>
      </c>
      <c r="BK342" s="139">
        <v>67.811764710000006</v>
      </c>
      <c r="BL342" s="139">
        <v>64.729411760000005</v>
      </c>
      <c r="BM342" s="139">
        <v>64.729411760000005</v>
      </c>
      <c r="BN342" s="139">
        <v>67.811764710000006</v>
      </c>
      <c r="BO342" s="139">
        <v>64.729411760000005</v>
      </c>
      <c r="BP342" s="139">
        <v>61.647058838823803</v>
      </c>
      <c r="BQ342" s="144">
        <v>782.9176470588236</v>
      </c>
    </row>
    <row r="343" spans="11:69" x14ac:dyDescent="0.25">
      <c r="K343" s="135" t="s">
        <v>328</v>
      </c>
      <c r="N343" s="61" t="s">
        <v>770</v>
      </c>
      <c r="V343" s="61" t="s">
        <v>382</v>
      </c>
      <c r="W343" s="61" t="s">
        <v>390</v>
      </c>
      <c r="X343" s="61">
        <v>2</v>
      </c>
      <c r="AB343" s="136" t="s">
        <v>387</v>
      </c>
      <c r="AC343" s="179">
        <v>812296</v>
      </c>
      <c r="AD343" s="180" t="s">
        <v>771</v>
      </c>
      <c r="AE343" s="139">
        <v>0</v>
      </c>
      <c r="AF343" s="17">
        <v>23587</v>
      </c>
      <c r="AG343" s="17">
        <v>28333</v>
      </c>
      <c r="AH343" s="140">
        <v>29012.321428573821</v>
      </c>
      <c r="AI343" s="141">
        <v>9816</v>
      </c>
      <c r="AJ343" s="142">
        <v>29448</v>
      </c>
      <c r="AK343" s="121">
        <v>25951</v>
      </c>
      <c r="AL343" s="142">
        <v>31141.199999999997</v>
      </c>
      <c r="AM343" s="181">
        <v>24233.821428560004</v>
      </c>
      <c r="AN343" s="141">
        <v>30729.500000013817</v>
      </c>
      <c r="AO343" s="140">
        <v>30020.571428571398</v>
      </c>
      <c r="AP343" s="140">
        <v>29451.0509803922</v>
      </c>
      <c r="AQ343" s="140">
        <v>29451.050980392156</v>
      </c>
      <c r="AR343" s="142">
        <v>3.0509803921559069</v>
      </c>
      <c r="AS343" s="143">
        <v>1.0360569112183874E-4</v>
      </c>
      <c r="AT343" s="142">
        <v>438.72955181833458</v>
      </c>
      <c r="AU343" s="143">
        <v>1.5122180170878574E-2</v>
      </c>
      <c r="AV343" s="142">
        <v>1118.0509803921559</v>
      </c>
      <c r="AW343" s="143">
        <v>3.9461087085453567E-2</v>
      </c>
      <c r="AX343" s="142">
        <v>3.0509803921995626</v>
      </c>
      <c r="AY343" s="143">
        <v>1.0360569112332119E-4</v>
      </c>
      <c r="AZ343" s="142">
        <v>438.72955181837824</v>
      </c>
      <c r="BA343" s="143">
        <v>1.5122180170880078E-2</v>
      </c>
      <c r="BB343" s="142">
        <v>-4.3655745685100555E-11</v>
      </c>
      <c r="BC343" s="143">
        <v>-1.4823153752362012E-15</v>
      </c>
      <c r="BE343" s="139">
        <v>2666.8274509799999</v>
      </c>
      <c r="BF343" s="139">
        <v>2318.9803921600001</v>
      </c>
      <c r="BG343" s="139">
        <v>2434.9294117600002</v>
      </c>
      <c r="BH343" s="139">
        <v>2550.8784313699998</v>
      </c>
      <c r="BI343" s="139">
        <v>2318.9803921600001</v>
      </c>
      <c r="BJ343" s="139">
        <v>2434.9294117600002</v>
      </c>
      <c r="BK343" s="139">
        <v>2550.8784313699998</v>
      </c>
      <c r="BL343" s="139">
        <v>2434.9294117600002</v>
      </c>
      <c r="BM343" s="139">
        <v>2434.9294117600002</v>
      </c>
      <c r="BN343" s="139">
        <v>2550.8784313699998</v>
      </c>
      <c r="BO343" s="139">
        <v>2434.9294117600002</v>
      </c>
      <c r="BP343" s="139">
        <v>2318.9803921821599</v>
      </c>
      <c r="BQ343" s="144">
        <v>29451.05098039216</v>
      </c>
    </row>
    <row r="344" spans="11:69" x14ac:dyDescent="0.25">
      <c r="K344" s="135" t="s">
        <v>328</v>
      </c>
      <c r="N344" s="61" t="s">
        <v>772</v>
      </c>
      <c r="V344" s="61" t="s">
        <v>382</v>
      </c>
      <c r="W344" s="61" t="s">
        <v>390</v>
      </c>
      <c r="X344" s="61">
        <v>2</v>
      </c>
      <c r="AB344" s="136" t="s">
        <v>387</v>
      </c>
      <c r="AC344" s="179">
        <v>812299</v>
      </c>
      <c r="AD344" s="180" t="s">
        <v>773</v>
      </c>
      <c r="AE344" s="139">
        <v>0</v>
      </c>
      <c r="AF344" s="17">
        <v>256487</v>
      </c>
      <c r="AG344" s="17">
        <v>23869.500000000007</v>
      </c>
      <c r="AH344" s="140">
        <v>26476.892857140945</v>
      </c>
      <c r="AI344" s="141">
        <v>8070.1</v>
      </c>
      <c r="AJ344" s="142">
        <v>24210.300000000003</v>
      </c>
      <c r="AK344" s="121">
        <v>27433.9</v>
      </c>
      <c r="AL344" s="142">
        <v>32920.680000000008</v>
      </c>
      <c r="AM344" s="181">
        <v>22115.992857140001</v>
      </c>
      <c r="AN344" s="141">
        <v>31794.800000000945</v>
      </c>
      <c r="AO344" s="140">
        <v>30400.285714285681</v>
      </c>
      <c r="AP344" s="140">
        <v>24115.357647058812</v>
      </c>
      <c r="AQ344" s="140">
        <v>24115.357647058816</v>
      </c>
      <c r="AR344" s="142">
        <v>-94.942352941186982</v>
      </c>
      <c r="AS344" s="143">
        <v>-3.921568627451414E-3</v>
      </c>
      <c r="AT344" s="142">
        <v>-2361.5352100821292</v>
      </c>
      <c r="AU344" s="143">
        <v>-8.9192309038075512E-2</v>
      </c>
      <c r="AV344" s="142">
        <v>245.85764705880865</v>
      </c>
      <c r="AW344" s="143">
        <v>1.0300075286822455E-2</v>
      </c>
      <c r="AX344" s="142">
        <v>-94.94235294119062</v>
      </c>
      <c r="AY344" s="143">
        <v>-3.9215686274515641E-3</v>
      </c>
      <c r="AZ344" s="142">
        <v>-2361.5352100821328</v>
      </c>
      <c r="BA344" s="143">
        <v>-8.9192309038075651E-2</v>
      </c>
      <c r="BB344" s="142">
        <v>3.637978807091713E-12</v>
      </c>
      <c r="BC344" s="143">
        <v>1.508573441180298E-16</v>
      </c>
      <c r="BE344" s="139">
        <v>2183.6741176400001</v>
      </c>
      <c r="BF344" s="139">
        <v>1898.84705882</v>
      </c>
      <c r="BG344" s="139">
        <v>1993.7894117699998</v>
      </c>
      <c r="BH344" s="139">
        <v>2088.7317647099999</v>
      </c>
      <c r="BI344" s="139">
        <v>1898.84705882</v>
      </c>
      <c r="BJ344" s="139">
        <v>1993.7894117699998</v>
      </c>
      <c r="BK344" s="139">
        <v>2088.7317647099999</v>
      </c>
      <c r="BL344" s="139">
        <v>1993.7894117699998</v>
      </c>
      <c r="BM344" s="139">
        <v>1993.7894117699998</v>
      </c>
      <c r="BN344" s="139">
        <v>2088.7317647099999</v>
      </c>
      <c r="BO344" s="139">
        <v>1993.7894117699998</v>
      </c>
      <c r="BP344" s="139">
        <v>1898.8470587988174</v>
      </c>
      <c r="BQ344" s="144">
        <v>24115.357647058812</v>
      </c>
    </row>
    <row r="345" spans="11:69" x14ac:dyDescent="0.25">
      <c r="K345" s="135" t="s">
        <v>328</v>
      </c>
      <c r="N345" s="61" t="s">
        <v>775</v>
      </c>
      <c r="V345" s="61" t="s">
        <v>382</v>
      </c>
      <c r="W345" s="61" t="s">
        <v>390</v>
      </c>
      <c r="X345" s="61">
        <v>2</v>
      </c>
      <c r="AB345" s="136" t="s">
        <v>387</v>
      </c>
      <c r="AC345" s="179">
        <v>812305</v>
      </c>
      <c r="AD345" s="180" t="s">
        <v>776</v>
      </c>
      <c r="AE345" s="139">
        <v>0</v>
      </c>
      <c r="AF345" s="17">
        <v>44235</v>
      </c>
      <c r="AG345" s="17">
        <v>261521</v>
      </c>
      <c r="AH345" s="140">
        <v>279680.3571428557</v>
      </c>
      <c r="AI345" s="141">
        <v>75603</v>
      </c>
      <c r="AJ345" s="142">
        <v>226809</v>
      </c>
      <c r="AK345" s="121">
        <v>186314</v>
      </c>
      <c r="AL345" s="142">
        <v>223576.80000000002</v>
      </c>
      <c r="AM345" s="181">
        <v>233615.35714286999</v>
      </c>
      <c r="AN345" s="141">
        <v>232378.99999998571</v>
      </c>
      <c r="AO345" s="140">
        <v>218278.28571428586</v>
      </c>
      <c r="AP345" s="140">
        <v>267991.91372549051</v>
      </c>
      <c r="AQ345" s="140">
        <v>267991.91372549022</v>
      </c>
      <c r="AR345" s="142">
        <v>41182.913725490216</v>
      </c>
      <c r="AS345" s="143">
        <v>0.18157530664784122</v>
      </c>
      <c r="AT345" s="142">
        <v>-11688.443417365488</v>
      </c>
      <c r="AU345" s="143">
        <v>-4.1792149927051332E-2</v>
      </c>
      <c r="AV345" s="142">
        <v>6470.9137254902162</v>
      </c>
      <c r="AW345" s="143">
        <v>2.4743380934954425E-2</v>
      </c>
      <c r="AX345" s="142">
        <v>41182.913725490507</v>
      </c>
      <c r="AY345" s="143">
        <v>0.18157530664784249</v>
      </c>
      <c r="AZ345" s="142">
        <v>-11688.443417365197</v>
      </c>
      <c r="BA345" s="143">
        <v>-4.1792149927050291E-2</v>
      </c>
      <c r="BB345" s="142">
        <v>-2.9103830456733704E-10</v>
      </c>
      <c r="BC345" s="143">
        <v>-1.0859965904249388E-15</v>
      </c>
      <c r="BE345" s="139">
        <v>24266.984313730001</v>
      </c>
      <c r="BF345" s="139">
        <v>21101.725490200002</v>
      </c>
      <c r="BG345" s="139">
        <v>22156.811764709997</v>
      </c>
      <c r="BH345" s="139">
        <v>23211.898039210002</v>
      </c>
      <c r="BI345" s="139">
        <v>21101.725490200002</v>
      </c>
      <c r="BJ345" s="139">
        <v>22156.811764709997</v>
      </c>
      <c r="BK345" s="139">
        <v>23211.898039210002</v>
      </c>
      <c r="BL345" s="139">
        <v>22156.811764709997</v>
      </c>
      <c r="BM345" s="139">
        <v>22156.811764709997</v>
      </c>
      <c r="BN345" s="139">
        <v>23211.898039210002</v>
      </c>
      <c r="BO345" s="139">
        <v>22156.811764709997</v>
      </c>
      <c r="BP345" s="139">
        <v>21101.72549018023</v>
      </c>
      <c r="BQ345" s="144">
        <v>267991.91372549027</v>
      </c>
    </row>
    <row r="346" spans="11:69" x14ac:dyDescent="0.25">
      <c r="K346" s="135" t="s">
        <v>328</v>
      </c>
      <c r="N346" s="61" t="s">
        <v>2298</v>
      </c>
      <c r="V346" s="61" t="s">
        <v>382</v>
      </c>
      <c r="W346" s="61" t="s">
        <v>390</v>
      </c>
      <c r="X346" s="61">
        <v>2</v>
      </c>
      <c r="AB346" s="136" t="s">
        <v>387</v>
      </c>
      <c r="AC346" s="179">
        <v>812306</v>
      </c>
      <c r="AD346" s="180" t="s">
        <v>890</v>
      </c>
      <c r="AE346" s="139">
        <v>0</v>
      </c>
      <c r="AF346" s="17">
        <v>0</v>
      </c>
      <c r="AG346" s="17">
        <v>2465.0933699999996</v>
      </c>
      <c r="AH346" s="140">
        <v>2763.1072440458652</v>
      </c>
      <c r="AI346" s="141">
        <v>650</v>
      </c>
      <c r="AJ346" s="142">
        <v>1950</v>
      </c>
      <c r="AK346" s="121">
        <v>1470.8333333333333</v>
      </c>
      <c r="AL346" s="142">
        <v>1764.9999999999998</v>
      </c>
      <c r="AM346" s="181">
        <v>2308.00722739</v>
      </c>
      <c r="AN346" s="141">
        <v>1925.9333499891984</v>
      </c>
      <c r="AO346" s="140">
        <v>1919.4</v>
      </c>
      <c r="AP346" s="140">
        <v>2536.0156862745098</v>
      </c>
      <c r="AQ346" s="140">
        <v>2536.0156862745098</v>
      </c>
      <c r="AR346" s="142">
        <v>586.01568627450979</v>
      </c>
      <c r="AS346" s="143">
        <v>0.30052086475615886</v>
      </c>
      <c r="AT346" s="142">
        <v>-227.09155777135538</v>
      </c>
      <c r="AU346" s="143">
        <v>-8.2187022693638839E-2</v>
      </c>
      <c r="AV346" s="142">
        <v>70.922316274510194</v>
      </c>
      <c r="AW346" s="143">
        <v>2.8770640957307921E-2</v>
      </c>
      <c r="AX346" s="142">
        <v>586.01568627450979</v>
      </c>
      <c r="AY346" s="143">
        <v>0.30052086475615886</v>
      </c>
      <c r="AZ346" s="142">
        <v>-227.09155777135538</v>
      </c>
      <c r="BA346" s="143">
        <v>-8.2187022693638839E-2</v>
      </c>
      <c r="BB346" s="142">
        <v>0</v>
      </c>
      <c r="BC346" s="143">
        <v>0</v>
      </c>
      <c r="BE346" s="139">
        <v>229.63921568999999</v>
      </c>
      <c r="BF346" s="139">
        <v>199.68627451</v>
      </c>
      <c r="BG346" s="139">
        <v>209.67058824</v>
      </c>
      <c r="BH346" s="139">
        <v>219.65490195999999</v>
      </c>
      <c r="BI346" s="139">
        <v>199.68627451</v>
      </c>
      <c r="BJ346" s="139">
        <v>209.67058824</v>
      </c>
      <c r="BK346" s="139">
        <v>219.65490195999999</v>
      </c>
      <c r="BL346" s="139">
        <v>209.67058824</v>
      </c>
      <c r="BM346" s="139">
        <v>209.67058824</v>
      </c>
      <c r="BN346" s="139">
        <v>219.65490195999999</v>
      </c>
      <c r="BO346" s="139">
        <v>209.67058824</v>
      </c>
      <c r="BP346" s="139">
        <v>199.68627448450999</v>
      </c>
      <c r="BQ346" s="144">
        <v>2536.0156862745098</v>
      </c>
    </row>
    <row r="347" spans="11:69" x14ac:dyDescent="0.25">
      <c r="K347" s="135" t="s">
        <v>328</v>
      </c>
      <c r="N347" s="61" t="s">
        <v>2299</v>
      </c>
      <c r="V347" s="61" t="s">
        <v>382</v>
      </c>
      <c r="W347" s="61" t="s">
        <v>390</v>
      </c>
      <c r="X347" s="61">
        <v>2</v>
      </c>
      <c r="AB347" s="136" t="s">
        <v>387</v>
      </c>
      <c r="AC347" s="179">
        <v>812310</v>
      </c>
      <c r="AD347" s="180" t="s">
        <v>892</v>
      </c>
      <c r="AE347" s="139">
        <v>0</v>
      </c>
      <c r="AF347" s="17">
        <v>0</v>
      </c>
      <c r="AG347" s="17">
        <v>9483.5166333333345</v>
      </c>
      <c r="AH347" s="140">
        <v>9331.8363095246077</v>
      </c>
      <c r="AI347" s="141">
        <v>3800.9329999999964</v>
      </c>
      <c r="AJ347" s="142">
        <v>11402.798999999988</v>
      </c>
      <c r="AK347" s="121">
        <v>8300.5662999999986</v>
      </c>
      <c r="AL347" s="142">
        <v>9960.6795599999969</v>
      </c>
      <c r="AM347" s="181">
        <v>7794.8279761799995</v>
      </c>
      <c r="AN347" s="141">
        <v>9837.5746333446077</v>
      </c>
      <c r="AO347" s="140">
        <v>10960.5993714286</v>
      </c>
      <c r="AP347" s="140">
        <v>11358.082141176501</v>
      </c>
      <c r="AQ347" s="140">
        <v>11358.082141176468</v>
      </c>
      <c r="AR347" s="142">
        <v>-44.716858823519942</v>
      </c>
      <c r="AS347" s="143">
        <v>-3.9215686274501537E-3</v>
      </c>
      <c r="AT347" s="142">
        <v>2026.2458316518605</v>
      </c>
      <c r="AU347" s="143">
        <v>0.21713259474812666</v>
      </c>
      <c r="AV347" s="142">
        <v>1874.5655078431337</v>
      </c>
      <c r="AW347" s="143">
        <v>0.19766565297668992</v>
      </c>
      <c r="AX347" s="142">
        <v>-44.7168588234872</v>
      </c>
      <c r="AY347" s="143">
        <v>-3.9215686274472828E-3</v>
      </c>
      <c r="AZ347" s="142">
        <v>2026.2458316518932</v>
      </c>
      <c r="BA347" s="143">
        <v>0.21713259474813018</v>
      </c>
      <c r="BB347" s="142">
        <v>-3.2741809263825417E-11</v>
      </c>
      <c r="BC347" s="143">
        <v>-2.8826881912683482E-15</v>
      </c>
      <c r="BE347" s="139">
        <v>1028.4877529400001</v>
      </c>
      <c r="BF347" s="139">
        <v>894.33717647000003</v>
      </c>
      <c r="BG347" s="139">
        <v>939.05403529</v>
      </c>
      <c r="BH347" s="139">
        <v>983.77089411999998</v>
      </c>
      <c r="BI347" s="139">
        <v>894.33717647000003</v>
      </c>
      <c r="BJ347" s="139">
        <v>939.05403529</v>
      </c>
      <c r="BK347" s="139">
        <v>983.77089411999998</v>
      </c>
      <c r="BL347" s="139">
        <v>939.05403529</v>
      </c>
      <c r="BM347" s="139">
        <v>939.05403529</v>
      </c>
      <c r="BN347" s="139">
        <v>983.77089411999998</v>
      </c>
      <c r="BO347" s="139">
        <v>939.05403529</v>
      </c>
      <c r="BP347" s="139">
        <v>894.33717648646586</v>
      </c>
      <c r="BQ347" s="144">
        <v>11358.082141176466</v>
      </c>
    </row>
    <row r="348" spans="11:69" x14ac:dyDescent="0.25">
      <c r="K348" s="135" t="s">
        <v>328</v>
      </c>
      <c r="N348" s="61" t="s">
        <v>777</v>
      </c>
      <c r="V348" s="61" t="s">
        <v>382</v>
      </c>
      <c r="W348" s="61" t="s">
        <v>390</v>
      </c>
      <c r="X348" s="61">
        <v>2</v>
      </c>
      <c r="AB348" s="136" t="s">
        <v>387</v>
      </c>
      <c r="AC348" s="179">
        <v>812315</v>
      </c>
      <c r="AD348" s="180" t="s">
        <v>778</v>
      </c>
      <c r="AE348" s="139">
        <v>0</v>
      </c>
      <c r="AF348" s="17">
        <v>203598</v>
      </c>
      <c r="AG348" s="17">
        <v>218119</v>
      </c>
      <c r="AH348" s="140">
        <v>223431.60714285233</v>
      </c>
      <c r="AI348" s="141">
        <v>70674</v>
      </c>
      <c r="AJ348" s="142">
        <v>212022</v>
      </c>
      <c r="AK348" s="121">
        <v>185860</v>
      </c>
      <c r="AL348" s="142">
        <v>223032</v>
      </c>
      <c r="AM348" s="181">
        <v>186631.10714288001</v>
      </c>
      <c r="AN348" s="141">
        <v>222660.49999997232</v>
      </c>
      <c r="AO348" s="140">
        <v>217846.2857142853</v>
      </c>
      <c r="AP348" s="140">
        <v>212021.27058823497</v>
      </c>
      <c r="AQ348" s="140">
        <v>212021.27058823529</v>
      </c>
      <c r="AR348" s="142">
        <v>-0.72941176471067593</v>
      </c>
      <c r="AS348" s="143">
        <v>-3.4402645230715489E-6</v>
      </c>
      <c r="AT348" s="142">
        <v>-11410.336554617039</v>
      </c>
      <c r="AU348" s="143">
        <v>-5.1068587388004474E-2</v>
      </c>
      <c r="AV348" s="142">
        <v>-6097.7294117647107</v>
      </c>
      <c r="AW348" s="143">
        <v>-2.7955975461856651E-2</v>
      </c>
      <c r="AX348" s="142">
        <v>-0.72941176503081806</v>
      </c>
      <c r="AY348" s="143">
        <v>-3.4402645245814966E-6</v>
      </c>
      <c r="AZ348" s="142">
        <v>-11410.336554617359</v>
      </c>
      <c r="BA348" s="143">
        <v>-5.1068587388005911E-2</v>
      </c>
      <c r="BB348" s="142">
        <v>3.2014213502407074E-10</v>
      </c>
      <c r="BC348" s="143">
        <v>1.5099529124406416E-15</v>
      </c>
      <c r="BE348" s="139">
        <v>19198.776470590001</v>
      </c>
      <c r="BF348" s="139">
        <v>16694.588235290001</v>
      </c>
      <c r="BG348" s="139">
        <v>17529.317647059997</v>
      </c>
      <c r="BH348" s="139">
        <v>18364.047058830001</v>
      </c>
      <c r="BI348" s="139">
        <v>16694.588235290001</v>
      </c>
      <c r="BJ348" s="139">
        <v>17529.317647059997</v>
      </c>
      <c r="BK348" s="139">
        <v>18364.047058830001</v>
      </c>
      <c r="BL348" s="139">
        <v>17529.317647059997</v>
      </c>
      <c r="BM348" s="139">
        <v>17529.317647059997</v>
      </c>
      <c r="BN348" s="139">
        <v>18364.047058830001</v>
      </c>
      <c r="BO348" s="139">
        <v>17529.317647059997</v>
      </c>
      <c r="BP348" s="139">
        <v>16694.58823527534</v>
      </c>
      <c r="BQ348" s="144">
        <v>212021.27058823535</v>
      </c>
    </row>
    <row r="349" spans="11:69" x14ac:dyDescent="0.25">
      <c r="K349" s="135" t="s">
        <v>328</v>
      </c>
      <c r="N349" s="61" t="s">
        <v>779</v>
      </c>
      <c r="V349" s="61" t="s">
        <v>382</v>
      </c>
      <c r="W349" s="61" t="s">
        <v>390</v>
      </c>
      <c r="X349" s="61">
        <v>2</v>
      </c>
      <c r="AB349" s="136" t="s">
        <v>387</v>
      </c>
      <c r="AC349" s="179">
        <v>812336</v>
      </c>
      <c r="AD349" s="180" t="s">
        <v>780</v>
      </c>
      <c r="AE349" s="139">
        <v>0</v>
      </c>
      <c r="AF349" s="17">
        <v>0</v>
      </c>
      <c r="AG349" s="17">
        <v>89314</v>
      </c>
      <c r="AH349" s="140">
        <v>99432</v>
      </c>
      <c r="AI349" s="141">
        <v>27363</v>
      </c>
      <c r="AJ349" s="142">
        <v>82089</v>
      </c>
      <c r="AK349" s="121">
        <v>67336</v>
      </c>
      <c r="AL349" s="142">
        <v>80803.200000000012</v>
      </c>
      <c r="AM349" s="181">
        <v>83055</v>
      </c>
      <c r="AN349" s="141">
        <v>83713</v>
      </c>
      <c r="AO349" s="140">
        <v>78882.857142857101</v>
      </c>
      <c r="AP349" s="140">
        <v>82087.819607843106</v>
      </c>
      <c r="AQ349" s="140">
        <v>82087.81960784315</v>
      </c>
      <c r="AR349" s="142">
        <v>-1.1803921568498481</v>
      </c>
      <c r="AS349" s="143">
        <v>-1.4379419372264836E-5</v>
      </c>
      <c r="AT349" s="142">
        <v>-17344.18039215685</v>
      </c>
      <c r="AU349" s="143">
        <v>-0.17443258098154366</v>
      </c>
      <c r="AV349" s="142">
        <v>-7226.1803921568498</v>
      </c>
      <c r="AW349" s="143">
        <v>-8.0907588868003338E-2</v>
      </c>
      <c r="AX349" s="142">
        <v>-1.1803921568935039</v>
      </c>
      <c r="AY349" s="143">
        <v>-1.4379419372796646E-5</v>
      </c>
      <c r="AZ349" s="142">
        <v>-17344.180392156894</v>
      </c>
      <c r="BA349" s="143">
        <v>-0.1744325809815441</v>
      </c>
      <c r="BB349" s="142">
        <v>4.3655745685100555E-11</v>
      </c>
      <c r="BC349" s="143">
        <v>5.3181758138608735E-16</v>
      </c>
      <c r="BE349" s="139">
        <v>7433.1490196100003</v>
      </c>
      <c r="BF349" s="139">
        <v>6463.6078431400001</v>
      </c>
      <c r="BG349" s="139">
        <v>6786.7882352899996</v>
      </c>
      <c r="BH349" s="139">
        <v>7109.96862745</v>
      </c>
      <c r="BI349" s="139">
        <v>6463.6078431400001</v>
      </c>
      <c r="BJ349" s="139">
        <v>6786.7882352899996</v>
      </c>
      <c r="BK349" s="139">
        <v>7109.96862745</v>
      </c>
      <c r="BL349" s="139">
        <v>6786.7882352899996</v>
      </c>
      <c r="BM349" s="139">
        <v>6786.7882352899996</v>
      </c>
      <c r="BN349" s="139">
        <v>7109.96862745</v>
      </c>
      <c r="BO349" s="139">
        <v>6786.7882352899996</v>
      </c>
      <c r="BP349" s="139">
        <v>6463.6078431531396</v>
      </c>
      <c r="BQ349" s="144">
        <v>82087.819607843136</v>
      </c>
    </row>
    <row r="350" spans="11:69" x14ac:dyDescent="0.25">
      <c r="K350" s="135" t="s">
        <v>328</v>
      </c>
      <c r="N350" s="61" t="s">
        <v>2300</v>
      </c>
      <c r="V350" s="61" t="s">
        <v>382</v>
      </c>
      <c r="W350" s="61" t="s">
        <v>390</v>
      </c>
      <c r="X350" s="61">
        <v>2</v>
      </c>
      <c r="AB350" s="136" t="s">
        <v>387</v>
      </c>
      <c r="AC350" s="179">
        <v>812356</v>
      </c>
      <c r="AD350" s="180" t="s">
        <v>2301</v>
      </c>
      <c r="AE350" s="139">
        <v>0</v>
      </c>
      <c r="AF350" s="17">
        <v>34090.44</v>
      </c>
      <c r="AG350" s="17">
        <v>63044</v>
      </c>
      <c r="AH350" s="140">
        <v>56306.690006904733</v>
      </c>
      <c r="AI350" s="141">
        <v>21895.82</v>
      </c>
      <c r="AJ350" s="142">
        <v>65687.459999999992</v>
      </c>
      <c r="AK350" s="121">
        <v>56049.740000000005</v>
      </c>
      <c r="AL350" s="142">
        <v>67259.687999999995</v>
      </c>
      <c r="AM350" s="181">
        <v>47015.530264279529</v>
      </c>
      <c r="AN350" s="141">
        <v>65340.89974262521</v>
      </c>
      <c r="AO350" s="140">
        <v>65920.148571428552</v>
      </c>
      <c r="AP350" s="140">
        <v>64073.46765368987</v>
      </c>
      <c r="AQ350" s="140">
        <v>64073.467653689877</v>
      </c>
      <c r="AR350" s="142">
        <v>-1613.992346310115</v>
      </c>
      <c r="AS350" s="143">
        <v>-2.4570783317091498E-2</v>
      </c>
      <c r="AT350" s="142">
        <v>7766.7776467851436</v>
      </c>
      <c r="AU350" s="143">
        <v>0.13793703103188493</v>
      </c>
      <c r="AV350" s="142">
        <v>1029.4676536898769</v>
      </c>
      <c r="AW350" s="143">
        <v>1.6329351781135031E-2</v>
      </c>
      <c r="AX350" s="142">
        <v>-1613.9923463101222</v>
      </c>
      <c r="AY350" s="143">
        <v>-2.4570783317091609E-2</v>
      </c>
      <c r="AZ350" s="142">
        <v>7766.7776467851363</v>
      </c>
      <c r="BA350" s="143">
        <v>0.13793703103188482</v>
      </c>
      <c r="BB350" s="142">
        <v>7.2759576141834259E-12</v>
      </c>
      <c r="BC350" s="143">
        <v>1.1355648259134633E-16</v>
      </c>
      <c r="BE350" s="139">
        <v>4941.0543968289403</v>
      </c>
      <c r="BF350" s="139">
        <v>5168.399720877539</v>
      </c>
      <c r="BG350" s="139">
        <v>5108.8944012651336</v>
      </c>
      <c r="BH350" s="139">
        <v>5831.4464954411487</v>
      </c>
      <c r="BI350" s="139">
        <v>5502.242065467768</v>
      </c>
      <c r="BJ350" s="139">
        <v>5231.5803690542507</v>
      </c>
      <c r="BK350" s="139">
        <v>4974.1323539076056</v>
      </c>
      <c r="BL350" s="139">
        <v>5362.14204090972</v>
      </c>
      <c r="BM350" s="139">
        <v>5703.0725191596639</v>
      </c>
      <c r="BN350" s="139">
        <v>4929.7658876671794</v>
      </c>
      <c r="BO350" s="139">
        <v>5480.977664488626</v>
      </c>
      <c r="BP350" s="139">
        <v>5839.7597386223006</v>
      </c>
      <c r="BQ350" s="144">
        <v>64073.46765368987</v>
      </c>
    </row>
    <row r="351" spans="11:69" x14ac:dyDescent="0.25">
      <c r="K351" s="135" t="s">
        <v>328</v>
      </c>
      <c r="N351" s="61" t="s">
        <v>2302</v>
      </c>
      <c r="V351" s="61" t="s">
        <v>382</v>
      </c>
      <c r="W351" s="61" t="s">
        <v>390</v>
      </c>
      <c r="X351" s="61">
        <v>2</v>
      </c>
      <c r="AB351" s="136" t="s">
        <v>387</v>
      </c>
      <c r="AC351" s="179">
        <v>812900</v>
      </c>
      <c r="AD351" s="180" t="s">
        <v>2303</v>
      </c>
      <c r="AE351" s="139">
        <v>0</v>
      </c>
      <c r="AF351" s="17">
        <v>2901</v>
      </c>
      <c r="AG351" s="17">
        <v>3614</v>
      </c>
      <c r="AH351" s="140">
        <v>3806.7857142885828</v>
      </c>
      <c r="AI351" s="141">
        <v>1158</v>
      </c>
      <c r="AJ351" s="142">
        <v>3474</v>
      </c>
      <c r="AK351" s="121">
        <v>2958</v>
      </c>
      <c r="AL351" s="142">
        <v>3549.6000000000004</v>
      </c>
      <c r="AM351" s="181">
        <v>3179.7857142899998</v>
      </c>
      <c r="AN351" s="141">
        <v>3584.999999998583</v>
      </c>
      <c r="AO351" s="140">
        <v>3432</v>
      </c>
      <c r="AP351" s="140">
        <v>3715.3414634136602</v>
      </c>
      <c r="AQ351" s="140">
        <v>3715.3414634136584</v>
      </c>
      <c r="AR351" s="142">
        <v>241.3414634136584</v>
      </c>
      <c r="AS351" s="143">
        <v>6.9470772427650665E-2</v>
      </c>
      <c r="AT351" s="142">
        <v>-91.444250874924364</v>
      </c>
      <c r="AU351" s="143">
        <v>-2.402138122240316E-2</v>
      </c>
      <c r="AV351" s="142">
        <v>101.3414634136584</v>
      </c>
      <c r="AW351" s="143">
        <v>2.8041356782971334E-2</v>
      </c>
      <c r="AX351" s="142">
        <v>241.34146341366022</v>
      </c>
      <c r="AY351" s="143">
        <v>6.9470772427651192E-2</v>
      </c>
      <c r="AZ351" s="142">
        <v>-91.444250874922545</v>
      </c>
      <c r="BA351" s="143">
        <v>-2.4021381222402681E-2</v>
      </c>
      <c r="BB351" s="142">
        <v>-1.8189894035458565E-12</v>
      </c>
      <c r="BC351" s="143">
        <v>-4.8958875555803336E-16</v>
      </c>
      <c r="BE351" s="139">
        <v>315.54954894999997</v>
      </c>
      <c r="BF351" s="139">
        <v>305.37053123999999</v>
      </c>
      <c r="BG351" s="139">
        <v>315.54954894999997</v>
      </c>
      <c r="BH351" s="139">
        <v>315.54954894999997</v>
      </c>
      <c r="BI351" s="139">
        <v>285.01249582000003</v>
      </c>
      <c r="BJ351" s="139">
        <v>315.54954894999997</v>
      </c>
      <c r="BK351" s="139">
        <v>305.37053123999999</v>
      </c>
      <c r="BL351" s="139">
        <v>315.54954894999997</v>
      </c>
      <c r="BM351" s="139">
        <v>305.37053123999999</v>
      </c>
      <c r="BN351" s="139">
        <v>315.54954894999997</v>
      </c>
      <c r="BO351" s="139">
        <v>315.54954894999997</v>
      </c>
      <c r="BP351" s="139">
        <v>305.37053122366001</v>
      </c>
      <c r="BQ351" s="144">
        <v>3715.3414634136589</v>
      </c>
    </row>
    <row r="352" spans="11:69" x14ac:dyDescent="0.25">
      <c r="K352" s="135" t="s">
        <v>328</v>
      </c>
      <c r="N352" s="61" t="s">
        <v>2304</v>
      </c>
      <c r="V352" s="61" t="s">
        <v>382</v>
      </c>
      <c r="W352" s="61" t="s">
        <v>390</v>
      </c>
      <c r="X352" s="61">
        <v>2</v>
      </c>
      <c r="AB352" s="136" t="s">
        <v>387</v>
      </c>
      <c r="AC352" s="179">
        <v>250000812201</v>
      </c>
      <c r="AD352" s="180" t="s">
        <v>756</v>
      </c>
      <c r="AE352" s="139">
        <v>10427</v>
      </c>
      <c r="AF352" s="17">
        <v>1264</v>
      </c>
      <c r="AG352" s="17">
        <v>0</v>
      </c>
      <c r="AH352" s="140">
        <v>0</v>
      </c>
      <c r="AI352" s="141">
        <v>0</v>
      </c>
      <c r="AJ352" s="142">
        <v>0</v>
      </c>
      <c r="AK352" s="121">
        <v>0</v>
      </c>
      <c r="AL352" s="142">
        <v>0</v>
      </c>
      <c r="AM352" s="181">
        <v>0</v>
      </c>
      <c r="AN352" s="141">
        <v>0</v>
      </c>
      <c r="AO352" s="140">
        <v>0</v>
      </c>
      <c r="AP352" s="140">
        <v>0</v>
      </c>
      <c r="AQ352" s="140">
        <v>0</v>
      </c>
      <c r="AR352" s="142">
        <v>0</v>
      </c>
      <c r="AS352" s="143">
        <v>0</v>
      </c>
      <c r="AT352" s="142">
        <v>0</v>
      </c>
      <c r="AU352" s="143">
        <v>0</v>
      </c>
      <c r="AV352" s="142">
        <v>0</v>
      </c>
      <c r="AW352" s="143">
        <v>0</v>
      </c>
      <c r="AX352" s="142">
        <v>0</v>
      </c>
      <c r="AY352" s="143">
        <v>0</v>
      </c>
      <c r="AZ352" s="142">
        <v>0</v>
      </c>
      <c r="BA352" s="143">
        <v>0</v>
      </c>
      <c r="BB352" s="142">
        <v>0</v>
      </c>
      <c r="BC352" s="143">
        <v>0</v>
      </c>
      <c r="BE352" s="139">
        <v>0</v>
      </c>
      <c r="BF352" s="139">
        <v>0</v>
      </c>
      <c r="BG352" s="139">
        <v>0</v>
      </c>
      <c r="BH352" s="139">
        <v>0</v>
      </c>
      <c r="BI352" s="139">
        <v>0</v>
      </c>
      <c r="BJ352" s="139">
        <v>0</v>
      </c>
      <c r="BK352" s="139">
        <v>0</v>
      </c>
      <c r="BL352" s="139">
        <v>0</v>
      </c>
      <c r="BM352" s="139">
        <v>0</v>
      </c>
      <c r="BN352" s="139">
        <v>0</v>
      </c>
      <c r="BO352" s="139">
        <v>0</v>
      </c>
      <c r="BP352" s="139">
        <v>0</v>
      </c>
      <c r="BQ352" s="144">
        <v>0</v>
      </c>
    </row>
    <row r="353" spans="2:96" x14ac:dyDescent="0.25">
      <c r="K353" s="135" t="s">
        <v>328</v>
      </c>
      <c r="N353" s="61" t="s">
        <v>2305</v>
      </c>
      <c r="V353" s="61" t="s">
        <v>382</v>
      </c>
      <c r="W353" s="61" t="s">
        <v>390</v>
      </c>
      <c r="X353" s="61">
        <v>2</v>
      </c>
      <c r="AB353" s="136" t="s">
        <v>387</v>
      </c>
      <c r="AC353" s="179">
        <v>250000812210</v>
      </c>
      <c r="AD353" s="180" t="s">
        <v>2306</v>
      </c>
      <c r="AE353" s="139">
        <v>21788</v>
      </c>
      <c r="AF353" s="17">
        <v>3272</v>
      </c>
      <c r="AG353" s="17">
        <v>0</v>
      </c>
      <c r="AH353" s="140">
        <v>0</v>
      </c>
      <c r="AI353" s="141">
        <v>0</v>
      </c>
      <c r="AJ353" s="142">
        <v>0</v>
      </c>
      <c r="AK353" s="121">
        <v>0</v>
      </c>
      <c r="AL353" s="142">
        <v>0</v>
      </c>
      <c r="AM353" s="181">
        <v>0</v>
      </c>
      <c r="AN353" s="141">
        <v>0</v>
      </c>
      <c r="AO353" s="140">
        <v>0</v>
      </c>
      <c r="AP353" s="140">
        <v>0</v>
      </c>
      <c r="AQ353" s="140">
        <v>0</v>
      </c>
      <c r="AR353" s="142">
        <v>0</v>
      </c>
      <c r="AS353" s="143">
        <v>0</v>
      </c>
      <c r="AT353" s="142">
        <v>0</v>
      </c>
      <c r="AU353" s="143">
        <v>0</v>
      </c>
      <c r="AV353" s="142">
        <v>0</v>
      </c>
      <c r="AW353" s="143">
        <v>0</v>
      </c>
      <c r="AX353" s="142">
        <v>0</v>
      </c>
      <c r="AY353" s="143">
        <v>0</v>
      </c>
      <c r="AZ353" s="142">
        <v>0</v>
      </c>
      <c r="BA353" s="143">
        <v>0</v>
      </c>
      <c r="BB353" s="142">
        <v>0</v>
      </c>
      <c r="BC353" s="143">
        <v>0</v>
      </c>
      <c r="BE353" s="139">
        <v>0</v>
      </c>
      <c r="BF353" s="139">
        <v>0</v>
      </c>
      <c r="BG353" s="139">
        <v>0</v>
      </c>
      <c r="BH353" s="139">
        <v>0</v>
      </c>
      <c r="BI353" s="139">
        <v>0</v>
      </c>
      <c r="BJ353" s="139">
        <v>0</v>
      </c>
      <c r="BK353" s="139">
        <v>0</v>
      </c>
      <c r="BL353" s="139">
        <v>0</v>
      </c>
      <c r="BM353" s="139">
        <v>0</v>
      </c>
      <c r="BN353" s="139">
        <v>0</v>
      </c>
      <c r="BO353" s="139">
        <v>0</v>
      </c>
      <c r="BP353" s="139">
        <v>0</v>
      </c>
      <c r="BQ353" s="144">
        <v>0</v>
      </c>
    </row>
    <row r="354" spans="2:96" x14ac:dyDescent="0.25">
      <c r="K354" s="135" t="s">
        <v>328</v>
      </c>
      <c r="N354" s="61" t="s">
        <v>2307</v>
      </c>
      <c r="V354" s="61" t="s">
        <v>382</v>
      </c>
      <c r="W354" s="61" t="s">
        <v>390</v>
      </c>
      <c r="X354" s="61">
        <v>2</v>
      </c>
      <c r="AB354" s="136" t="s">
        <v>387</v>
      </c>
      <c r="AC354" s="179">
        <v>250000812293</v>
      </c>
      <c r="AD354" s="180" t="s">
        <v>765</v>
      </c>
      <c r="AE354" s="139">
        <v>1498</v>
      </c>
      <c r="AF354" s="17">
        <v>183</v>
      </c>
      <c r="AG354" s="17">
        <v>0</v>
      </c>
      <c r="AH354" s="140">
        <v>0</v>
      </c>
      <c r="AI354" s="141">
        <v>0</v>
      </c>
      <c r="AJ354" s="142">
        <v>0</v>
      </c>
      <c r="AK354" s="121">
        <v>0</v>
      </c>
      <c r="AL354" s="142">
        <v>0</v>
      </c>
      <c r="AM354" s="181">
        <v>0</v>
      </c>
      <c r="AN354" s="141">
        <v>0</v>
      </c>
      <c r="AO354" s="140">
        <v>0</v>
      </c>
      <c r="AP354" s="140">
        <v>0</v>
      </c>
      <c r="AQ354" s="140">
        <v>0</v>
      </c>
      <c r="AR354" s="142">
        <v>0</v>
      </c>
      <c r="AS354" s="143">
        <v>0</v>
      </c>
      <c r="AT354" s="142">
        <v>0</v>
      </c>
      <c r="AU354" s="143">
        <v>0</v>
      </c>
      <c r="AV354" s="142">
        <v>0</v>
      </c>
      <c r="AW354" s="143">
        <v>0</v>
      </c>
      <c r="AX354" s="142">
        <v>0</v>
      </c>
      <c r="AY354" s="143">
        <v>0</v>
      </c>
      <c r="AZ354" s="142">
        <v>0</v>
      </c>
      <c r="BA354" s="143">
        <v>0</v>
      </c>
      <c r="BB354" s="142">
        <v>0</v>
      </c>
      <c r="BC354" s="143">
        <v>0</v>
      </c>
      <c r="BE354" s="139">
        <v>0</v>
      </c>
      <c r="BF354" s="139">
        <v>0</v>
      </c>
      <c r="BG354" s="139">
        <v>0</v>
      </c>
      <c r="BH354" s="139">
        <v>0</v>
      </c>
      <c r="BI354" s="139">
        <v>0</v>
      </c>
      <c r="BJ354" s="139">
        <v>0</v>
      </c>
      <c r="BK354" s="139">
        <v>0</v>
      </c>
      <c r="BL354" s="139">
        <v>0</v>
      </c>
      <c r="BM354" s="139">
        <v>0</v>
      </c>
      <c r="BN354" s="139">
        <v>0</v>
      </c>
      <c r="BO354" s="139">
        <v>0</v>
      </c>
      <c r="BP354" s="139">
        <v>0</v>
      </c>
      <c r="BQ354" s="144">
        <v>0</v>
      </c>
    </row>
    <row r="355" spans="2:96" x14ac:dyDescent="0.25">
      <c r="K355" s="135" t="s">
        <v>328</v>
      </c>
      <c r="N355" s="61" t="s">
        <v>2308</v>
      </c>
      <c r="V355" s="61" t="s">
        <v>382</v>
      </c>
      <c r="W355" s="61" t="s">
        <v>390</v>
      </c>
      <c r="X355" s="61">
        <v>2</v>
      </c>
      <c r="AB355" s="136" t="s">
        <v>387</v>
      </c>
      <c r="AC355" s="179">
        <v>250000812294</v>
      </c>
      <c r="AD355" s="180" t="s">
        <v>767</v>
      </c>
      <c r="AE355" s="139">
        <v>5109</v>
      </c>
      <c r="AF355" s="17">
        <v>533</v>
      </c>
      <c r="AG355" s="17">
        <v>0</v>
      </c>
      <c r="AH355" s="140">
        <v>0</v>
      </c>
      <c r="AI355" s="141">
        <v>0</v>
      </c>
      <c r="AJ355" s="142">
        <v>0</v>
      </c>
      <c r="AK355" s="121">
        <v>0</v>
      </c>
      <c r="AL355" s="142">
        <v>0</v>
      </c>
      <c r="AM355" s="181">
        <v>0</v>
      </c>
      <c r="AN355" s="141">
        <v>0</v>
      </c>
      <c r="AO355" s="140">
        <v>0</v>
      </c>
      <c r="AP355" s="140">
        <v>0</v>
      </c>
      <c r="AQ355" s="140">
        <v>0</v>
      </c>
      <c r="AR355" s="142">
        <v>0</v>
      </c>
      <c r="AS355" s="143">
        <v>0</v>
      </c>
      <c r="AT355" s="142">
        <v>0</v>
      </c>
      <c r="AU355" s="143">
        <v>0</v>
      </c>
      <c r="AV355" s="142">
        <v>0</v>
      </c>
      <c r="AW355" s="143">
        <v>0</v>
      </c>
      <c r="AX355" s="142">
        <v>0</v>
      </c>
      <c r="AY355" s="143">
        <v>0</v>
      </c>
      <c r="AZ355" s="142">
        <v>0</v>
      </c>
      <c r="BA355" s="143">
        <v>0</v>
      </c>
      <c r="BB355" s="142">
        <v>0</v>
      </c>
      <c r="BC355" s="143">
        <v>0</v>
      </c>
      <c r="BE355" s="139">
        <v>0</v>
      </c>
      <c r="BF355" s="139">
        <v>0</v>
      </c>
      <c r="BG355" s="139">
        <v>0</v>
      </c>
      <c r="BH355" s="139">
        <v>0</v>
      </c>
      <c r="BI355" s="139">
        <v>0</v>
      </c>
      <c r="BJ355" s="139">
        <v>0</v>
      </c>
      <c r="BK355" s="139">
        <v>0</v>
      </c>
      <c r="BL355" s="139">
        <v>0</v>
      </c>
      <c r="BM355" s="139">
        <v>0</v>
      </c>
      <c r="BN355" s="139">
        <v>0</v>
      </c>
      <c r="BO355" s="139">
        <v>0</v>
      </c>
      <c r="BP355" s="139">
        <v>0</v>
      </c>
      <c r="BQ355" s="144">
        <v>0</v>
      </c>
    </row>
    <row r="356" spans="2:96" x14ac:dyDescent="0.25">
      <c r="K356" s="135" t="s">
        <v>328</v>
      </c>
      <c r="N356" s="61" t="s">
        <v>2309</v>
      </c>
      <c r="V356" s="61" t="s">
        <v>382</v>
      </c>
      <c r="W356" s="61" t="s">
        <v>390</v>
      </c>
      <c r="X356" s="61">
        <v>2</v>
      </c>
      <c r="AB356" s="136" t="s">
        <v>387</v>
      </c>
      <c r="AC356" s="179">
        <v>250000812295</v>
      </c>
      <c r="AD356" s="180" t="s">
        <v>769</v>
      </c>
      <c r="AE356" s="139">
        <v>481</v>
      </c>
      <c r="AF356" s="17">
        <v>38</v>
      </c>
      <c r="AG356" s="17">
        <v>0</v>
      </c>
      <c r="AH356" s="140">
        <v>0</v>
      </c>
      <c r="AI356" s="141">
        <v>0</v>
      </c>
      <c r="AJ356" s="142">
        <v>0</v>
      </c>
      <c r="AK356" s="121">
        <v>0</v>
      </c>
      <c r="AL356" s="142">
        <v>0</v>
      </c>
      <c r="AM356" s="181">
        <v>0</v>
      </c>
      <c r="AN356" s="141">
        <v>0</v>
      </c>
      <c r="AO356" s="140">
        <v>0</v>
      </c>
      <c r="AP356" s="140">
        <v>0</v>
      </c>
      <c r="AQ356" s="140">
        <v>0</v>
      </c>
      <c r="AR356" s="142">
        <v>0</v>
      </c>
      <c r="AS356" s="143">
        <v>0</v>
      </c>
      <c r="AT356" s="142">
        <v>0</v>
      </c>
      <c r="AU356" s="143">
        <v>0</v>
      </c>
      <c r="AV356" s="142">
        <v>0</v>
      </c>
      <c r="AW356" s="143">
        <v>0</v>
      </c>
      <c r="AX356" s="142">
        <v>0</v>
      </c>
      <c r="AY356" s="143">
        <v>0</v>
      </c>
      <c r="AZ356" s="142">
        <v>0</v>
      </c>
      <c r="BA356" s="143">
        <v>0</v>
      </c>
      <c r="BB356" s="142">
        <v>0</v>
      </c>
      <c r="BC356" s="143">
        <v>0</v>
      </c>
      <c r="BE356" s="139">
        <v>0</v>
      </c>
      <c r="BF356" s="139">
        <v>0</v>
      </c>
      <c r="BG356" s="139">
        <v>0</v>
      </c>
      <c r="BH356" s="139">
        <v>0</v>
      </c>
      <c r="BI356" s="139">
        <v>0</v>
      </c>
      <c r="BJ356" s="139">
        <v>0</v>
      </c>
      <c r="BK356" s="139">
        <v>0</v>
      </c>
      <c r="BL356" s="139">
        <v>0</v>
      </c>
      <c r="BM356" s="139">
        <v>0</v>
      </c>
      <c r="BN356" s="139">
        <v>0</v>
      </c>
      <c r="BO356" s="139">
        <v>0</v>
      </c>
      <c r="BP356" s="139">
        <v>0</v>
      </c>
      <c r="BQ356" s="144">
        <v>0</v>
      </c>
    </row>
    <row r="357" spans="2:96" x14ac:dyDescent="0.25">
      <c r="K357" s="135" t="s">
        <v>328</v>
      </c>
      <c r="N357" s="61" t="s">
        <v>2310</v>
      </c>
      <c r="V357" s="61" t="s">
        <v>382</v>
      </c>
      <c r="W357" s="61" t="s">
        <v>390</v>
      </c>
      <c r="X357" s="61">
        <v>2</v>
      </c>
      <c r="AB357" s="136" t="s">
        <v>387</v>
      </c>
      <c r="AC357" s="179">
        <v>250000812296</v>
      </c>
      <c r="AD357" s="180" t="s">
        <v>771</v>
      </c>
      <c r="AE357" s="139">
        <v>24098</v>
      </c>
      <c r="AF357" s="17">
        <v>2567</v>
      </c>
      <c r="AG357" s="17">
        <v>0</v>
      </c>
      <c r="AH357" s="140">
        <v>0</v>
      </c>
      <c r="AI357" s="141">
        <v>0</v>
      </c>
      <c r="AJ357" s="142">
        <v>0</v>
      </c>
      <c r="AK357" s="121">
        <v>0</v>
      </c>
      <c r="AL357" s="142">
        <v>0</v>
      </c>
      <c r="AM357" s="181">
        <v>0</v>
      </c>
      <c r="AN357" s="141">
        <v>0</v>
      </c>
      <c r="AO357" s="140">
        <v>0</v>
      </c>
      <c r="AP357" s="140">
        <v>0</v>
      </c>
      <c r="AQ357" s="140">
        <v>0</v>
      </c>
      <c r="AR357" s="142">
        <v>0</v>
      </c>
      <c r="AS357" s="143">
        <v>0</v>
      </c>
      <c r="AT357" s="142">
        <v>0</v>
      </c>
      <c r="AU357" s="143">
        <v>0</v>
      </c>
      <c r="AV357" s="142">
        <v>0</v>
      </c>
      <c r="AW357" s="143">
        <v>0</v>
      </c>
      <c r="AX357" s="142">
        <v>0</v>
      </c>
      <c r="AY357" s="143">
        <v>0</v>
      </c>
      <c r="AZ357" s="142">
        <v>0</v>
      </c>
      <c r="BA357" s="143">
        <v>0</v>
      </c>
      <c r="BB357" s="142">
        <v>0</v>
      </c>
      <c r="BC357" s="143">
        <v>0</v>
      </c>
      <c r="BE357" s="139">
        <v>0</v>
      </c>
      <c r="BF357" s="139">
        <v>0</v>
      </c>
      <c r="BG357" s="139">
        <v>0</v>
      </c>
      <c r="BH357" s="139">
        <v>0</v>
      </c>
      <c r="BI357" s="139">
        <v>0</v>
      </c>
      <c r="BJ357" s="139">
        <v>0</v>
      </c>
      <c r="BK357" s="139">
        <v>0</v>
      </c>
      <c r="BL357" s="139">
        <v>0</v>
      </c>
      <c r="BM357" s="139">
        <v>0</v>
      </c>
      <c r="BN357" s="139">
        <v>0</v>
      </c>
      <c r="BO357" s="139">
        <v>0</v>
      </c>
      <c r="BP357" s="139">
        <v>0</v>
      </c>
      <c r="BQ357" s="144">
        <v>0</v>
      </c>
    </row>
    <row r="358" spans="2:96" x14ac:dyDescent="0.25">
      <c r="K358" s="135" t="s">
        <v>328</v>
      </c>
      <c r="N358" s="61" t="s">
        <v>2311</v>
      </c>
      <c r="V358" s="61" t="s">
        <v>382</v>
      </c>
      <c r="W358" s="61" t="s">
        <v>390</v>
      </c>
      <c r="X358" s="61">
        <v>2</v>
      </c>
      <c r="AB358" s="136" t="s">
        <v>387</v>
      </c>
      <c r="AC358" s="179">
        <v>250000812299</v>
      </c>
      <c r="AD358" s="180" t="s">
        <v>773</v>
      </c>
      <c r="AE358" s="139">
        <v>190073</v>
      </c>
      <c r="AF358" s="17">
        <v>22862</v>
      </c>
      <c r="AG358" s="17">
        <v>0</v>
      </c>
      <c r="AH358" s="140">
        <v>0</v>
      </c>
      <c r="AI358" s="141">
        <v>0</v>
      </c>
      <c r="AJ358" s="142">
        <v>0</v>
      </c>
      <c r="AK358" s="121">
        <v>0</v>
      </c>
      <c r="AL358" s="142">
        <v>0</v>
      </c>
      <c r="AM358" s="181">
        <v>0</v>
      </c>
      <c r="AN358" s="141">
        <v>0</v>
      </c>
      <c r="AO358" s="140">
        <v>0</v>
      </c>
      <c r="AP358" s="140">
        <v>0</v>
      </c>
      <c r="AQ358" s="140">
        <v>0</v>
      </c>
      <c r="AR358" s="142">
        <v>0</v>
      </c>
      <c r="AS358" s="143">
        <v>0</v>
      </c>
      <c r="AT358" s="142">
        <v>0</v>
      </c>
      <c r="AU358" s="143">
        <v>0</v>
      </c>
      <c r="AV358" s="142">
        <v>0</v>
      </c>
      <c r="AW358" s="143">
        <v>0</v>
      </c>
      <c r="AX358" s="142">
        <v>0</v>
      </c>
      <c r="AY358" s="143">
        <v>0</v>
      </c>
      <c r="AZ358" s="142">
        <v>0</v>
      </c>
      <c r="BA358" s="143">
        <v>0</v>
      </c>
      <c r="BB358" s="142">
        <v>0</v>
      </c>
      <c r="BC358" s="143">
        <v>0</v>
      </c>
      <c r="BE358" s="139">
        <v>0</v>
      </c>
      <c r="BF358" s="139">
        <v>0</v>
      </c>
      <c r="BG358" s="139">
        <v>0</v>
      </c>
      <c r="BH358" s="139">
        <v>0</v>
      </c>
      <c r="BI358" s="139">
        <v>0</v>
      </c>
      <c r="BJ358" s="139">
        <v>0</v>
      </c>
      <c r="BK358" s="139">
        <v>0</v>
      </c>
      <c r="BL358" s="139">
        <v>0</v>
      </c>
      <c r="BM358" s="139">
        <v>0</v>
      </c>
      <c r="BN358" s="139">
        <v>0</v>
      </c>
      <c r="BO358" s="139">
        <v>0</v>
      </c>
      <c r="BP358" s="139">
        <v>0</v>
      </c>
      <c r="BQ358" s="144">
        <v>0</v>
      </c>
    </row>
    <row r="359" spans="2:96" x14ac:dyDescent="0.25">
      <c r="K359" s="135" t="s">
        <v>328</v>
      </c>
      <c r="N359" s="61" t="s">
        <v>2312</v>
      </c>
      <c r="V359" s="61" t="s">
        <v>382</v>
      </c>
      <c r="W359" s="61" t="s">
        <v>390</v>
      </c>
      <c r="X359" s="61">
        <v>2</v>
      </c>
      <c r="AB359" s="136" t="s">
        <v>387</v>
      </c>
      <c r="AC359" s="179">
        <v>250000812300</v>
      </c>
      <c r="AD359" s="180" t="s">
        <v>774</v>
      </c>
      <c r="AE359" s="139">
        <v>3638</v>
      </c>
      <c r="AF359" s="17">
        <v>0</v>
      </c>
      <c r="AG359" s="17">
        <v>0</v>
      </c>
      <c r="AH359" s="140">
        <v>0</v>
      </c>
      <c r="AI359" s="141">
        <v>0</v>
      </c>
      <c r="AJ359" s="142">
        <v>0</v>
      </c>
      <c r="AK359" s="121">
        <v>0</v>
      </c>
      <c r="AL359" s="142">
        <v>0</v>
      </c>
      <c r="AM359" s="181">
        <v>0</v>
      </c>
      <c r="AN359" s="141">
        <v>0</v>
      </c>
      <c r="AO359" s="140">
        <v>0</v>
      </c>
      <c r="AP359" s="140">
        <v>0</v>
      </c>
      <c r="AQ359" s="140">
        <v>0</v>
      </c>
      <c r="AR359" s="142">
        <v>0</v>
      </c>
      <c r="AS359" s="143">
        <v>0</v>
      </c>
      <c r="AT359" s="142">
        <v>0</v>
      </c>
      <c r="AU359" s="143">
        <v>0</v>
      </c>
      <c r="AV359" s="142">
        <v>0</v>
      </c>
      <c r="AW359" s="143">
        <v>0</v>
      </c>
      <c r="AX359" s="142">
        <v>0</v>
      </c>
      <c r="AY359" s="143">
        <v>0</v>
      </c>
      <c r="AZ359" s="142">
        <v>0</v>
      </c>
      <c r="BA359" s="143">
        <v>0</v>
      </c>
      <c r="BB359" s="142">
        <v>0</v>
      </c>
      <c r="BC359" s="143">
        <v>0</v>
      </c>
      <c r="BE359" s="139">
        <v>0</v>
      </c>
      <c r="BF359" s="139">
        <v>0</v>
      </c>
      <c r="BG359" s="139">
        <v>0</v>
      </c>
      <c r="BH359" s="139">
        <v>0</v>
      </c>
      <c r="BI359" s="139">
        <v>0</v>
      </c>
      <c r="BJ359" s="139">
        <v>0</v>
      </c>
      <c r="BK359" s="139">
        <v>0</v>
      </c>
      <c r="BL359" s="139">
        <v>0</v>
      </c>
      <c r="BM359" s="139">
        <v>0</v>
      </c>
      <c r="BN359" s="139">
        <v>0</v>
      </c>
      <c r="BO359" s="139">
        <v>0</v>
      </c>
      <c r="BP359" s="139">
        <v>0</v>
      </c>
      <c r="BQ359" s="144">
        <v>0</v>
      </c>
    </row>
    <row r="360" spans="2:96" x14ac:dyDescent="0.25">
      <c r="K360" s="135" t="s">
        <v>328</v>
      </c>
      <c r="N360" s="61" t="s">
        <v>2313</v>
      </c>
      <c r="V360" s="61" t="s">
        <v>382</v>
      </c>
      <c r="W360" s="61" t="s">
        <v>390</v>
      </c>
      <c r="X360" s="61">
        <v>2</v>
      </c>
      <c r="AB360" s="136" t="s">
        <v>387</v>
      </c>
      <c r="AC360" s="179">
        <v>250000812315</v>
      </c>
      <c r="AD360" s="180" t="s">
        <v>778</v>
      </c>
      <c r="AE360" s="139">
        <v>187156</v>
      </c>
      <c r="AF360" s="17">
        <v>27302</v>
      </c>
      <c r="AG360" s="17">
        <v>0</v>
      </c>
      <c r="AH360" s="140">
        <v>0</v>
      </c>
      <c r="AI360" s="141">
        <v>0</v>
      </c>
      <c r="AJ360" s="142">
        <v>0</v>
      </c>
      <c r="AK360" s="121">
        <v>0</v>
      </c>
      <c r="AL360" s="142">
        <v>0</v>
      </c>
      <c r="AM360" s="181">
        <v>0</v>
      </c>
      <c r="AN360" s="141">
        <v>0</v>
      </c>
      <c r="AO360" s="140">
        <v>0</v>
      </c>
      <c r="AP360" s="140">
        <v>0</v>
      </c>
      <c r="AQ360" s="140">
        <v>0</v>
      </c>
      <c r="AR360" s="142">
        <v>0</v>
      </c>
      <c r="AS360" s="143">
        <v>0</v>
      </c>
      <c r="AT360" s="142">
        <v>0</v>
      </c>
      <c r="AU360" s="143">
        <v>0</v>
      </c>
      <c r="AV360" s="142">
        <v>0</v>
      </c>
      <c r="AW360" s="143">
        <v>0</v>
      </c>
      <c r="AX360" s="142">
        <v>0</v>
      </c>
      <c r="AY360" s="143">
        <v>0</v>
      </c>
      <c r="AZ360" s="142">
        <v>0</v>
      </c>
      <c r="BA360" s="143">
        <v>0</v>
      </c>
      <c r="BB360" s="142">
        <v>0</v>
      </c>
      <c r="BC360" s="143">
        <v>0</v>
      </c>
      <c r="BE360" s="139">
        <v>0</v>
      </c>
      <c r="BF360" s="139">
        <v>0</v>
      </c>
      <c r="BG360" s="139">
        <v>0</v>
      </c>
      <c r="BH360" s="139">
        <v>0</v>
      </c>
      <c r="BI360" s="139">
        <v>0</v>
      </c>
      <c r="BJ360" s="139">
        <v>0</v>
      </c>
      <c r="BK360" s="139">
        <v>0</v>
      </c>
      <c r="BL360" s="139">
        <v>0</v>
      </c>
      <c r="BM360" s="139">
        <v>0</v>
      </c>
      <c r="BN360" s="139">
        <v>0</v>
      </c>
      <c r="BO360" s="139">
        <v>0</v>
      </c>
      <c r="BP360" s="139">
        <v>0</v>
      </c>
      <c r="BQ360" s="144">
        <v>0</v>
      </c>
    </row>
    <row r="361" spans="2:96" x14ac:dyDescent="0.25">
      <c r="K361" s="135" t="s">
        <v>328</v>
      </c>
      <c r="N361" s="61" t="s">
        <v>2314</v>
      </c>
      <c r="V361" s="61" t="s">
        <v>382</v>
      </c>
      <c r="W361" s="61" t="s">
        <v>390</v>
      </c>
      <c r="X361" s="61">
        <v>2</v>
      </c>
      <c r="AB361" s="136" t="s">
        <v>387</v>
      </c>
      <c r="AC361" s="179">
        <v>250000812317</v>
      </c>
      <c r="AD361" s="180" t="s">
        <v>2315</v>
      </c>
      <c r="AE361" s="139">
        <v>261</v>
      </c>
      <c r="AF361" s="17">
        <v>26</v>
      </c>
      <c r="AG361" s="17">
        <v>0</v>
      </c>
      <c r="AH361" s="140">
        <v>0</v>
      </c>
      <c r="AI361" s="141">
        <v>0</v>
      </c>
      <c r="AJ361" s="142">
        <v>0</v>
      </c>
      <c r="AK361" s="121">
        <v>0</v>
      </c>
      <c r="AL361" s="142">
        <v>0</v>
      </c>
      <c r="AM361" s="181">
        <v>0</v>
      </c>
      <c r="AN361" s="141">
        <v>0</v>
      </c>
      <c r="AO361" s="140">
        <v>0</v>
      </c>
      <c r="AP361" s="140">
        <v>0</v>
      </c>
      <c r="AQ361" s="140">
        <v>0</v>
      </c>
      <c r="AR361" s="142">
        <v>0</v>
      </c>
      <c r="AS361" s="143">
        <v>0</v>
      </c>
      <c r="AT361" s="142">
        <v>0</v>
      </c>
      <c r="AU361" s="143">
        <v>0</v>
      </c>
      <c r="AV361" s="142">
        <v>0</v>
      </c>
      <c r="AW361" s="143">
        <v>0</v>
      </c>
      <c r="AX361" s="142">
        <v>0</v>
      </c>
      <c r="AY361" s="143">
        <v>0</v>
      </c>
      <c r="AZ361" s="142">
        <v>0</v>
      </c>
      <c r="BA361" s="143">
        <v>0</v>
      </c>
      <c r="BB361" s="142">
        <v>0</v>
      </c>
      <c r="BC361" s="143">
        <v>0</v>
      </c>
      <c r="BE361" s="139">
        <v>0</v>
      </c>
      <c r="BF361" s="139">
        <v>0</v>
      </c>
      <c r="BG361" s="139">
        <v>0</v>
      </c>
      <c r="BH361" s="139">
        <v>0</v>
      </c>
      <c r="BI361" s="139">
        <v>0</v>
      </c>
      <c r="BJ361" s="139">
        <v>0</v>
      </c>
      <c r="BK361" s="139">
        <v>0</v>
      </c>
      <c r="BL361" s="139">
        <v>0</v>
      </c>
      <c r="BM361" s="139">
        <v>0</v>
      </c>
      <c r="BN361" s="139">
        <v>0</v>
      </c>
      <c r="BO361" s="139">
        <v>0</v>
      </c>
      <c r="BP361" s="139">
        <v>0</v>
      </c>
      <c r="BQ361" s="144">
        <v>0</v>
      </c>
    </row>
    <row r="362" spans="2:96" ht="18.75" hidden="1" x14ac:dyDescent="0.3">
      <c r="B362" s="120" t="s">
        <v>318</v>
      </c>
      <c r="C362" s="120" t="s">
        <v>318</v>
      </c>
      <c r="J362" s="120" t="s">
        <v>318</v>
      </c>
      <c r="K362" s="135" t="s">
        <v>321</v>
      </c>
      <c r="N362" s="61" t="s">
        <v>323</v>
      </c>
      <c r="AC362" s="145"/>
      <c r="AD362" s="165"/>
      <c r="AE362" s="17"/>
      <c r="AI362" s="163"/>
      <c r="AS362" s="61"/>
      <c r="AU362" s="61"/>
      <c r="AW362" s="61"/>
      <c r="AY362" s="61"/>
      <c r="BA362" s="61"/>
      <c r="BB362" s="61"/>
      <c r="BC362" s="61"/>
      <c r="BE362" s="17"/>
      <c r="BF362" s="17"/>
      <c r="BG362" s="17"/>
      <c r="BH362" s="17"/>
      <c r="BI362" s="17"/>
      <c r="BJ362" s="17"/>
      <c r="BK362" s="17"/>
      <c r="BL362" s="17"/>
      <c r="BM362" s="17"/>
      <c r="BN362" s="17"/>
      <c r="BO362" s="17"/>
      <c r="BP362" s="17"/>
      <c r="BQ362" s="166"/>
    </row>
    <row r="363" spans="2:96" ht="17.25" x14ac:dyDescent="0.3">
      <c r="K363" s="135" t="s">
        <v>325</v>
      </c>
      <c r="V363" s="61" t="s">
        <v>382</v>
      </c>
      <c r="W363" s="61" t="s">
        <v>390</v>
      </c>
      <c r="AB363" s="136" t="s">
        <v>387</v>
      </c>
      <c r="AC363" s="167" t="s">
        <v>781</v>
      </c>
      <c r="AD363" s="138"/>
      <c r="AE363" s="168">
        <v>444529</v>
      </c>
      <c r="AF363" s="168">
        <v>740839.44</v>
      </c>
      <c r="AG363" s="168">
        <v>823489.11000333331</v>
      </c>
      <c r="AH363" s="169">
        <v>871107.84784618323</v>
      </c>
      <c r="AI363" s="170">
        <v>261224.853</v>
      </c>
      <c r="AJ363" s="169">
        <v>783674.55900000001</v>
      </c>
      <c r="AK363" s="170">
        <v>672310.03963333333</v>
      </c>
      <c r="AL363" s="169">
        <v>806772.04756000009</v>
      </c>
      <c r="AM363" s="170">
        <v>727614.17975359957</v>
      </c>
      <c r="AN363" s="170">
        <v>815803.70772591699</v>
      </c>
      <c r="AO363" s="169">
        <v>786696.43365714257</v>
      </c>
      <c r="AP363" s="169">
        <v>823585.33125827997</v>
      </c>
      <c r="AQ363" s="169">
        <v>823585.33125828009</v>
      </c>
      <c r="AR363" s="169">
        <v>39910.772258280078</v>
      </c>
      <c r="AS363" s="171">
        <v>5.0927737540960645E-2</v>
      </c>
      <c r="AT363" s="169">
        <v>-47522.516587903141</v>
      </c>
      <c r="AU363" s="171">
        <v>-5.4554113713247684E-2</v>
      </c>
      <c r="AV363" s="169">
        <v>96.221254946780391</v>
      </c>
      <c r="AW363" s="171">
        <v>1.1684581347577372E-4</v>
      </c>
      <c r="AX363" s="169">
        <v>39910.772258279962</v>
      </c>
      <c r="AY363" s="171">
        <v>5.0927737540960499E-2</v>
      </c>
      <c r="AZ363" s="169">
        <v>-47522.516587903257</v>
      </c>
      <c r="BA363" s="171">
        <v>-5.4554113713247816E-2</v>
      </c>
      <c r="BB363" s="169">
        <v>1.1641532182693481E-10</v>
      </c>
      <c r="BC363" s="171">
        <v>1.4135186410990904E-16</v>
      </c>
      <c r="BE363" s="168">
        <v>73694.871698728952</v>
      </c>
      <c r="BF363" s="168">
        <v>64985.307428587541</v>
      </c>
      <c r="BG363" s="168">
        <v>67911.557985495121</v>
      </c>
      <c r="BH363" s="168">
        <v>71609.686938521161</v>
      </c>
      <c r="BI363" s="168">
        <v>65298.791737757776</v>
      </c>
      <c r="BJ363" s="168">
        <v>68034.24395328424</v>
      </c>
      <c r="BK363" s="168">
        <v>70742.193779277615</v>
      </c>
      <c r="BL363" s="168">
        <v>68164.805625139721</v>
      </c>
      <c r="BM363" s="168">
        <v>68495.557085679655</v>
      </c>
      <c r="BN363" s="168">
        <v>70708.006330747186</v>
      </c>
      <c r="BO363" s="168">
        <v>68283.641248718617</v>
      </c>
      <c r="BP363" s="168">
        <v>65656.66744634253</v>
      </c>
      <c r="BQ363" s="172">
        <v>823585.3312582802</v>
      </c>
    </row>
    <row r="364" spans="2:96" ht="18.75" x14ac:dyDescent="0.3">
      <c r="K364" s="135" t="s">
        <v>325</v>
      </c>
      <c r="AC364" s="145"/>
      <c r="AD364" s="173"/>
      <c r="AE364" s="174"/>
      <c r="AI364" s="175"/>
      <c r="AS364" s="61"/>
      <c r="AU364" s="61"/>
      <c r="AW364" s="61"/>
      <c r="AY364" s="61"/>
      <c r="BA364" s="61"/>
      <c r="BB364" s="61"/>
      <c r="BC364" s="61"/>
      <c r="BE364" s="174"/>
      <c r="BF364" s="174"/>
      <c r="BG364" s="174"/>
      <c r="BH364" s="174"/>
      <c r="BI364" s="174"/>
      <c r="BJ364" s="174"/>
      <c r="BK364" s="174"/>
      <c r="BL364" s="174"/>
      <c r="BM364" s="174"/>
      <c r="BN364" s="174"/>
      <c r="BO364" s="174"/>
      <c r="BP364" s="174"/>
      <c r="BQ364" s="176"/>
    </row>
    <row r="365" spans="2:96" ht="18.75" x14ac:dyDescent="0.3">
      <c r="K365" s="135" t="s">
        <v>325</v>
      </c>
      <c r="M365" s="61" t="s">
        <v>392</v>
      </c>
      <c r="N365" s="61" t="s">
        <v>782</v>
      </c>
      <c r="V365" s="61" t="s">
        <v>382</v>
      </c>
      <c r="W365" s="61" t="s">
        <v>393</v>
      </c>
      <c r="X365" s="61">
        <v>3</v>
      </c>
      <c r="AB365" s="136" t="s">
        <v>387</v>
      </c>
      <c r="AC365" s="162" t="s">
        <v>394</v>
      </c>
      <c r="AD365" s="138"/>
      <c r="AE365" s="39"/>
      <c r="AI365" s="163"/>
      <c r="AS365" s="61"/>
      <c r="AU365" s="61"/>
      <c r="AW365" s="61"/>
      <c r="AY365" s="61"/>
      <c r="BA365" s="61"/>
      <c r="BB365" s="61"/>
      <c r="BC365" s="61"/>
      <c r="BE365" s="39"/>
      <c r="BF365" s="39"/>
      <c r="BG365" s="39"/>
      <c r="BH365" s="39"/>
      <c r="BI365" s="39"/>
      <c r="BJ365" s="39"/>
      <c r="BK365" s="39"/>
      <c r="BL365" s="39"/>
      <c r="BM365" s="39"/>
      <c r="BN365" s="39"/>
      <c r="BO365" s="39"/>
      <c r="BP365" s="39"/>
      <c r="BQ365" s="164"/>
      <c r="BS365" s="61">
        <v>146179.51</v>
      </c>
      <c r="BT365" s="61">
        <v>217342.31</v>
      </c>
      <c r="BU365" s="61">
        <v>237530.44999999998</v>
      </c>
      <c r="BV365" s="61">
        <v>228722.25013100001</v>
      </c>
      <c r="BW365" s="61">
        <v>77828.009999999995</v>
      </c>
      <c r="BX365" s="61">
        <v>233484.02999999997</v>
      </c>
      <c r="BY365" s="61">
        <v>197045.9</v>
      </c>
      <c r="BZ365" s="61">
        <v>236455.08000000002</v>
      </c>
      <c r="CA365" s="61">
        <v>190986.97946172423</v>
      </c>
      <c r="CB365" s="61">
        <v>234781.17066927577</v>
      </c>
      <c r="CC365" s="61">
        <v>230917.45714285693</v>
      </c>
      <c r="CD365" s="61">
        <v>255308.87104411624</v>
      </c>
      <c r="CE365" s="61">
        <v>255308.87104411624</v>
      </c>
      <c r="CG365" s="61">
        <v>19356.840903697757</v>
      </c>
      <c r="CH365" s="61">
        <v>20451.848956686481</v>
      </c>
      <c r="CI365" s="61">
        <v>20165.241768067419</v>
      </c>
      <c r="CJ365" s="61">
        <v>23645.411703990369</v>
      </c>
      <c r="CK365" s="61">
        <v>22059.799581071373</v>
      </c>
      <c r="CL365" s="61">
        <v>20756.158354014344</v>
      </c>
      <c r="CM365" s="61">
        <v>19516.160782077208</v>
      </c>
      <c r="CN365" s="61">
        <v>21385.008244337376</v>
      </c>
      <c r="CO365" s="61">
        <v>23027.098842660707</v>
      </c>
      <c r="CP365" s="61">
        <v>19302.469834092095</v>
      </c>
      <c r="CQ365" s="61">
        <v>21957.379659256017</v>
      </c>
      <c r="CR365" s="61">
        <v>23685.452414165091</v>
      </c>
    </row>
    <row r="366" spans="2:96" x14ac:dyDescent="0.25">
      <c r="K366" s="135" t="s">
        <v>328</v>
      </c>
      <c r="N366" s="61" t="s">
        <v>783</v>
      </c>
      <c r="V366" s="61" t="s">
        <v>382</v>
      </c>
      <c r="W366" s="61" t="s">
        <v>393</v>
      </c>
      <c r="X366" s="61">
        <v>3</v>
      </c>
      <c r="AB366" s="136" t="s">
        <v>387</v>
      </c>
      <c r="AC366" s="179">
        <v>813356</v>
      </c>
      <c r="AD366" s="180" t="s">
        <v>784</v>
      </c>
      <c r="AE366" s="139">
        <v>0</v>
      </c>
      <c r="AF366" s="17">
        <v>217342.31</v>
      </c>
      <c r="AG366" s="17">
        <v>237530.44999999998</v>
      </c>
      <c r="AH366" s="140">
        <v>228722.25013100001</v>
      </c>
      <c r="AI366" s="141">
        <v>77828.009999999995</v>
      </c>
      <c r="AJ366" s="142">
        <v>233484.02999999997</v>
      </c>
      <c r="AK366" s="121">
        <v>197045.9</v>
      </c>
      <c r="AL366" s="142">
        <v>236455.08000000002</v>
      </c>
      <c r="AM366" s="181">
        <v>190986.97946172423</v>
      </c>
      <c r="AN366" s="141">
        <v>234781.17066927577</v>
      </c>
      <c r="AO366" s="140">
        <v>230917.45714285693</v>
      </c>
      <c r="AP366" s="140">
        <v>255308.87104411624</v>
      </c>
      <c r="AQ366" s="140">
        <v>255308.87104411624</v>
      </c>
      <c r="AR366" s="142">
        <v>21824.84104411627</v>
      </c>
      <c r="AS366" s="143">
        <v>9.3474663102723871E-2</v>
      </c>
      <c r="AT366" s="142">
        <v>26586.620913116232</v>
      </c>
      <c r="AU366" s="143">
        <v>0.11623976634493943</v>
      </c>
      <c r="AV366" s="142">
        <v>17778.421044116258</v>
      </c>
      <c r="AW366" s="143">
        <v>7.4846913497264286E-2</v>
      </c>
      <c r="AX366" s="142">
        <v>21824.84104411627</v>
      </c>
      <c r="AY366" s="143">
        <v>9.3474663102723871E-2</v>
      </c>
      <c r="AZ366" s="142">
        <v>26586.620913116232</v>
      </c>
      <c r="BA366" s="143">
        <v>0.11623976634493943</v>
      </c>
      <c r="BB366" s="142">
        <v>0</v>
      </c>
      <c r="BC366" s="143">
        <v>0</v>
      </c>
      <c r="BE366" s="139">
        <v>19356.840903697757</v>
      </c>
      <c r="BF366" s="139">
        <v>20451.848956686481</v>
      </c>
      <c r="BG366" s="139">
        <v>20165.241768067419</v>
      </c>
      <c r="BH366" s="139">
        <v>23645.411703990369</v>
      </c>
      <c r="BI366" s="139">
        <v>22059.799581071373</v>
      </c>
      <c r="BJ366" s="139">
        <v>20756.158354014344</v>
      </c>
      <c r="BK366" s="139">
        <v>19516.160782077208</v>
      </c>
      <c r="BL366" s="139">
        <v>21385.008244337376</v>
      </c>
      <c r="BM366" s="139">
        <v>23027.098842660707</v>
      </c>
      <c r="BN366" s="139">
        <v>19302.469834092095</v>
      </c>
      <c r="BO366" s="139">
        <v>21957.379659256017</v>
      </c>
      <c r="BP366" s="139">
        <v>23685.452414165091</v>
      </c>
      <c r="BQ366" s="144">
        <v>255308.87104411627</v>
      </c>
    </row>
    <row r="367" spans="2:96" x14ac:dyDescent="0.25">
      <c r="K367" s="135" t="s">
        <v>328</v>
      </c>
      <c r="N367" s="61" t="s">
        <v>2316</v>
      </c>
      <c r="V367" s="61" t="s">
        <v>382</v>
      </c>
      <c r="W367" s="61" t="s">
        <v>393</v>
      </c>
      <c r="X367" s="61">
        <v>3</v>
      </c>
      <c r="AB367" s="136" t="s">
        <v>387</v>
      </c>
      <c r="AC367" s="179">
        <v>250099813203</v>
      </c>
      <c r="AD367" s="180" t="s">
        <v>2317</v>
      </c>
      <c r="AE367" s="139">
        <v>1930</v>
      </c>
      <c r="AF367" s="17">
        <v>0</v>
      </c>
      <c r="AG367" s="17">
        <v>0</v>
      </c>
      <c r="AH367" s="140">
        <v>0</v>
      </c>
      <c r="AI367" s="141">
        <v>0</v>
      </c>
      <c r="AJ367" s="142">
        <v>0</v>
      </c>
      <c r="AK367" s="121">
        <v>0</v>
      </c>
      <c r="AL367" s="142">
        <v>0</v>
      </c>
      <c r="AM367" s="181">
        <v>0</v>
      </c>
      <c r="AN367" s="141">
        <v>0</v>
      </c>
      <c r="AO367" s="140">
        <v>0</v>
      </c>
      <c r="AP367" s="140">
        <v>0</v>
      </c>
      <c r="AQ367" s="140">
        <v>0</v>
      </c>
      <c r="AR367" s="142">
        <v>0</v>
      </c>
      <c r="AS367" s="143">
        <v>0</v>
      </c>
      <c r="AT367" s="142">
        <v>0</v>
      </c>
      <c r="AU367" s="143">
        <v>0</v>
      </c>
      <c r="AV367" s="142">
        <v>0</v>
      </c>
      <c r="AW367" s="143">
        <v>0</v>
      </c>
      <c r="AX367" s="142">
        <v>0</v>
      </c>
      <c r="AY367" s="143">
        <v>0</v>
      </c>
      <c r="AZ367" s="142">
        <v>0</v>
      </c>
      <c r="BA367" s="143">
        <v>0</v>
      </c>
      <c r="BB367" s="142">
        <v>0</v>
      </c>
      <c r="BC367" s="143">
        <v>0</v>
      </c>
      <c r="BE367" s="139">
        <v>0</v>
      </c>
      <c r="BF367" s="139">
        <v>0</v>
      </c>
      <c r="BG367" s="139">
        <v>0</v>
      </c>
      <c r="BH367" s="139">
        <v>0</v>
      </c>
      <c r="BI367" s="139">
        <v>0</v>
      </c>
      <c r="BJ367" s="139">
        <v>0</v>
      </c>
      <c r="BK367" s="139">
        <v>0</v>
      </c>
      <c r="BL367" s="139">
        <v>0</v>
      </c>
      <c r="BM367" s="139">
        <v>0</v>
      </c>
      <c r="BN367" s="139">
        <v>0</v>
      </c>
      <c r="BO367" s="139">
        <v>0</v>
      </c>
      <c r="BP367" s="139">
        <v>0</v>
      </c>
      <c r="BQ367" s="144">
        <v>0</v>
      </c>
    </row>
    <row r="368" spans="2:96" x14ac:dyDescent="0.25">
      <c r="K368" s="135" t="s">
        <v>328</v>
      </c>
      <c r="N368" s="61" t="s">
        <v>2318</v>
      </c>
      <c r="V368" s="61" t="s">
        <v>382</v>
      </c>
      <c r="W368" s="61" t="s">
        <v>393</v>
      </c>
      <c r="X368" s="61">
        <v>3</v>
      </c>
      <c r="AB368" s="136" t="s">
        <v>387</v>
      </c>
      <c r="AC368" s="179">
        <v>250099813356</v>
      </c>
      <c r="AD368" s="180" t="s">
        <v>784</v>
      </c>
      <c r="AE368" s="139">
        <v>144249.51</v>
      </c>
      <c r="AF368" s="17">
        <v>0</v>
      </c>
      <c r="AG368" s="17">
        <v>0</v>
      </c>
      <c r="AH368" s="140">
        <v>0</v>
      </c>
      <c r="AI368" s="141">
        <v>0</v>
      </c>
      <c r="AJ368" s="142">
        <v>0</v>
      </c>
      <c r="AK368" s="121">
        <v>0</v>
      </c>
      <c r="AL368" s="142">
        <v>0</v>
      </c>
      <c r="AM368" s="181">
        <v>0</v>
      </c>
      <c r="AN368" s="141">
        <v>0</v>
      </c>
      <c r="AO368" s="140">
        <v>0</v>
      </c>
      <c r="AP368" s="140">
        <v>0</v>
      </c>
      <c r="AQ368" s="140">
        <v>0</v>
      </c>
      <c r="AR368" s="142">
        <v>0</v>
      </c>
      <c r="AS368" s="143">
        <v>0</v>
      </c>
      <c r="AT368" s="142">
        <v>0</v>
      </c>
      <c r="AU368" s="143">
        <v>0</v>
      </c>
      <c r="AV368" s="142">
        <v>0</v>
      </c>
      <c r="AW368" s="143">
        <v>0</v>
      </c>
      <c r="AX368" s="142">
        <v>0</v>
      </c>
      <c r="AY368" s="143">
        <v>0</v>
      </c>
      <c r="AZ368" s="142">
        <v>0</v>
      </c>
      <c r="BA368" s="143">
        <v>0</v>
      </c>
      <c r="BB368" s="142">
        <v>0</v>
      </c>
      <c r="BC368" s="143">
        <v>0</v>
      </c>
      <c r="BE368" s="139">
        <v>0</v>
      </c>
      <c r="BF368" s="139">
        <v>0</v>
      </c>
      <c r="BG368" s="139">
        <v>0</v>
      </c>
      <c r="BH368" s="139">
        <v>0</v>
      </c>
      <c r="BI368" s="139">
        <v>0</v>
      </c>
      <c r="BJ368" s="139">
        <v>0</v>
      </c>
      <c r="BK368" s="139">
        <v>0</v>
      </c>
      <c r="BL368" s="139">
        <v>0</v>
      </c>
      <c r="BM368" s="139">
        <v>0</v>
      </c>
      <c r="BN368" s="139">
        <v>0</v>
      </c>
      <c r="BO368" s="139">
        <v>0</v>
      </c>
      <c r="BP368" s="139">
        <v>0</v>
      </c>
      <c r="BQ368" s="144">
        <v>0</v>
      </c>
    </row>
    <row r="369" spans="2:96" ht="18.75" hidden="1" x14ac:dyDescent="0.3">
      <c r="B369" s="120" t="s">
        <v>318</v>
      </c>
      <c r="C369" s="120" t="s">
        <v>318</v>
      </c>
      <c r="J369" s="120" t="s">
        <v>318</v>
      </c>
      <c r="K369" s="135" t="s">
        <v>321</v>
      </c>
      <c r="N369" s="61" t="s">
        <v>323</v>
      </c>
      <c r="AC369" s="145"/>
      <c r="AD369" s="165"/>
      <c r="AE369" s="17"/>
      <c r="AI369" s="163"/>
      <c r="AS369" s="61"/>
      <c r="AU369" s="61"/>
      <c r="AW369" s="61"/>
      <c r="AY369" s="61"/>
      <c r="BA369" s="61"/>
      <c r="BB369" s="61"/>
      <c r="BC369" s="61"/>
      <c r="BE369" s="17"/>
      <c r="BF369" s="17"/>
      <c r="BG369" s="17"/>
      <c r="BH369" s="17"/>
      <c r="BI369" s="17"/>
      <c r="BJ369" s="17"/>
      <c r="BK369" s="17"/>
      <c r="BL369" s="17"/>
      <c r="BM369" s="17"/>
      <c r="BN369" s="17"/>
      <c r="BO369" s="17"/>
      <c r="BP369" s="17"/>
      <c r="BQ369" s="166"/>
    </row>
    <row r="370" spans="2:96" ht="17.25" x14ac:dyDescent="0.3">
      <c r="K370" s="135" t="s">
        <v>325</v>
      </c>
      <c r="V370" s="61" t="s">
        <v>382</v>
      </c>
      <c r="W370" s="61" t="s">
        <v>393</v>
      </c>
      <c r="AB370" s="136" t="s">
        <v>387</v>
      </c>
      <c r="AC370" s="167" t="s">
        <v>785</v>
      </c>
      <c r="AD370" s="138"/>
      <c r="AE370" s="168">
        <v>146179.51</v>
      </c>
      <c r="AF370" s="168">
        <v>217342.31</v>
      </c>
      <c r="AG370" s="168">
        <v>237530.44999999998</v>
      </c>
      <c r="AH370" s="169">
        <v>228722.25013100001</v>
      </c>
      <c r="AI370" s="170">
        <v>77828.009999999995</v>
      </c>
      <c r="AJ370" s="169">
        <v>233484.02999999997</v>
      </c>
      <c r="AK370" s="170">
        <v>197045.9</v>
      </c>
      <c r="AL370" s="169">
        <v>236455.08000000002</v>
      </c>
      <c r="AM370" s="170">
        <v>190986.97946172423</v>
      </c>
      <c r="AN370" s="170">
        <v>234781.17066927577</v>
      </c>
      <c r="AO370" s="169">
        <v>230917.45714285693</v>
      </c>
      <c r="AP370" s="169">
        <v>255308.87104411624</v>
      </c>
      <c r="AQ370" s="169">
        <v>255308.87104411624</v>
      </c>
      <c r="AR370" s="169">
        <v>21824.84104411627</v>
      </c>
      <c r="AS370" s="171">
        <v>9.3474663102723871E-2</v>
      </c>
      <c r="AT370" s="169">
        <v>26586.620913116232</v>
      </c>
      <c r="AU370" s="171">
        <v>0.11623976634493943</v>
      </c>
      <c r="AV370" s="169">
        <v>17778.421044116258</v>
      </c>
      <c r="AW370" s="171">
        <v>7.4846913497264286E-2</v>
      </c>
      <c r="AX370" s="169">
        <v>21824.84104411627</v>
      </c>
      <c r="AY370" s="171">
        <v>9.3474663102723871E-2</v>
      </c>
      <c r="AZ370" s="169">
        <v>26586.620913116232</v>
      </c>
      <c r="BA370" s="171">
        <v>0.11623976634493943</v>
      </c>
      <c r="BB370" s="169">
        <v>0</v>
      </c>
      <c r="BC370" s="171">
        <v>0</v>
      </c>
      <c r="BE370" s="168">
        <v>19356.840903697757</v>
      </c>
      <c r="BF370" s="168">
        <v>20451.848956686481</v>
      </c>
      <c r="BG370" s="168">
        <v>20165.241768067419</v>
      </c>
      <c r="BH370" s="168">
        <v>23645.411703990369</v>
      </c>
      <c r="BI370" s="168">
        <v>22059.799581071373</v>
      </c>
      <c r="BJ370" s="168">
        <v>20756.158354014344</v>
      </c>
      <c r="BK370" s="168">
        <v>19516.160782077208</v>
      </c>
      <c r="BL370" s="168">
        <v>21385.008244337376</v>
      </c>
      <c r="BM370" s="168">
        <v>23027.098842660707</v>
      </c>
      <c r="BN370" s="168">
        <v>19302.469834092095</v>
      </c>
      <c r="BO370" s="168">
        <v>21957.379659256017</v>
      </c>
      <c r="BP370" s="168">
        <v>23685.452414165091</v>
      </c>
      <c r="BQ370" s="172">
        <v>255308.87104411627</v>
      </c>
    </row>
    <row r="371" spans="2:96" ht="18.75" x14ac:dyDescent="0.3">
      <c r="K371" s="135" t="s">
        <v>325</v>
      </c>
      <c r="AC371" s="145"/>
      <c r="AD371" s="173"/>
      <c r="AE371" s="174"/>
      <c r="AI371" s="175"/>
      <c r="AS371" s="61"/>
      <c r="AU371" s="61"/>
      <c r="AW371" s="61"/>
      <c r="AY371" s="61"/>
      <c r="BA371" s="61"/>
      <c r="BB371" s="61"/>
      <c r="BC371" s="61"/>
      <c r="BE371" s="174"/>
      <c r="BF371" s="174"/>
      <c r="BG371" s="174"/>
      <c r="BH371" s="174"/>
      <c r="BI371" s="174"/>
      <c r="BJ371" s="174"/>
      <c r="BK371" s="174"/>
      <c r="BL371" s="174"/>
      <c r="BM371" s="174"/>
      <c r="BN371" s="174"/>
      <c r="BO371" s="174"/>
      <c r="BP371" s="174"/>
      <c r="BQ371" s="176"/>
    </row>
    <row r="372" spans="2:96" hidden="1" x14ac:dyDescent="0.25">
      <c r="B372" s="120" t="s">
        <v>318</v>
      </c>
      <c r="C372" s="120" t="s">
        <v>318</v>
      </c>
      <c r="J372" s="120" t="s">
        <v>318</v>
      </c>
      <c r="K372" s="135" t="s">
        <v>319</v>
      </c>
      <c r="M372" s="61" t="s">
        <v>323</v>
      </c>
      <c r="AE372" s="17"/>
      <c r="AI372" s="152"/>
      <c r="AS372" s="61"/>
      <c r="AU372" s="61"/>
      <c r="AW372" s="61"/>
      <c r="AY372" s="61"/>
      <c r="BA372" s="61"/>
      <c r="BB372" s="61"/>
      <c r="BC372" s="61"/>
      <c r="BE372" s="17"/>
      <c r="BF372" s="17"/>
      <c r="BG372" s="17"/>
      <c r="BH372" s="17"/>
      <c r="BI372" s="17"/>
      <c r="BJ372" s="17"/>
      <c r="BK372" s="17"/>
      <c r="BL372" s="17"/>
      <c r="BM372" s="17"/>
      <c r="BN372" s="17"/>
      <c r="BO372" s="17"/>
      <c r="BP372" s="17"/>
      <c r="BQ372" s="153"/>
    </row>
    <row r="373" spans="2:96" ht="18.75" x14ac:dyDescent="0.3">
      <c r="K373" s="135" t="s">
        <v>321</v>
      </c>
      <c r="V373" s="61" t="s">
        <v>382</v>
      </c>
      <c r="AB373" s="136" t="s">
        <v>387</v>
      </c>
      <c r="AC373" s="154" t="s">
        <v>395</v>
      </c>
      <c r="AD373" s="155"/>
      <c r="AE373" s="156">
        <v>773828.7571056278</v>
      </c>
      <c r="AF373" s="156">
        <v>1112501.0243425411</v>
      </c>
      <c r="AG373" s="156">
        <v>1268683.8490404787</v>
      </c>
      <c r="AH373" s="156">
        <v>1316569.6856735845</v>
      </c>
      <c r="AI373" s="157">
        <v>417157.78403397946</v>
      </c>
      <c r="AJ373" s="156">
        <v>1251473.3521019383</v>
      </c>
      <c r="AK373" s="157">
        <v>1056483.5044511049</v>
      </c>
      <c r="AL373" s="156">
        <v>1267780.2053413261</v>
      </c>
      <c r="AM373" s="157">
        <v>1099217.4822956896</v>
      </c>
      <c r="AN373" s="157">
        <v>1273835.7078289997</v>
      </c>
      <c r="AO373" s="156">
        <v>1250048.0076304651</v>
      </c>
      <c r="AP373" s="156">
        <v>1312715.7897884573</v>
      </c>
      <c r="AQ373" s="156">
        <v>1312715.7897884573</v>
      </c>
      <c r="AR373" s="156">
        <v>61242.437686518999</v>
      </c>
      <c r="AS373" s="158">
        <v>4.8936269864362655E-2</v>
      </c>
      <c r="AT373" s="156">
        <v>-3853.8958851271309</v>
      </c>
      <c r="AU373" s="158">
        <v>-2.9272251420215541E-3</v>
      </c>
      <c r="AV373" s="156">
        <v>44031.940747978631</v>
      </c>
      <c r="AW373" s="158">
        <v>3.4706787495781974E-2</v>
      </c>
      <c r="AX373" s="156">
        <v>61242.437686518999</v>
      </c>
      <c r="AY373" s="158">
        <v>4.8936269864362655E-2</v>
      </c>
      <c r="AZ373" s="156">
        <v>-3853.8958851271309</v>
      </c>
      <c r="BA373" s="158">
        <v>-2.9272251420215541E-3</v>
      </c>
      <c r="BB373" s="156">
        <v>0</v>
      </c>
      <c r="BC373" s="158">
        <v>0</v>
      </c>
      <c r="BE373" s="156">
        <v>112910.4412969167</v>
      </c>
      <c r="BF373" s="156">
        <v>104655.43410151402</v>
      </c>
      <c r="BG373" s="156">
        <v>107935.52844805256</v>
      </c>
      <c r="BH373" s="156">
        <v>115113.82733700151</v>
      </c>
      <c r="BI373" s="156">
        <v>105295.96707866914</v>
      </c>
      <c r="BJ373" s="156">
        <v>108649.1310017886</v>
      </c>
      <c r="BK373" s="156">
        <v>109476.63227759482</v>
      </c>
      <c r="BL373" s="156">
        <v>109408.54256396709</v>
      </c>
      <c r="BM373" s="156">
        <v>110740.93364458036</v>
      </c>
      <c r="BN373" s="156">
        <v>109869.20485932927</v>
      </c>
      <c r="BO373" s="156">
        <v>110099.74960246464</v>
      </c>
      <c r="BP373" s="156">
        <v>108560.39757657854</v>
      </c>
      <c r="BQ373" s="159">
        <v>1312715.7897884573</v>
      </c>
    </row>
    <row r="374" spans="2:96" hidden="1" x14ac:dyDescent="0.25">
      <c r="B374" s="120" t="s">
        <v>318</v>
      </c>
      <c r="C374" s="120" t="s">
        <v>318</v>
      </c>
      <c r="D374" s="120" t="s">
        <v>318</v>
      </c>
      <c r="E374" s="120" t="s">
        <v>318</v>
      </c>
      <c r="F374" s="120" t="s">
        <v>318</v>
      </c>
      <c r="G374" s="120" t="s">
        <v>318</v>
      </c>
      <c r="H374" s="120" t="s">
        <v>318</v>
      </c>
      <c r="I374" s="120" t="s">
        <v>318</v>
      </c>
      <c r="J374" s="120" t="s">
        <v>318</v>
      </c>
      <c r="L374" s="61" t="s">
        <v>323</v>
      </c>
      <c r="AC374" s="145"/>
      <c r="AD374" s="138"/>
      <c r="AE374" s="145"/>
      <c r="AH374" s="138"/>
      <c r="AI374" s="259"/>
      <c r="AK374" s="260"/>
      <c r="AL374" s="261"/>
      <c r="AM374" s="262"/>
      <c r="AN374" s="262"/>
      <c r="AO374" s="261"/>
      <c r="AP374" s="261"/>
      <c r="AQ374" s="261"/>
      <c r="AR374" s="261"/>
      <c r="AS374" s="263"/>
      <c r="AT374" s="261"/>
      <c r="AU374" s="263"/>
      <c r="AV374" s="261"/>
      <c r="AW374" s="263"/>
      <c r="AX374" s="261"/>
      <c r="AY374" s="263"/>
      <c r="AZ374" s="261"/>
      <c r="BA374" s="263"/>
      <c r="BB374" s="261"/>
      <c r="BC374" s="263"/>
    </row>
    <row r="375" spans="2:96" x14ac:dyDescent="0.25">
      <c r="B375" s="120" t="s">
        <v>320</v>
      </c>
      <c r="C375" s="120" t="s">
        <v>320</v>
      </c>
      <c r="D375" s="120" t="s">
        <v>320</v>
      </c>
      <c r="E375" s="120" t="s">
        <v>320</v>
      </c>
      <c r="F375" s="120" t="s">
        <v>320</v>
      </c>
      <c r="G375" s="120" t="s">
        <v>320</v>
      </c>
      <c r="H375" s="120" t="s">
        <v>320</v>
      </c>
      <c r="I375" s="120" t="s">
        <v>320</v>
      </c>
      <c r="J375" s="120" t="s">
        <v>320</v>
      </c>
      <c r="AC375" s="145"/>
      <c r="AD375" s="138"/>
      <c r="AE375" s="145"/>
      <c r="AS375" s="242"/>
      <c r="AU375" s="242"/>
      <c r="AW375" s="242"/>
      <c r="AY375" s="242"/>
      <c r="BA375" s="242"/>
      <c r="BB375" s="61"/>
      <c r="BC375" s="242"/>
    </row>
    <row r="376" spans="2:96" x14ac:dyDescent="0.25">
      <c r="B376" s="120" t="s">
        <v>320</v>
      </c>
      <c r="C376" s="120" t="s">
        <v>320</v>
      </c>
      <c r="D376" s="120" t="s">
        <v>320</v>
      </c>
      <c r="E376" s="120" t="s">
        <v>320</v>
      </c>
      <c r="F376" s="120" t="s">
        <v>320</v>
      </c>
      <c r="G376" s="120" t="s">
        <v>320</v>
      </c>
      <c r="H376" s="120" t="s">
        <v>320</v>
      </c>
      <c r="I376" s="120" t="s">
        <v>320</v>
      </c>
      <c r="J376" s="120" t="s">
        <v>320</v>
      </c>
      <c r="L376" s="61" t="s">
        <v>786</v>
      </c>
      <c r="AC376" s="217"/>
      <c r="AD376" s="265"/>
      <c r="AE376" s="217"/>
      <c r="AF376" s="218"/>
      <c r="AG376" s="218"/>
      <c r="AH376" s="218"/>
      <c r="AI376" s="324"/>
      <c r="AJ376" s="218"/>
      <c r="AK376" s="324"/>
      <c r="AL376" s="218"/>
      <c r="AM376" s="324"/>
      <c r="AN376" s="324"/>
      <c r="AO376" s="218"/>
      <c r="AP376" s="218"/>
      <c r="AQ376" s="218"/>
      <c r="AR376" s="218"/>
      <c r="AS376" s="325"/>
      <c r="AT376" s="218"/>
      <c r="AU376" s="325"/>
      <c r="AV376" s="218"/>
      <c r="AW376" s="325"/>
      <c r="AX376" s="218"/>
      <c r="AY376" s="325"/>
      <c r="AZ376" s="218"/>
      <c r="BA376" s="325"/>
      <c r="BB376" s="218"/>
      <c r="BC376" s="325"/>
    </row>
    <row r="377" spans="2:96" ht="21" x14ac:dyDescent="0.35">
      <c r="K377" s="135" t="s">
        <v>321</v>
      </c>
      <c r="L377" s="61" t="s">
        <v>787</v>
      </c>
      <c r="M377" s="61" t="s">
        <v>788</v>
      </c>
      <c r="V377" s="61" t="s">
        <v>787</v>
      </c>
      <c r="AC377" s="146" t="s">
        <v>789</v>
      </c>
      <c r="AD377" s="147"/>
      <c r="AE377" s="148"/>
      <c r="AF377" s="147"/>
      <c r="AG377" s="147"/>
      <c r="AH377" s="147"/>
      <c r="AI377" s="149"/>
      <c r="AJ377" s="147"/>
      <c r="AK377" s="150"/>
      <c r="AL377" s="147"/>
      <c r="AM377" s="150"/>
      <c r="AN377" s="150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51"/>
      <c r="BE377" s="148"/>
      <c r="BF377" s="148"/>
      <c r="BG377" s="148"/>
      <c r="BH377" s="148"/>
      <c r="BI377" s="148"/>
      <c r="BJ377" s="148"/>
      <c r="BK377" s="148"/>
      <c r="BL377" s="148"/>
      <c r="BM377" s="148"/>
      <c r="BN377" s="148"/>
      <c r="BO377" s="148"/>
      <c r="BP377" s="148"/>
      <c r="BQ377" s="148"/>
      <c r="BR377" s="151"/>
      <c r="BS377" s="61">
        <v>209441631.46391827</v>
      </c>
      <c r="BT377" s="61">
        <v>1222594354.8030722</v>
      </c>
      <c r="BU377" s="61">
        <v>1625218118.1008353</v>
      </c>
      <c r="BV377" s="61">
        <v>76686676.921000049</v>
      </c>
      <c r="BW377" s="61">
        <v>262675130.19432837</v>
      </c>
      <c r="BY377" s="61">
        <v>1005440314.9613713</v>
      </c>
      <c r="CA377" s="61">
        <v>64034145.521091528</v>
      </c>
      <c r="CC377" s="61">
        <v>1113099145.786166</v>
      </c>
      <c r="CD377" s="61">
        <v>80589363.435566813</v>
      </c>
      <c r="CE377" s="61">
        <v>80589364.669766858</v>
      </c>
      <c r="CG377" s="61">
        <v>6794193.111780216</v>
      </c>
      <c r="CH377" s="61">
        <v>6512309.7382494099</v>
      </c>
      <c r="CI377" s="61">
        <v>6714606.3922086218</v>
      </c>
      <c r="CJ377" s="61">
        <v>6952890.1839580266</v>
      </c>
      <c r="CK377" s="61">
        <v>6339041.9793473259</v>
      </c>
      <c r="CL377" s="61">
        <v>6797766.0890390435</v>
      </c>
      <c r="CM377" s="61">
        <v>6706466.1664253371</v>
      </c>
      <c r="CN377" s="61">
        <v>6802503.1250022296</v>
      </c>
      <c r="CO377" s="61">
        <v>6682752.4062913796</v>
      </c>
      <c r="CP377" s="61">
        <v>6863469.252194399</v>
      </c>
      <c r="CQ377" s="61">
        <v>6799882.9834261388</v>
      </c>
      <c r="CR377" s="61">
        <v>6623483.2418447295</v>
      </c>
    </row>
    <row r="378" spans="2:96" ht="18.75" x14ac:dyDescent="0.3">
      <c r="K378" s="135" t="s">
        <v>325</v>
      </c>
      <c r="M378" s="61" t="s">
        <v>790</v>
      </c>
      <c r="N378" s="61" t="s">
        <v>791</v>
      </c>
      <c r="V378" s="61" t="s">
        <v>787</v>
      </c>
      <c r="W378" s="61" t="s">
        <v>792</v>
      </c>
      <c r="X378" s="61">
        <v>420</v>
      </c>
      <c r="AB378" s="136" t="s">
        <v>387</v>
      </c>
      <c r="AC378" s="162" t="s">
        <v>793</v>
      </c>
      <c r="AD378" s="138"/>
      <c r="AE378" s="39"/>
      <c r="AI378" s="163"/>
      <c r="AS378" s="61"/>
      <c r="AU378" s="61"/>
      <c r="AW378" s="61"/>
      <c r="AY378" s="61"/>
      <c r="BA378" s="61"/>
      <c r="BB378" s="61"/>
      <c r="BC378" s="61"/>
      <c r="BE378" s="39"/>
      <c r="BF378" s="39"/>
      <c r="BG378" s="39"/>
      <c r="BH378" s="39"/>
      <c r="BI378" s="39"/>
      <c r="BJ378" s="39"/>
      <c r="BK378" s="39"/>
      <c r="BL378" s="39"/>
      <c r="BM378" s="39"/>
      <c r="BN378" s="39"/>
      <c r="BO378" s="39"/>
      <c r="BP378" s="39"/>
      <c r="BQ378" s="164"/>
      <c r="BS378" s="61">
        <v>303299.00000000006</v>
      </c>
      <c r="BT378" s="61">
        <v>137369857.42777783</v>
      </c>
      <c r="BU378" s="61">
        <v>166577675.68251774</v>
      </c>
      <c r="BV378" s="61">
        <v>37878.849207006606</v>
      </c>
      <c r="BW378" s="61">
        <v>32922571.089999992</v>
      </c>
      <c r="BX378" s="61">
        <v>98767713.269999981</v>
      </c>
      <c r="BY378" s="61">
        <v>124743932.3099333</v>
      </c>
      <c r="BZ378" s="61">
        <v>149692718.77191997</v>
      </c>
      <c r="CA378" s="61">
        <v>31565.797339000001</v>
      </c>
      <c r="CB378" s="61">
        <v>124750245.36180131</v>
      </c>
      <c r="CC378" s="61">
        <v>140560872.18285739</v>
      </c>
      <c r="CD378" s="61">
        <v>855156.82485193899</v>
      </c>
      <c r="CE378" s="61">
        <v>855157.49375193904</v>
      </c>
      <c r="CG378" s="61">
        <v>72629.992127210993</v>
      </c>
      <c r="CH378" s="61">
        <v>70286.862316636994</v>
      </c>
      <c r="CI378" s="61">
        <v>72629.757727210992</v>
      </c>
      <c r="CJ378" s="61">
        <v>72630.192227210995</v>
      </c>
      <c r="CK378" s="61">
        <v>65601.071495480996</v>
      </c>
      <c r="CL378" s="61">
        <v>72629.757727210992</v>
      </c>
      <c r="CM378" s="61">
        <v>70286.862316636994</v>
      </c>
      <c r="CN378" s="61">
        <v>72629.757727210992</v>
      </c>
      <c r="CO378" s="61">
        <v>70286.862316636994</v>
      </c>
      <c r="CP378" s="61">
        <v>72629.757727210992</v>
      </c>
      <c r="CQ378" s="61">
        <v>72629.757727210992</v>
      </c>
      <c r="CR378" s="61">
        <v>70286.862316070154</v>
      </c>
    </row>
    <row r="379" spans="2:96" x14ac:dyDescent="0.25">
      <c r="K379" s="135" t="s">
        <v>328</v>
      </c>
      <c r="N379" s="61" t="s">
        <v>794</v>
      </c>
      <c r="V379" s="61" t="s">
        <v>787</v>
      </c>
      <c r="W379" s="61" t="s">
        <v>792</v>
      </c>
      <c r="X379" s="61">
        <v>420</v>
      </c>
      <c r="AB379" s="136" t="s">
        <v>387</v>
      </c>
      <c r="AC379" s="179">
        <v>811304</v>
      </c>
      <c r="AD379" s="180" t="s">
        <v>795</v>
      </c>
      <c r="AE379" s="139">
        <v>0</v>
      </c>
      <c r="AF379" s="17">
        <v>249</v>
      </c>
      <c r="AG379" s="17">
        <v>756</v>
      </c>
      <c r="AH379" s="140">
        <v>749.85365852778068</v>
      </c>
      <c r="AI379" s="141">
        <v>252</v>
      </c>
      <c r="AJ379" s="142">
        <v>756</v>
      </c>
      <c r="AK379" s="121">
        <v>621</v>
      </c>
      <c r="AL379" s="142">
        <v>745.2</v>
      </c>
      <c r="AM379" s="181">
        <v>624.87804884999991</v>
      </c>
      <c r="AN379" s="141">
        <v>745.97560967778077</v>
      </c>
      <c r="AO379" s="140">
        <v>745.71428571428703</v>
      </c>
      <c r="AP379" s="140">
        <v>747.804878042214</v>
      </c>
      <c r="AQ379" s="140">
        <v>747.80487804221298</v>
      </c>
      <c r="AR379" s="142">
        <v>-8.1951219577870233</v>
      </c>
      <c r="AS379" s="143">
        <v>-1.0840108409771195E-2</v>
      </c>
      <c r="AT379" s="142">
        <v>-2.0487804855677041</v>
      </c>
      <c r="AU379" s="143">
        <v>-2.7322404342070708E-3</v>
      </c>
      <c r="AV379" s="142">
        <v>-8.1951219577870233</v>
      </c>
      <c r="AW379" s="143">
        <v>-1.0840108409771195E-2</v>
      </c>
      <c r="AX379" s="142">
        <v>-8.1951219577860002</v>
      </c>
      <c r="AY379" s="143">
        <v>-1.0840108409769841E-2</v>
      </c>
      <c r="AZ379" s="142">
        <v>-2.0487804855666809</v>
      </c>
      <c r="BA379" s="143">
        <v>-2.7322404342057065E-3</v>
      </c>
      <c r="BB379" s="142">
        <v>-1.0231815394945443E-12</v>
      </c>
      <c r="BC379" s="143">
        <v>-1.3682466770921292E-15</v>
      </c>
      <c r="BE379" s="139">
        <v>63.512195129999995</v>
      </c>
      <c r="BF379" s="139">
        <v>61.463414640000003</v>
      </c>
      <c r="BG379" s="139">
        <v>63.512195129999995</v>
      </c>
      <c r="BH379" s="139">
        <v>63.512195129999995</v>
      </c>
      <c r="BI379" s="139">
        <v>57.365853659999999</v>
      </c>
      <c r="BJ379" s="139">
        <v>63.512195129999995</v>
      </c>
      <c r="BK379" s="139">
        <v>61.463414640000003</v>
      </c>
      <c r="BL379" s="139">
        <v>63.512195129999995</v>
      </c>
      <c r="BM379" s="139">
        <v>61.463414640000003</v>
      </c>
      <c r="BN379" s="139">
        <v>63.512195129999995</v>
      </c>
      <c r="BO379" s="139">
        <v>63.512195129999995</v>
      </c>
      <c r="BP379" s="139">
        <v>61.463414552213102</v>
      </c>
      <c r="BQ379" s="144">
        <v>747.80487804221309</v>
      </c>
    </row>
    <row r="380" spans="2:96" x14ac:dyDescent="0.25">
      <c r="K380" s="135" t="s">
        <v>328</v>
      </c>
      <c r="N380" s="61" t="s">
        <v>796</v>
      </c>
      <c r="V380" s="61" t="s">
        <v>787</v>
      </c>
      <c r="W380" s="61" t="s">
        <v>792</v>
      </c>
      <c r="X380" s="61">
        <v>420</v>
      </c>
      <c r="AB380" s="136" t="s">
        <v>387</v>
      </c>
      <c r="AC380" s="179">
        <v>821127</v>
      </c>
      <c r="AD380" s="180" t="s">
        <v>709</v>
      </c>
      <c r="AE380" s="139">
        <v>0</v>
      </c>
      <c r="AF380" s="17">
        <v>15</v>
      </c>
      <c r="AG380" s="17">
        <v>14</v>
      </c>
      <c r="AH380" s="140">
        <v>2.9756097512876711</v>
      </c>
      <c r="AI380" s="141">
        <v>13</v>
      </c>
      <c r="AJ380" s="142">
        <v>39</v>
      </c>
      <c r="AK380" s="121">
        <v>16</v>
      </c>
      <c r="AL380" s="142">
        <v>19.200000000000003</v>
      </c>
      <c r="AM380" s="181">
        <v>2.4796748000000002</v>
      </c>
      <c r="AN380" s="141">
        <v>16.495934951287673</v>
      </c>
      <c r="AO380" s="140">
        <v>27.428571428571399</v>
      </c>
      <c r="AP380" s="140">
        <v>38.577235773087402</v>
      </c>
      <c r="AQ380" s="140">
        <v>38.57723577308743</v>
      </c>
      <c r="AR380" s="142">
        <v>-0.42276422691256954</v>
      </c>
      <c r="AS380" s="143">
        <v>-1.0840108382373578E-2</v>
      </c>
      <c r="AT380" s="142">
        <v>35.60162602179976</v>
      </c>
      <c r="AU380" s="143">
        <v>11.964480895518454</v>
      </c>
      <c r="AV380" s="142">
        <v>24.57723577308743</v>
      </c>
      <c r="AW380" s="143">
        <v>1.7555168409348165</v>
      </c>
      <c r="AX380" s="142">
        <v>-0.42276422691259796</v>
      </c>
      <c r="AY380" s="143">
        <v>-1.0840108382374307E-2</v>
      </c>
      <c r="AZ380" s="142">
        <v>35.601626021799731</v>
      </c>
      <c r="BA380" s="143">
        <v>11.964480895518445</v>
      </c>
      <c r="BB380" s="142">
        <v>2.8421709430404007E-14</v>
      </c>
      <c r="BC380" s="143">
        <v>7.3674821072151094E-16</v>
      </c>
      <c r="BE380" s="139">
        <v>3.27642276</v>
      </c>
      <c r="BF380" s="139">
        <v>3.1707317100000001</v>
      </c>
      <c r="BG380" s="139">
        <v>3.27642276</v>
      </c>
      <c r="BH380" s="139">
        <v>3.27642276</v>
      </c>
      <c r="BI380" s="139">
        <v>2.95934959</v>
      </c>
      <c r="BJ380" s="139">
        <v>3.27642276</v>
      </c>
      <c r="BK380" s="139">
        <v>3.1707317100000001</v>
      </c>
      <c r="BL380" s="139">
        <v>3.27642276</v>
      </c>
      <c r="BM380" s="139">
        <v>3.1707317100000001</v>
      </c>
      <c r="BN380" s="139">
        <v>3.27642276</v>
      </c>
      <c r="BO380" s="139">
        <v>3.27642276</v>
      </c>
      <c r="BP380" s="139">
        <v>3.1707317330874201</v>
      </c>
      <c r="BQ380" s="144">
        <v>38.57723577308743</v>
      </c>
    </row>
    <row r="381" spans="2:96" x14ac:dyDescent="0.25">
      <c r="K381" s="135" t="s">
        <v>328</v>
      </c>
      <c r="N381" s="61" t="s">
        <v>797</v>
      </c>
      <c r="V381" s="61" t="s">
        <v>787</v>
      </c>
      <c r="W381" s="61" t="s">
        <v>792</v>
      </c>
      <c r="X381" s="61">
        <v>420</v>
      </c>
      <c r="AB381" s="136" t="s">
        <v>387</v>
      </c>
      <c r="AC381" s="179">
        <v>821135</v>
      </c>
      <c r="AD381" s="180" t="s">
        <v>798</v>
      </c>
      <c r="AE381" s="139">
        <v>0</v>
      </c>
      <c r="AF381" s="17">
        <v>290</v>
      </c>
      <c r="AG381" s="17">
        <v>321</v>
      </c>
      <c r="AH381" s="140">
        <v>291.60975609747948</v>
      </c>
      <c r="AI381" s="141">
        <v>111</v>
      </c>
      <c r="AJ381" s="142">
        <v>333</v>
      </c>
      <c r="AK381" s="121">
        <v>264</v>
      </c>
      <c r="AL381" s="142">
        <v>316.79999999999995</v>
      </c>
      <c r="AM381" s="181">
        <v>243.00813009000007</v>
      </c>
      <c r="AN381" s="141">
        <v>312.60162600747941</v>
      </c>
      <c r="AO381" s="140">
        <v>322.28571428571388</v>
      </c>
      <c r="AP381" s="140">
        <v>327.47836191671217</v>
      </c>
      <c r="AQ381" s="140">
        <v>327.47836191671166</v>
      </c>
      <c r="AR381" s="142">
        <v>-5.5216380832883374</v>
      </c>
      <c r="AS381" s="143">
        <v>-1.6581495745610624E-2</v>
      </c>
      <c r="AT381" s="142">
        <v>35.868605819232187</v>
      </c>
      <c r="AU381" s="143">
        <v>0.12300207749991056</v>
      </c>
      <c r="AV381" s="142">
        <v>6.4783619167116626</v>
      </c>
      <c r="AW381" s="143">
        <v>2.0181812824646924E-2</v>
      </c>
      <c r="AX381" s="142">
        <v>-5.5216380832878258</v>
      </c>
      <c r="AY381" s="143">
        <v>-1.6581495745609087E-2</v>
      </c>
      <c r="AZ381" s="142">
        <v>35.868605819232698</v>
      </c>
      <c r="BA381" s="143">
        <v>0.12300207749991232</v>
      </c>
      <c r="BB381" s="142">
        <v>-5.1159076974727213E-13</v>
      </c>
      <c r="BC381" s="143">
        <v>-1.5622124367331037E-15</v>
      </c>
      <c r="BE381" s="139">
        <v>27.813230749999999</v>
      </c>
      <c r="BF381" s="139">
        <v>26.91602975</v>
      </c>
      <c r="BG381" s="139">
        <v>27.813230749999999</v>
      </c>
      <c r="BH381" s="139">
        <v>27.813230749999999</v>
      </c>
      <c r="BI381" s="139">
        <v>25.12162777</v>
      </c>
      <c r="BJ381" s="139">
        <v>27.813230749999999</v>
      </c>
      <c r="BK381" s="139">
        <v>26.91602975</v>
      </c>
      <c r="BL381" s="139">
        <v>27.813230749999999</v>
      </c>
      <c r="BM381" s="139">
        <v>26.91602975</v>
      </c>
      <c r="BN381" s="139">
        <v>27.813230749999999</v>
      </c>
      <c r="BO381" s="139">
        <v>27.813230749999999</v>
      </c>
      <c r="BP381" s="139">
        <v>26.916029646711699</v>
      </c>
      <c r="BQ381" s="144">
        <v>327.47836191671172</v>
      </c>
    </row>
    <row r="382" spans="2:96" x14ac:dyDescent="0.25">
      <c r="K382" s="135" t="s">
        <v>328</v>
      </c>
      <c r="N382" s="61" t="s">
        <v>2319</v>
      </c>
      <c r="V382" s="61" t="s">
        <v>787</v>
      </c>
      <c r="W382" s="61" t="s">
        <v>792</v>
      </c>
      <c r="X382" s="61">
        <v>420</v>
      </c>
      <c r="AB382" s="136" t="s">
        <v>387</v>
      </c>
      <c r="AC382" s="179">
        <v>821140</v>
      </c>
      <c r="AD382" s="180" t="s">
        <v>2320</v>
      </c>
      <c r="AE382" s="139">
        <v>0</v>
      </c>
      <c r="AF382" s="17">
        <v>328</v>
      </c>
      <c r="AG382" s="17">
        <v>343</v>
      </c>
      <c r="AH382" s="140">
        <v>311.91889748121457</v>
      </c>
      <c r="AI382" s="141">
        <v>118</v>
      </c>
      <c r="AJ382" s="142">
        <v>354</v>
      </c>
      <c r="AK382" s="121">
        <v>276</v>
      </c>
      <c r="AL382" s="142">
        <v>331.20000000000005</v>
      </c>
      <c r="AM382" s="181">
        <v>259.9324145696749</v>
      </c>
      <c r="AN382" s="141">
        <v>327.98648291153967</v>
      </c>
      <c r="AO382" s="140">
        <v>335.99999999999989</v>
      </c>
      <c r="AP382" s="140">
        <v>347.15016789031409</v>
      </c>
      <c r="AQ382" s="140">
        <v>347.15016789031415</v>
      </c>
      <c r="AR382" s="142">
        <v>-6.849832109685849</v>
      </c>
      <c r="AS382" s="143">
        <v>-1.934980821945155E-2</v>
      </c>
      <c r="AT382" s="142">
        <v>35.231270409099579</v>
      </c>
      <c r="AU382" s="143">
        <v>0.11295009918795124</v>
      </c>
      <c r="AV382" s="142">
        <v>4.150167890314151</v>
      </c>
      <c r="AW382" s="143">
        <v>1.2099614840566039E-2</v>
      </c>
      <c r="AX382" s="142">
        <v>-6.8498321096859058</v>
      </c>
      <c r="AY382" s="143">
        <v>-1.934980821945171E-2</v>
      </c>
      <c r="AZ382" s="142">
        <v>35.231270409099523</v>
      </c>
      <c r="BA382" s="143">
        <v>0.11295009918795106</v>
      </c>
      <c r="BB382" s="142">
        <v>5.6843418860808015E-14</v>
      </c>
      <c r="BC382" s="143">
        <v>1.6374302569477171E-16</v>
      </c>
      <c r="BE382" s="139">
        <v>29.483986860742032</v>
      </c>
      <c r="BF382" s="139">
        <v>28.532890511871859</v>
      </c>
      <c r="BG382" s="139">
        <v>29.483986860742032</v>
      </c>
      <c r="BH382" s="139">
        <v>29.483986860742032</v>
      </c>
      <c r="BI382" s="139">
        <v>26.630697810151791</v>
      </c>
      <c r="BJ382" s="139">
        <v>29.483986860742032</v>
      </c>
      <c r="BK382" s="139">
        <v>28.532890511871859</v>
      </c>
      <c r="BL382" s="139">
        <v>29.483986860742032</v>
      </c>
      <c r="BM382" s="139">
        <v>28.532890511871859</v>
      </c>
      <c r="BN382" s="139">
        <v>29.483986860742032</v>
      </c>
      <c r="BO382" s="139">
        <v>29.483986860742032</v>
      </c>
      <c r="BP382" s="139">
        <v>28.53289051935263</v>
      </c>
      <c r="BQ382" s="144">
        <v>347.15016789031426</v>
      </c>
    </row>
    <row r="383" spans="2:96" x14ac:dyDescent="0.25">
      <c r="K383" s="135" t="s">
        <v>328</v>
      </c>
      <c r="N383" s="61" t="s">
        <v>799</v>
      </c>
      <c r="V383" s="61" t="s">
        <v>787</v>
      </c>
      <c r="W383" s="61" t="s">
        <v>792</v>
      </c>
      <c r="X383" s="61">
        <v>420</v>
      </c>
      <c r="AB383" s="136" t="s">
        <v>387</v>
      </c>
      <c r="AC383" s="179">
        <v>821141</v>
      </c>
      <c r="AD383" s="180" t="s">
        <v>800</v>
      </c>
      <c r="AE383" s="139">
        <v>0</v>
      </c>
      <c r="AF383" s="17">
        <v>398</v>
      </c>
      <c r="AG383" s="17">
        <v>379</v>
      </c>
      <c r="AH383" s="140">
        <v>384.7971445562647</v>
      </c>
      <c r="AI383" s="141">
        <v>155</v>
      </c>
      <c r="AJ383" s="142">
        <v>465</v>
      </c>
      <c r="AK383" s="121">
        <v>400</v>
      </c>
      <c r="AL383" s="142">
        <v>480</v>
      </c>
      <c r="AM383" s="181">
        <v>320.664287132683</v>
      </c>
      <c r="AN383" s="141">
        <v>464.1328574235817</v>
      </c>
      <c r="AO383" s="140">
        <v>485.142857142857</v>
      </c>
      <c r="AP383" s="140">
        <v>456.00233917795396</v>
      </c>
      <c r="AQ383" s="140">
        <v>456.00233917795441</v>
      </c>
      <c r="AR383" s="142">
        <v>-8.9976608220455887</v>
      </c>
      <c r="AS383" s="143">
        <v>-1.9349808219452879E-2</v>
      </c>
      <c r="AT383" s="142">
        <v>71.205194621689714</v>
      </c>
      <c r="AU383" s="143">
        <v>0.18504605771906438</v>
      </c>
      <c r="AV383" s="142">
        <v>77.002339177954411</v>
      </c>
      <c r="AW383" s="143">
        <v>0.20317239888642324</v>
      </c>
      <c r="AX383" s="142">
        <v>-8.9976608220460434</v>
      </c>
      <c r="AY383" s="143">
        <v>-1.9349808219453857E-2</v>
      </c>
      <c r="AZ383" s="142">
        <v>71.205194621689259</v>
      </c>
      <c r="BA383" s="143">
        <v>0.18504605771906318</v>
      </c>
      <c r="BB383" s="142">
        <v>4.5474735088646412E-13</v>
      </c>
      <c r="BC383" s="143">
        <v>9.9724784681203123E-16</v>
      </c>
      <c r="BE383" s="139">
        <v>38.728965791652598</v>
      </c>
      <c r="BF383" s="139">
        <v>37.479644316441799</v>
      </c>
      <c r="BG383" s="139">
        <v>38.728965791652598</v>
      </c>
      <c r="BH383" s="139">
        <v>38.728965791652598</v>
      </c>
      <c r="BI383" s="139">
        <v>34.981001360792597</v>
      </c>
      <c r="BJ383" s="139">
        <v>38.728965791652598</v>
      </c>
      <c r="BK383" s="139">
        <v>37.479644316441799</v>
      </c>
      <c r="BL383" s="139">
        <v>38.728965791652598</v>
      </c>
      <c r="BM383" s="139">
        <v>37.479644316441799</v>
      </c>
      <c r="BN383" s="139">
        <v>38.728965791652598</v>
      </c>
      <c r="BO383" s="139">
        <v>38.728965791652598</v>
      </c>
      <c r="BP383" s="139">
        <v>37.4796443262682</v>
      </c>
      <c r="BQ383" s="144">
        <v>456.00233917795441</v>
      </c>
    </row>
    <row r="384" spans="2:96" x14ac:dyDescent="0.25">
      <c r="K384" s="135" t="s">
        <v>328</v>
      </c>
      <c r="N384" s="61" t="s">
        <v>801</v>
      </c>
      <c r="V384" s="61" t="s">
        <v>787</v>
      </c>
      <c r="W384" s="61" t="s">
        <v>792</v>
      </c>
      <c r="X384" s="61">
        <v>420</v>
      </c>
      <c r="AB384" s="136" t="s">
        <v>387</v>
      </c>
      <c r="AC384" s="179">
        <v>821142</v>
      </c>
      <c r="AD384" s="180" t="s">
        <v>802</v>
      </c>
      <c r="AE384" s="139">
        <v>0</v>
      </c>
      <c r="AF384" s="17">
        <v>556</v>
      </c>
      <c r="AG384" s="17">
        <v>486</v>
      </c>
      <c r="AH384" s="140">
        <v>443.09974221630443</v>
      </c>
      <c r="AI384" s="141">
        <v>205</v>
      </c>
      <c r="AJ384" s="142">
        <v>615</v>
      </c>
      <c r="AK384" s="121">
        <v>564</v>
      </c>
      <c r="AL384" s="142">
        <v>676.8</v>
      </c>
      <c r="AM384" s="181">
        <v>369.2497851830891</v>
      </c>
      <c r="AN384" s="141">
        <v>637.84995703321533</v>
      </c>
      <c r="AO384" s="140">
        <v>656.57142857142901</v>
      </c>
      <c r="AP384" s="140">
        <v>603.09986794503698</v>
      </c>
      <c r="AQ384" s="140">
        <v>603.09986794503698</v>
      </c>
      <c r="AR384" s="142">
        <v>-11.900132054963024</v>
      </c>
      <c r="AS384" s="143">
        <v>-1.9349808219452071E-2</v>
      </c>
      <c r="AT384" s="142">
        <v>160.00012572873254</v>
      </c>
      <c r="AU384" s="143">
        <v>0.36109279804235717</v>
      </c>
      <c r="AV384" s="142">
        <v>117.09986794503698</v>
      </c>
      <c r="AW384" s="143">
        <v>0.24094623033958226</v>
      </c>
      <c r="AX384" s="142">
        <v>-11.900132054963024</v>
      </c>
      <c r="AY384" s="143">
        <v>-1.9349808219452071E-2</v>
      </c>
      <c r="AZ384" s="142">
        <v>160.00012572873254</v>
      </c>
      <c r="BA384" s="143">
        <v>0.36109279804235717</v>
      </c>
      <c r="BB384" s="142">
        <v>0</v>
      </c>
      <c r="BC384" s="143">
        <v>0</v>
      </c>
      <c r="BE384" s="139">
        <v>51.222180563153501</v>
      </c>
      <c r="BF384" s="139">
        <v>49.569852160455298</v>
      </c>
      <c r="BG384" s="139">
        <v>51.222180563153501</v>
      </c>
      <c r="BH384" s="139">
        <v>51.222180563153501</v>
      </c>
      <c r="BI384" s="139">
        <v>46.265195348144999</v>
      </c>
      <c r="BJ384" s="139">
        <v>51.222180563153501</v>
      </c>
      <c r="BK384" s="139">
        <v>49.569852160455298</v>
      </c>
      <c r="BL384" s="139">
        <v>51.222180563153501</v>
      </c>
      <c r="BM384" s="139">
        <v>49.569852160455298</v>
      </c>
      <c r="BN384" s="139">
        <v>51.222180563153501</v>
      </c>
      <c r="BO384" s="139">
        <v>51.222180563153501</v>
      </c>
      <c r="BP384" s="139">
        <v>49.569852173451501</v>
      </c>
      <c r="BQ384" s="144">
        <v>603.09986794503698</v>
      </c>
    </row>
    <row r="385" spans="11:69" x14ac:dyDescent="0.25">
      <c r="K385" s="135" t="s">
        <v>328</v>
      </c>
      <c r="N385" s="61" t="s">
        <v>2321</v>
      </c>
      <c r="V385" s="61" t="s">
        <v>787</v>
      </c>
      <c r="W385" s="61" t="s">
        <v>792</v>
      </c>
      <c r="X385" s="61">
        <v>420</v>
      </c>
      <c r="AB385" s="136" t="s">
        <v>387</v>
      </c>
      <c r="AC385" s="179">
        <v>821148</v>
      </c>
      <c r="AD385" s="180" t="s">
        <v>2322</v>
      </c>
      <c r="AE385" s="139">
        <v>0</v>
      </c>
      <c r="AF385" s="17">
        <v>295</v>
      </c>
      <c r="AG385" s="17">
        <v>322</v>
      </c>
      <c r="AH385" s="140">
        <v>294.4281181832028</v>
      </c>
      <c r="AI385" s="141">
        <v>115</v>
      </c>
      <c r="AJ385" s="142">
        <v>345</v>
      </c>
      <c r="AK385" s="121">
        <v>279</v>
      </c>
      <c r="AL385" s="142">
        <v>334.79999999999995</v>
      </c>
      <c r="AM385" s="181">
        <v>245.3567651545531</v>
      </c>
      <c r="AN385" s="141">
        <v>328.0713530286497</v>
      </c>
      <c r="AO385" s="140">
        <v>339.42857142857099</v>
      </c>
      <c r="AP385" s="140">
        <v>338.32431616428897</v>
      </c>
      <c r="AQ385" s="140">
        <v>338.32431616428852</v>
      </c>
      <c r="AR385" s="142">
        <v>-6.6756838357114816</v>
      </c>
      <c r="AS385" s="143">
        <v>-1.9349808219453569E-2</v>
      </c>
      <c r="AT385" s="142">
        <v>43.89619798108572</v>
      </c>
      <c r="AU385" s="143">
        <v>0.14908969378315989</v>
      </c>
      <c r="AV385" s="142">
        <v>16.324316164288518</v>
      </c>
      <c r="AW385" s="143">
        <v>5.0696634050585464E-2</v>
      </c>
      <c r="AX385" s="142">
        <v>-6.6756838357110269</v>
      </c>
      <c r="AY385" s="143">
        <v>-1.9349808219452251E-2</v>
      </c>
      <c r="AZ385" s="142">
        <v>43.896197981086175</v>
      </c>
      <c r="BA385" s="143">
        <v>0.14908969378316145</v>
      </c>
      <c r="BB385" s="142">
        <v>-4.5474735088646412E-13</v>
      </c>
      <c r="BC385" s="143">
        <v>-1.3441166630944746E-15</v>
      </c>
      <c r="BE385" s="139">
        <v>28.734393974451901</v>
      </c>
      <c r="BF385" s="139">
        <v>27.807478041231001</v>
      </c>
      <c r="BG385" s="139">
        <v>28.734393974451901</v>
      </c>
      <c r="BH385" s="139">
        <v>28.734393974451901</v>
      </c>
      <c r="BI385" s="139">
        <v>25.953646170910599</v>
      </c>
      <c r="BJ385" s="139">
        <v>28.734393974451901</v>
      </c>
      <c r="BK385" s="139">
        <v>27.807478041231001</v>
      </c>
      <c r="BL385" s="139">
        <v>28.734393974451901</v>
      </c>
      <c r="BM385" s="139">
        <v>27.807478041231001</v>
      </c>
      <c r="BN385" s="139">
        <v>28.734393974451901</v>
      </c>
      <c r="BO385" s="139">
        <v>28.734393974451901</v>
      </c>
      <c r="BP385" s="139">
        <v>27.807478048521599</v>
      </c>
      <c r="BQ385" s="144">
        <v>338.32431616428852</v>
      </c>
    </row>
    <row r="386" spans="11:69" x14ac:dyDescent="0.25">
      <c r="K386" s="135" t="s">
        <v>328</v>
      </c>
      <c r="N386" s="61" t="s">
        <v>804</v>
      </c>
      <c r="V386" s="61" t="s">
        <v>787</v>
      </c>
      <c r="W386" s="61" t="s">
        <v>792</v>
      </c>
      <c r="X386" s="61">
        <v>420</v>
      </c>
      <c r="AB386" s="136" t="s">
        <v>387</v>
      </c>
      <c r="AC386" s="179">
        <v>821151</v>
      </c>
      <c r="AD386" s="180" t="s">
        <v>805</v>
      </c>
      <c r="AE386" s="139">
        <v>0</v>
      </c>
      <c r="AF386" s="17">
        <v>4130</v>
      </c>
      <c r="AG386" s="17">
        <v>5547</v>
      </c>
      <c r="AH386" s="140">
        <v>5689.7572448326473</v>
      </c>
      <c r="AI386" s="141">
        <v>2450</v>
      </c>
      <c r="AJ386" s="142">
        <v>7350</v>
      </c>
      <c r="AK386" s="121">
        <v>5116</v>
      </c>
      <c r="AL386" s="142">
        <v>6139.2000000000007</v>
      </c>
      <c r="AM386" s="181">
        <v>4741.464370697915</v>
      </c>
      <c r="AN386" s="141">
        <v>6064.2928741347323</v>
      </c>
      <c r="AO386" s="140">
        <v>7044</v>
      </c>
      <c r="AP386" s="140">
        <v>6594.55850392104</v>
      </c>
      <c r="AQ386" s="140">
        <v>6594.5585039210418</v>
      </c>
      <c r="AR386" s="142">
        <v>-755.44149607895815</v>
      </c>
      <c r="AS386" s="143">
        <v>-0.10278115592910995</v>
      </c>
      <c r="AT386" s="142">
        <v>904.80125908839454</v>
      </c>
      <c r="AU386" s="143">
        <v>0.15902282297019291</v>
      </c>
      <c r="AV386" s="142">
        <v>1047.5585039210418</v>
      </c>
      <c r="AW386" s="143">
        <v>0.18885136180296411</v>
      </c>
      <c r="AX386" s="142">
        <v>-755.44149607895997</v>
      </c>
      <c r="AY386" s="143">
        <v>-0.1027811559291102</v>
      </c>
      <c r="AZ386" s="142">
        <v>904.80125908839273</v>
      </c>
      <c r="BA386" s="143">
        <v>0.15902282297019257</v>
      </c>
      <c r="BB386" s="142">
        <v>1.8189894035458565E-12</v>
      </c>
      <c r="BC386" s="143">
        <v>2.7583186993705624E-16</v>
      </c>
      <c r="BE386" s="139">
        <v>560.08579074203601</v>
      </c>
      <c r="BF386" s="139">
        <v>542.01850717053298</v>
      </c>
      <c r="BG386" s="139">
        <v>560.08579074203601</v>
      </c>
      <c r="BH386" s="139">
        <v>560.08579074203601</v>
      </c>
      <c r="BI386" s="139">
        <v>505.88394002752801</v>
      </c>
      <c r="BJ386" s="139">
        <v>560.08579074203601</v>
      </c>
      <c r="BK386" s="139">
        <v>542.01850717053298</v>
      </c>
      <c r="BL386" s="139">
        <v>560.08579074203601</v>
      </c>
      <c r="BM386" s="139">
        <v>542.01850717053298</v>
      </c>
      <c r="BN386" s="139">
        <v>560.08579074203601</v>
      </c>
      <c r="BO386" s="139">
        <v>560.08579074203601</v>
      </c>
      <c r="BP386" s="139">
        <v>542.01850718766298</v>
      </c>
      <c r="BQ386" s="144">
        <v>6594.5585039210409</v>
      </c>
    </row>
    <row r="387" spans="11:69" x14ac:dyDescent="0.25">
      <c r="K387" s="135" t="s">
        <v>328</v>
      </c>
      <c r="N387" s="61" t="s">
        <v>806</v>
      </c>
      <c r="V387" s="61" t="s">
        <v>787</v>
      </c>
      <c r="W387" s="61" t="s">
        <v>792</v>
      </c>
      <c r="X387" s="61">
        <v>420</v>
      </c>
      <c r="AB387" s="136" t="s">
        <v>387</v>
      </c>
      <c r="AC387" s="179">
        <v>821155</v>
      </c>
      <c r="AD387" s="180" t="s">
        <v>807</v>
      </c>
      <c r="AE387" s="139">
        <v>0</v>
      </c>
      <c r="AF387" s="17">
        <v>646</v>
      </c>
      <c r="AG387" s="17">
        <v>705</v>
      </c>
      <c r="AH387" s="140">
        <v>674.54325656442325</v>
      </c>
      <c r="AI387" s="141">
        <v>229</v>
      </c>
      <c r="AJ387" s="142">
        <v>687</v>
      </c>
      <c r="AK387" s="121">
        <v>552</v>
      </c>
      <c r="AL387" s="142">
        <v>662.40000000000009</v>
      </c>
      <c r="AM387" s="181">
        <v>562.11938047083186</v>
      </c>
      <c r="AN387" s="141">
        <v>664.42387609359139</v>
      </c>
      <c r="AO387" s="140">
        <v>660</v>
      </c>
      <c r="AP387" s="140">
        <v>616.38934587670087</v>
      </c>
      <c r="AQ387" s="140">
        <v>616.38934587670133</v>
      </c>
      <c r="AR387" s="142">
        <v>-70.610654123298673</v>
      </c>
      <c r="AS387" s="143">
        <v>-0.10278115592911015</v>
      </c>
      <c r="AT387" s="142">
        <v>-58.153910687721918</v>
      </c>
      <c r="AU387" s="143">
        <v>-8.6212277895877001E-2</v>
      </c>
      <c r="AV387" s="142">
        <v>-88.610654123298673</v>
      </c>
      <c r="AW387" s="143">
        <v>-0.12568887109687754</v>
      </c>
      <c r="AX387" s="142">
        <v>-70.610654123299128</v>
      </c>
      <c r="AY387" s="143">
        <v>-0.10278115592911082</v>
      </c>
      <c r="AZ387" s="142">
        <v>-58.153910687722373</v>
      </c>
      <c r="BA387" s="143">
        <v>-8.6212277895877681E-2</v>
      </c>
      <c r="BB387" s="142">
        <v>4.5474735088646412E-13</v>
      </c>
      <c r="BC387" s="143">
        <v>7.3775991413295657E-16</v>
      </c>
      <c r="BE387" s="139">
        <v>52.350875950990307</v>
      </c>
      <c r="BF387" s="139">
        <v>50.662138017164096</v>
      </c>
      <c r="BG387" s="139">
        <v>52.350875950990307</v>
      </c>
      <c r="BH387" s="139">
        <v>52.350875950990307</v>
      </c>
      <c r="BI387" s="139">
        <v>47.284662149511803</v>
      </c>
      <c r="BJ387" s="139">
        <v>52.350875950990307</v>
      </c>
      <c r="BK387" s="139">
        <v>50.662138017164096</v>
      </c>
      <c r="BL387" s="139">
        <v>52.350875950990307</v>
      </c>
      <c r="BM387" s="139">
        <v>50.662138017164096</v>
      </c>
      <c r="BN387" s="139">
        <v>52.350875950990307</v>
      </c>
      <c r="BO387" s="139">
        <v>52.350875950990307</v>
      </c>
      <c r="BP387" s="139">
        <v>50.662138018765198</v>
      </c>
      <c r="BQ387" s="144">
        <v>616.38934587670133</v>
      </c>
    </row>
    <row r="388" spans="11:69" x14ac:dyDescent="0.25">
      <c r="K388" s="135" t="s">
        <v>328</v>
      </c>
      <c r="N388" s="61" t="s">
        <v>2323</v>
      </c>
      <c r="V388" s="61" t="s">
        <v>787</v>
      </c>
      <c r="W388" s="61" t="s">
        <v>792</v>
      </c>
      <c r="X388" s="61">
        <v>420</v>
      </c>
      <c r="AB388" s="136" t="s">
        <v>387</v>
      </c>
      <c r="AC388" s="179">
        <v>821158</v>
      </c>
      <c r="AD388" s="180" t="s">
        <v>2324</v>
      </c>
      <c r="AE388" s="139">
        <v>0</v>
      </c>
      <c r="AF388" s="17">
        <v>550</v>
      </c>
      <c r="AG388" s="17">
        <v>606</v>
      </c>
      <c r="AH388" s="140">
        <v>577.74781167625497</v>
      </c>
      <c r="AI388" s="141">
        <v>195</v>
      </c>
      <c r="AJ388" s="142">
        <v>585</v>
      </c>
      <c r="AK388" s="121">
        <v>467</v>
      </c>
      <c r="AL388" s="142">
        <v>560.40000000000009</v>
      </c>
      <c r="AM388" s="181">
        <v>481.45650973062288</v>
      </c>
      <c r="AN388" s="141">
        <v>563.29130194563209</v>
      </c>
      <c r="AO388" s="140">
        <v>569.142857142857</v>
      </c>
      <c r="AP388" s="140">
        <v>524.87302378147001</v>
      </c>
      <c r="AQ388" s="140">
        <v>524.87302378147024</v>
      </c>
      <c r="AR388" s="142">
        <v>-60.126976218529762</v>
      </c>
      <c r="AS388" s="143">
        <v>-0.1027811559291107</v>
      </c>
      <c r="AT388" s="142">
        <v>-52.874787894784731</v>
      </c>
      <c r="AU388" s="143">
        <v>-9.1518802540118474E-2</v>
      </c>
      <c r="AV388" s="142">
        <v>-81.126976218529762</v>
      </c>
      <c r="AW388" s="143">
        <v>-0.13387289805037914</v>
      </c>
      <c r="AX388" s="142">
        <v>-60.12697621852999</v>
      </c>
      <c r="AY388" s="143">
        <v>-0.10278115592911109</v>
      </c>
      <c r="AZ388" s="142">
        <v>-52.874787894784959</v>
      </c>
      <c r="BA388" s="143">
        <v>-9.1518802540118863E-2</v>
      </c>
      <c r="BB388" s="142">
        <v>2.2737367544323206E-13</v>
      </c>
      <c r="BC388" s="143">
        <v>4.331974880421721E-16</v>
      </c>
      <c r="BE388" s="139">
        <v>44.578256814162003</v>
      </c>
      <c r="BF388" s="139">
        <v>43.140248529899601</v>
      </c>
      <c r="BG388" s="139">
        <v>44.578256814162003</v>
      </c>
      <c r="BH388" s="139">
        <v>44.578256814162003</v>
      </c>
      <c r="BI388" s="139">
        <v>40.264231961374598</v>
      </c>
      <c r="BJ388" s="139">
        <v>44.578256814162003</v>
      </c>
      <c r="BK388" s="139">
        <v>43.140248529899601</v>
      </c>
      <c r="BL388" s="139">
        <v>44.578256814162003</v>
      </c>
      <c r="BM388" s="139">
        <v>43.140248529899601</v>
      </c>
      <c r="BN388" s="139">
        <v>44.578256814162003</v>
      </c>
      <c r="BO388" s="139">
        <v>44.578256814162003</v>
      </c>
      <c r="BP388" s="139">
        <v>43.140248531262898</v>
      </c>
      <c r="BQ388" s="144">
        <v>524.87302378147024</v>
      </c>
    </row>
    <row r="389" spans="11:69" x14ac:dyDescent="0.25">
      <c r="K389" s="135" t="s">
        <v>328</v>
      </c>
      <c r="N389" s="61" t="s">
        <v>808</v>
      </c>
      <c r="V389" s="61" t="s">
        <v>787</v>
      </c>
      <c r="W389" s="61" t="s">
        <v>792</v>
      </c>
      <c r="X389" s="61">
        <v>420</v>
      </c>
      <c r="AB389" s="136" t="s">
        <v>387</v>
      </c>
      <c r="AC389" s="179">
        <v>821159</v>
      </c>
      <c r="AD389" s="180" t="s">
        <v>809</v>
      </c>
      <c r="AE389" s="139">
        <v>0</v>
      </c>
      <c r="AF389" s="17">
        <v>18</v>
      </c>
      <c r="AG389" s="17">
        <v>17</v>
      </c>
      <c r="AH389" s="140">
        <v>3.0248576527552631</v>
      </c>
      <c r="AI389" s="141">
        <v>14</v>
      </c>
      <c r="AJ389" s="142">
        <v>42</v>
      </c>
      <c r="AK389" s="121">
        <v>19</v>
      </c>
      <c r="AL389" s="142">
        <v>22.799999999999997</v>
      </c>
      <c r="AM389" s="181">
        <v>2.520714710631534</v>
      </c>
      <c r="AN389" s="141">
        <v>19.504142942123728</v>
      </c>
      <c r="AO389" s="140">
        <v>29.1428571428571</v>
      </c>
      <c r="AP389" s="140">
        <v>37.683191450977397</v>
      </c>
      <c r="AQ389" s="140">
        <v>37.683191450977361</v>
      </c>
      <c r="AR389" s="142">
        <v>-4.3168085490226389</v>
      </c>
      <c r="AS389" s="143">
        <v>-0.10278115592911045</v>
      </c>
      <c r="AT389" s="142">
        <v>34.658333798222095</v>
      </c>
      <c r="AU389" s="143">
        <v>11.457839600039604</v>
      </c>
      <c r="AV389" s="142">
        <v>20.683191450977361</v>
      </c>
      <c r="AW389" s="143">
        <v>1.2166583206457271</v>
      </c>
      <c r="AX389" s="142">
        <v>-4.3168085490226034</v>
      </c>
      <c r="AY389" s="143">
        <v>-0.10278115592910961</v>
      </c>
      <c r="AZ389" s="142">
        <v>34.658333798222131</v>
      </c>
      <c r="BA389" s="143">
        <v>11.457839600039614</v>
      </c>
      <c r="BB389" s="142">
        <v>-3.5527136788005009E-14</v>
      </c>
      <c r="BC389" s="143">
        <v>-9.4278471169892205E-16</v>
      </c>
      <c r="BE389" s="139">
        <v>3.2004902328116298</v>
      </c>
      <c r="BF389" s="139">
        <v>3.09724861240305</v>
      </c>
      <c r="BG389" s="139">
        <v>3.2004902328116298</v>
      </c>
      <c r="BH389" s="139">
        <v>3.2004902328116298</v>
      </c>
      <c r="BI389" s="139">
        <v>2.8907653715858701</v>
      </c>
      <c r="BJ389" s="139">
        <v>3.2004902328116298</v>
      </c>
      <c r="BK389" s="139">
        <v>3.09724861240305</v>
      </c>
      <c r="BL389" s="139">
        <v>3.2004902328116298</v>
      </c>
      <c r="BM389" s="139">
        <v>3.09724861240305</v>
      </c>
      <c r="BN389" s="139">
        <v>3.2004902328116298</v>
      </c>
      <c r="BO389" s="139">
        <v>3.2004902328116298</v>
      </c>
      <c r="BP389" s="139">
        <v>3.09724861250093</v>
      </c>
      <c r="BQ389" s="144">
        <v>37.683191450977361</v>
      </c>
    </row>
    <row r="390" spans="11:69" x14ac:dyDescent="0.25">
      <c r="K390" s="135" t="s">
        <v>328</v>
      </c>
      <c r="N390" s="61" t="s">
        <v>2325</v>
      </c>
      <c r="V390" s="61" t="s">
        <v>787</v>
      </c>
      <c r="W390" s="61" t="s">
        <v>792</v>
      </c>
      <c r="X390" s="61">
        <v>420</v>
      </c>
      <c r="AB390" s="136" t="s">
        <v>387</v>
      </c>
      <c r="AC390" s="179">
        <v>821170</v>
      </c>
      <c r="AD390" s="180" t="s">
        <v>2326</v>
      </c>
      <c r="AE390" s="139">
        <v>0</v>
      </c>
      <c r="AF390" s="17">
        <v>18</v>
      </c>
      <c r="AG390" s="17">
        <v>16</v>
      </c>
      <c r="AH390" s="140">
        <v>5.951219512602739</v>
      </c>
      <c r="AI390" s="141">
        <v>14</v>
      </c>
      <c r="AJ390" s="142">
        <v>42</v>
      </c>
      <c r="AK390" s="121">
        <v>17</v>
      </c>
      <c r="AL390" s="142">
        <v>20.399999999999999</v>
      </c>
      <c r="AM390" s="181">
        <v>4.9593495999999986</v>
      </c>
      <c r="AN390" s="141">
        <v>17.991869912602741</v>
      </c>
      <c r="AO390" s="140">
        <v>29.1428571428571</v>
      </c>
      <c r="AP390" s="140">
        <v>41.544715451776</v>
      </c>
      <c r="AQ390" s="140">
        <v>41.54471545177595</v>
      </c>
      <c r="AR390" s="142">
        <v>-0.45528454822404996</v>
      </c>
      <c r="AS390" s="143">
        <v>-1.0840108291048808E-2</v>
      </c>
      <c r="AT390" s="142">
        <v>35.593495939173209</v>
      </c>
      <c r="AU390" s="143">
        <v>5.9808743172383094</v>
      </c>
      <c r="AV390" s="142">
        <v>25.54471545177595</v>
      </c>
      <c r="AW390" s="143">
        <v>1.5965447157359969</v>
      </c>
      <c r="AX390" s="142">
        <v>-0.45528454822400022</v>
      </c>
      <c r="AY390" s="143">
        <v>-1.0840108291047625E-2</v>
      </c>
      <c r="AZ390" s="142">
        <v>35.593495939173259</v>
      </c>
      <c r="BA390" s="143">
        <v>5.9808743172383174</v>
      </c>
      <c r="BB390" s="142">
        <v>-4.9737991503207013E-14</v>
      </c>
      <c r="BC390" s="143">
        <v>-1.1972158423119193E-15</v>
      </c>
      <c r="BE390" s="139">
        <v>3.5284552900000001</v>
      </c>
      <c r="BF390" s="139">
        <v>3.4146341499999999</v>
      </c>
      <c r="BG390" s="139">
        <v>3.5284552900000001</v>
      </c>
      <c r="BH390" s="139">
        <v>3.5284552900000001</v>
      </c>
      <c r="BI390" s="139">
        <v>3.1869918699999999</v>
      </c>
      <c r="BJ390" s="139">
        <v>3.5284552900000001</v>
      </c>
      <c r="BK390" s="139">
        <v>3.4146341499999999</v>
      </c>
      <c r="BL390" s="139">
        <v>3.5284552900000001</v>
      </c>
      <c r="BM390" s="139">
        <v>3.4146341499999999</v>
      </c>
      <c r="BN390" s="139">
        <v>3.5284552900000001</v>
      </c>
      <c r="BO390" s="139">
        <v>3.5284552900000001</v>
      </c>
      <c r="BP390" s="139">
        <v>3.4146341017759498</v>
      </c>
      <c r="BQ390" s="144">
        <v>41.54471545177595</v>
      </c>
    </row>
    <row r="391" spans="11:69" x14ac:dyDescent="0.25">
      <c r="K391" s="135" t="s">
        <v>328</v>
      </c>
      <c r="N391" s="61" t="s">
        <v>810</v>
      </c>
      <c r="V391" s="61" t="s">
        <v>787</v>
      </c>
      <c r="W391" s="61" t="s">
        <v>792</v>
      </c>
      <c r="X391" s="61">
        <v>420</v>
      </c>
      <c r="AB391" s="136" t="s">
        <v>387</v>
      </c>
      <c r="AC391" s="179">
        <v>821171</v>
      </c>
      <c r="AD391" s="180" t="s">
        <v>811</v>
      </c>
      <c r="AE391" s="139">
        <v>0</v>
      </c>
      <c r="AF391" s="17">
        <v>935</v>
      </c>
      <c r="AG391" s="17">
        <v>851</v>
      </c>
      <c r="AH391" s="140">
        <v>827.21951219161656</v>
      </c>
      <c r="AI391" s="141">
        <v>352</v>
      </c>
      <c r="AJ391" s="142">
        <v>1056</v>
      </c>
      <c r="AK391" s="121">
        <v>964</v>
      </c>
      <c r="AL391" s="142">
        <v>1156.8000000000002</v>
      </c>
      <c r="AM391" s="181">
        <v>689.34959349999997</v>
      </c>
      <c r="AN391" s="141">
        <v>1101.8699186916165</v>
      </c>
      <c r="AO391" s="140">
        <v>1143.42857142857</v>
      </c>
      <c r="AP391" s="140">
        <v>1044.5528455321</v>
      </c>
      <c r="AQ391" s="140">
        <v>1044.5528455321034</v>
      </c>
      <c r="AR391" s="142">
        <v>-11.447154467896553</v>
      </c>
      <c r="AS391" s="143">
        <v>-1.0840108397629311E-2</v>
      </c>
      <c r="AT391" s="142">
        <v>217.33333334048689</v>
      </c>
      <c r="AU391" s="143">
        <v>0.26272752290947404</v>
      </c>
      <c r="AV391" s="142">
        <v>193.55284553210345</v>
      </c>
      <c r="AW391" s="143">
        <v>0.22744165162409336</v>
      </c>
      <c r="AX391" s="142">
        <v>-11.447154467899963</v>
      </c>
      <c r="AY391" s="143">
        <v>-1.0840108397632541E-2</v>
      </c>
      <c r="AZ391" s="142">
        <v>217.33333334048348</v>
      </c>
      <c r="BA391" s="143">
        <v>0.26272752290946993</v>
      </c>
      <c r="BB391" s="142">
        <v>3.4106051316484809E-12</v>
      </c>
      <c r="BC391" s="143">
        <v>3.2651341157479714E-15</v>
      </c>
      <c r="BE391" s="139">
        <v>88.715447150000003</v>
      </c>
      <c r="BF391" s="139">
        <v>85.853658539999998</v>
      </c>
      <c r="BG391" s="139">
        <v>88.715447150000003</v>
      </c>
      <c r="BH391" s="139">
        <v>88.715447150000003</v>
      </c>
      <c r="BI391" s="139">
        <v>80.130081300000001</v>
      </c>
      <c r="BJ391" s="139">
        <v>88.715447150000003</v>
      </c>
      <c r="BK391" s="139">
        <v>85.853658539999998</v>
      </c>
      <c r="BL391" s="139">
        <v>88.715447150000003</v>
      </c>
      <c r="BM391" s="139">
        <v>85.853658539999998</v>
      </c>
      <c r="BN391" s="139">
        <v>88.715447150000003</v>
      </c>
      <c r="BO391" s="139">
        <v>88.715447150000003</v>
      </c>
      <c r="BP391" s="139">
        <v>85.853658562103305</v>
      </c>
      <c r="BQ391" s="144">
        <v>1044.5528455321034</v>
      </c>
    </row>
    <row r="392" spans="11:69" x14ac:dyDescent="0.25">
      <c r="K392" s="135" t="s">
        <v>328</v>
      </c>
      <c r="N392" s="61" t="s">
        <v>812</v>
      </c>
      <c r="V392" s="61" t="s">
        <v>787</v>
      </c>
      <c r="W392" s="61" t="s">
        <v>792</v>
      </c>
      <c r="X392" s="61">
        <v>420</v>
      </c>
      <c r="AB392" s="136" t="s">
        <v>387</v>
      </c>
      <c r="AC392" s="179">
        <v>821175</v>
      </c>
      <c r="AD392" s="180" t="s">
        <v>813</v>
      </c>
      <c r="AE392" s="139">
        <v>0</v>
      </c>
      <c r="AF392" s="17">
        <v>311</v>
      </c>
      <c r="AG392" s="17">
        <v>330</v>
      </c>
      <c r="AH392" s="140">
        <v>309.46341463528768</v>
      </c>
      <c r="AI392" s="141">
        <v>113</v>
      </c>
      <c r="AJ392" s="142">
        <v>339</v>
      </c>
      <c r="AK392" s="121">
        <v>264</v>
      </c>
      <c r="AL392" s="142">
        <v>316.79999999999995</v>
      </c>
      <c r="AM392" s="181">
        <v>257.88617884999996</v>
      </c>
      <c r="AN392" s="141">
        <v>315.57723578528771</v>
      </c>
      <c r="AO392" s="140">
        <v>325.71428571428601</v>
      </c>
      <c r="AP392" s="140">
        <v>320.18644727199302</v>
      </c>
      <c r="AQ392" s="140">
        <v>320.18644727199342</v>
      </c>
      <c r="AR392" s="142">
        <v>-18.813552728006584</v>
      </c>
      <c r="AS392" s="143">
        <v>-5.5497205687335058E-2</v>
      </c>
      <c r="AT392" s="142">
        <v>10.723032636705739</v>
      </c>
      <c r="AU392" s="143">
        <v>3.4650404957701282E-2</v>
      </c>
      <c r="AV392" s="142">
        <v>-9.8135527280065844</v>
      </c>
      <c r="AW392" s="143">
        <v>-2.9738038569716921E-2</v>
      </c>
      <c r="AX392" s="142">
        <v>-18.813552728006982</v>
      </c>
      <c r="AY392" s="143">
        <v>-5.549720568733623E-2</v>
      </c>
      <c r="AZ392" s="142">
        <v>10.723032636705341</v>
      </c>
      <c r="BA392" s="143">
        <v>3.4650404957699991E-2</v>
      </c>
      <c r="BB392" s="142">
        <v>3.979039320256561E-13</v>
      </c>
      <c r="BC392" s="143">
        <v>1.2427257162688194E-15</v>
      </c>
      <c r="BE392" s="139">
        <v>27.19391744</v>
      </c>
      <c r="BF392" s="139">
        <v>26.316694290000001</v>
      </c>
      <c r="BG392" s="139">
        <v>27.19391744</v>
      </c>
      <c r="BH392" s="139">
        <v>27.19391744</v>
      </c>
      <c r="BI392" s="139">
        <v>24.562248010000001</v>
      </c>
      <c r="BJ392" s="139">
        <v>27.19391744</v>
      </c>
      <c r="BK392" s="139">
        <v>26.316694290000001</v>
      </c>
      <c r="BL392" s="139">
        <v>27.19391744</v>
      </c>
      <c r="BM392" s="139">
        <v>26.316694290000001</v>
      </c>
      <c r="BN392" s="139">
        <v>27.19391744</v>
      </c>
      <c r="BO392" s="139">
        <v>27.19391744</v>
      </c>
      <c r="BP392" s="139">
        <v>26.316694311993398</v>
      </c>
      <c r="BQ392" s="144">
        <v>320.18644727199342</v>
      </c>
    </row>
    <row r="393" spans="11:69" x14ac:dyDescent="0.25">
      <c r="K393" s="135" t="s">
        <v>328</v>
      </c>
      <c r="N393" s="61" t="s">
        <v>2327</v>
      </c>
      <c r="V393" s="61" t="s">
        <v>787</v>
      </c>
      <c r="W393" s="61" t="s">
        <v>792</v>
      </c>
      <c r="X393" s="61">
        <v>420</v>
      </c>
      <c r="AB393" s="136" t="s">
        <v>387</v>
      </c>
      <c r="AC393" s="179">
        <v>821178</v>
      </c>
      <c r="AD393" s="180" t="s">
        <v>880</v>
      </c>
      <c r="AE393" s="139">
        <v>0</v>
      </c>
      <c r="AF393" s="17">
        <v>298</v>
      </c>
      <c r="AG393" s="17">
        <v>322</v>
      </c>
      <c r="AH393" s="140">
        <v>291.60975609747936</v>
      </c>
      <c r="AI393" s="141">
        <v>114</v>
      </c>
      <c r="AJ393" s="142">
        <v>342</v>
      </c>
      <c r="AK393" s="121">
        <v>269</v>
      </c>
      <c r="AL393" s="142">
        <v>322.79999999999995</v>
      </c>
      <c r="AM393" s="181">
        <v>243.00813009000007</v>
      </c>
      <c r="AN393" s="141">
        <v>317.6016260074793</v>
      </c>
      <c r="AO393" s="140">
        <v>334.28571428571399</v>
      </c>
      <c r="AP393" s="140">
        <v>338.292682921721</v>
      </c>
      <c r="AQ393" s="140">
        <v>338.29268292172134</v>
      </c>
      <c r="AR393" s="142">
        <v>-3.7073170782786633</v>
      </c>
      <c r="AS393" s="143">
        <v>-1.0840108416019484E-2</v>
      </c>
      <c r="AT393" s="142">
        <v>46.682926824241974</v>
      </c>
      <c r="AU393" s="143">
        <v>0.16008698559672604</v>
      </c>
      <c r="AV393" s="142">
        <v>16.292682921721337</v>
      </c>
      <c r="AW393" s="143">
        <v>5.0598394166836452E-2</v>
      </c>
      <c r="AX393" s="142">
        <v>-3.7073170782790044</v>
      </c>
      <c r="AY393" s="143">
        <v>-1.0840108416020481E-2</v>
      </c>
      <c r="AZ393" s="142">
        <v>46.682926824241633</v>
      </c>
      <c r="BA393" s="143">
        <v>0.16008698559672488</v>
      </c>
      <c r="BB393" s="142">
        <v>3.4106051316484809E-13</v>
      </c>
      <c r="BC393" s="143">
        <v>1.0081817620742555E-15</v>
      </c>
      <c r="BE393" s="139">
        <v>28.731707310000001</v>
      </c>
      <c r="BF393" s="139">
        <v>27.804878049999999</v>
      </c>
      <c r="BG393" s="139">
        <v>28.731707310000001</v>
      </c>
      <c r="BH393" s="139">
        <v>28.731707310000001</v>
      </c>
      <c r="BI393" s="139">
        <v>25.951219510000001</v>
      </c>
      <c r="BJ393" s="139">
        <v>28.731707310000001</v>
      </c>
      <c r="BK393" s="139">
        <v>27.804878049999999</v>
      </c>
      <c r="BL393" s="139">
        <v>28.731707310000001</v>
      </c>
      <c r="BM393" s="139">
        <v>27.804878049999999</v>
      </c>
      <c r="BN393" s="139">
        <v>28.731707310000001</v>
      </c>
      <c r="BO393" s="139">
        <v>28.731707310000001</v>
      </c>
      <c r="BP393" s="139">
        <v>27.804878091721299</v>
      </c>
      <c r="BQ393" s="144">
        <v>338.29268292172134</v>
      </c>
    </row>
    <row r="394" spans="11:69" x14ac:dyDescent="0.25">
      <c r="K394" s="135" t="s">
        <v>328</v>
      </c>
      <c r="N394" s="61" t="s">
        <v>2328</v>
      </c>
      <c r="V394" s="61" t="s">
        <v>787</v>
      </c>
      <c r="W394" s="61" t="s">
        <v>792</v>
      </c>
      <c r="X394" s="61">
        <v>420</v>
      </c>
      <c r="AB394" s="136" t="s">
        <v>387</v>
      </c>
      <c r="AC394" s="179">
        <v>821299</v>
      </c>
      <c r="AD394" s="180" t="s">
        <v>723</v>
      </c>
      <c r="AE394" s="139">
        <v>0</v>
      </c>
      <c r="AF394" s="17">
        <v>14309</v>
      </c>
      <c r="AG394" s="17">
        <v>5944</v>
      </c>
      <c r="AH394" s="140">
        <v>18909.999999986634</v>
      </c>
      <c r="AI394" s="141">
        <v>14</v>
      </c>
      <c r="AJ394" s="142">
        <v>42</v>
      </c>
      <c r="AK394" s="121">
        <v>42</v>
      </c>
      <c r="AL394" s="142">
        <v>50.400000000000006</v>
      </c>
      <c r="AM394" s="181">
        <v>15758.333333300001</v>
      </c>
      <c r="AN394" s="141">
        <v>3193.6666666866331</v>
      </c>
      <c r="AO394" s="140">
        <v>24.000000000000007</v>
      </c>
      <c r="AP394" s="140">
        <v>39.803088657472323</v>
      </c>
      <c r="AQ394" s="140">
        <v>39.803088657472344</v>
      </c>
      <c r="AR394" s="142">
        <v>-2.1969113425276561</v>
      </c>
      <c r="AS394" s="143">
        <v>-5.2307412917325144E-2</v>
      </c>
      <c r="AT394" s="142">
        <v>-18870.196911329163</v>
      </c>
      <c r="AU394" s="143">
        <v>-0.99789513016089382</v>
      </c>
      <c r="AV394" s="142">
        <v>-5904.1969113425275</v>
      </c>
      <c r="AW394" s="143">
        <v>-0.99330365264847365</v>
      </c>
      <c r="AX394" s="142">
        <v>-2.1969113425276774</v>
      </c>
      <c r="AY394" s="143">
        <v>-5.2307412917325651E-2</v>
      </c>
      <c r="AZ394" s="142">
        <v>-18870.196911329163</v>
      </c>
      <c r="BA394" s="143">
        <v>-0.99789513016089382</v>
      </c>
      <c r="BB394" s="142">
        <v>2.1316282072803006E-14</v>
      </c>
      <c r="BC394" s="143">
        <v>5.3554341614645658E-16</v>
      </c>
      <c r="BE394" s="139">
        <v>3.3805363000000002</v>
      </c>
      <c r="BF394" s="139">
        <v>3.2714867399999998</v>
      </c>
      <c r="BG394" s="139">
        <v>3.3805363000000002</v>
      </c>
      <c r="BH394" s="139">
        <v>3.3805363000000002</v>
      </c>
      <c r="BI394" s="139">
        <v>3.05338763</v>
      </c>
      <c r="BJ394" s="139">
        <v>3.3805363000000002</v>
      </c>
      <c r="BK394" s="139">
        <v>3.2714867399999998</v>
      </c>
      <c r="BL394" s="139">
        <v>3.3805363000000002</v>
      </c>
      <c r="BM394" s="139">
        <v>3.2714867399999998</v>
      </c>
      <c r="BN394" s="139">
        <v>3.3805363000000002</v>
      </c>
      <c r="BO394" s="139">
        <v>3.3805363000000002</v>
      </c>
      <c r="BP394" s="139">
        <v>3.2714867074723442</v>
      </c>
      <c r="BQ394" s="144">
        <v>39.803088657472344</v>
      </c>
    </row>
    <row r="395" spans="11:69" x14ac:dyDescent="0.25">
      <c r="K395" s="135" t="s">
        <v>328</v>
      </c>
      <c r="N395" s="61" t="s">
        <v>2329</v>
      </c>
      <c r="V395" s="61" t="s">
        <v>787</v>
      </c>
      <c r="W395" s="61" t="s">
        <v>792</v>
      </c>
      <c r="X395" s="61">
        <v>420</v>
      </c>
      <c r="AB395" s="136" t="s">
        <v>387</v>
      </c>
      <c r="AC395" s="179">
        <v>821300</v>
      </c>
      <c r="AD395" s="180" t="s">
        <v>724</v>
      </c>
      <c r="AE395" s="139">
        <v>0</v>
      </c>
      <c r="AF395" s="17">
        <v>147</v>
      </c>
      <c r="AG395" s="17">
        <v>173</v>
      </c>
      <c r="AH395" s="140">
        <v>184.48780488065751</v>
      </c>
      <c r="AI395" s="141">
        <v>48</v>
      </c>
      <c r="AJ395" s="142">
        <v>144</v>
      </c>
      <c r="AK395" s="121">
        <v>131</v>
      </c>
      <c r="AL395" s="142">
        <v>157.19999999999999</v>
      </c>
      <c r="AM395" s="181">
        <v>153.7398374</v>
      </c>
      <c r="AN395" s="141">
        <v>161.74796748065751</v>
      </c>
      <c r="AO395" s="140">
        <v>156</v>
      </c>
      <c r="AP395" s="140">
        <v>180.439024387568</v>
      </c>
      <c r="AQ395" s="140">
        <v>180.43902438756831</v>
      </c>
      <c r="AR395" s="142">
        <v>36.43902438756831</v>
      </c>
      <c r="AS395" s="143">
        <v>0.25304878046922435</v>
      </c>
      <c r="AT395" s="142">
        <v>-4.0487804930891969</v>
      </c>
      <c r="AU395" s="143">
        <v>-2.1946060313896055E-2</v>
      </c>
      <c r="AV395" s="142">
        <v>7.4390243875683097</v>
      </c>
      <c r="AW395" s="143">
        <v>4.3000140968602947E-2</v>
      </c>
      <c r="AX395" s="142">
        <v>36.439024387567997</v>
      </c>
      <c r="AY395" s="143">
        <v>0.25304878046922219</v>
      </c>
      <c r="AZ395" s="142">
        <v>-4.0487804930895095</v>
      </c>
      <c r="BA395" s="143">
        <v>-2.1946060313897751E-2</v>
      </c>
      <c r="BB395" s="142">
        <v>3.1263880373444408E-13</v>
      </c>
      <c r="BC395" s="143">
        <v>1.7326562521360234E-15</v>
      </c>
      <c r="BE395" s="139">
        <v>15.324958240000001</v>
      </c>
      <c r="BF395" s="139">
        <v>14.83060474</v>
      </c>
      <c r="BG395" s="139">
        <v>15.324958240000001</v>
      </c>
      <c r="BH395" s="139">
        <v>15.324958240000001</v>
      </c>
      <c r="BI395" s="139">
        <v>13.84189776</v>
      </c>
      <c r="BJ395" s="139">
        <v>15.324958240000001</v>
      </c>
      <c r="BK395" s="139">
        <v>14.83060474</v>
      </c>
      <c r="BL395" s="139">
        <v>15.324958240000001</v>
      </c>
      <c r="BM395" s="139">
        <v>14.83060474</v>
      </c>
      <c r="BN395" s="139">
        <v>15.324958240000001</v>
      </c>
      <c r="BO395" s="139">
        <v>15.324958240000001</v>
      </c>
      <c r="BP395" s="139">
        <v>14.8306047275683</v>
      </c>
      <c r="BQ395" s="144">
        <v>180.43902438756831</v>
      </c>
    </row>
    <row r="396" spans="11:69" x14ac:dyDescent="0.25">
      <c r="K396" s="135" t="s">
        <v>328</v>
      </c>
      <c r="N396" s="61" t="s">
        <v>2330</v>
      </c>
      <c r="V396" s="61" t="s">
        <v>787</v>
      </c>
      <c r="W396" s="61" t="s">
        <v>792</v>
      </c>
      <c r="X396" s="61">
        <v>420</v>
      </c>
      <c r="AB396" s="136" t="s">
        <v>387</v>
      </c>
      <c r="AC396" s="179">
        <v>821302</v>
      </c>
      <c r="AD396" s="180" t="s">
        <v>2331</v>
      </c>
      <c r="AE396" s="139">
        <v>0</v>
      </c>
      <c r="AF396" s="17">
        <v>4</v>
      </c>
      <c r="AG396" s="17">
        <v>196</v>
      </c>
      <c r="AH396" s="140">
        <v>190.43902439326033</v>
      </c>
      <c r="AI396" s="141">
        <v>54</v>
      </c>
      <c r="AJ396" s="142">
        <v>162</v>
      </c>
      <c r="AK396" s="121">
        <v>144</v>
      </c>
      <c r="AL396" s="142">
        <v>172.8</v>
      </c>
      <c r="AM396" s="181">
        <v>158.69918698999999</v>
      </c>
      <c r="AN396" s="141">
        <v>175.73983740326034</v>
      </c>
      <c r="AO396" s="140">
        <v>166.28571428571399</v>
      </c>
      <c r="AP396" s="140">
        <v>166.56564387859299</v>
      </c>
      <c r="AQ396" s="140">
        <v>166.56564387859331</v>
      </c>
      <c r="AR396" s="142">
        <v>4.5656438785933062</v>
      </c>
      <c r="AS396" s="143">
        <v>2.8182986904896953E-2</v>
      </c>
      <c r="AT396" s="142">
        <v>-23.873380514667019</v>
      </c>
      <c r="AU396" s="143">
        <v>-0.12535970813087144</v>
      </c>
      <c r="AV396" s="142">
        <v>-29.434356121406694</v>
      </c>
      <c r="AW396" s="143">
        <v>-0.15017528633370761</v>
      </c>
      <c r="AX396" s="142">
        <v>4.5656438785929936</v>
      </c>
      <c r="AY396" s="143">
        <v>2.8182986904895024E-2</v>
      </c>
      <c r="AZ396" s="142">
        <v>-23.873380514667332</v>
      </c>
      <c r="BA396" s="143">
        <v>-0.12535970813087308</v>
      </c>
      <c r="BB396" s="142">
        <v>3.1263880373444408E-13</v>
      </c>
      <c r="BC396" s="143">
        <v>1.8769705231789664E-15</v>
      </c>
      <c r="BE396" s="139">
        <v>14.146671120000001</v>
      </c>
      <c r="BF396" s="139">
        <v>13.69032689</v>
      </c>
      <c r="BG396" s="139">
        <v>14.146671120000001</v>
      </c>
      <c r="BH396" s="139">
        <v>14.146671120000001</v>
      </c>
      <c r="BI396" s="139">
        <v>12.77763843</v>
      </c>
      <c r="BJ396" s="139">
        <v>14.146671120000001</v>
      </c>
      <c r="BK396" s="139">
        <v>13.69032689</v>
      </c>
      <c r="BL396" s="139">
        <v>14.146671120000001</v>
      </c>
      <c r="BM396" s="139">
        <v>13.69032689</v>
      </c>
      <c r="BN396" s="139">
        <v>14.146671120000001</v>
      </c>
      <c r="BO396" s="139">
        <v>14.146671120000001</v>
      </c>
      <c r="BP396" s="139">
        <v>13.6903269385933</v>
      </c>
      <c r="BQ396" s="144">
        <v>166.56564387859331</v>
      </c>
    </row>
    <row r="397" spans="11:69" x14ac:dyDescent="0.25">
      <c r="K397" s="135" t="s">
        <v>328</v>
      </c>
      <c r="N397" s="61" t="s">
        <v>814</v>
      </c>
      <c r="V397" s="61" t="s">
        <v>787</v>
      </c>
      <c r="W397" s="61" t="s">
        <v>792</v>
      </c>
      <c r="X397" s="61">
        <v>420</v>
      </c>
      <c r="AB397" s="136" t="s">
        <v>387</v>
      </c>
      <c r="AC397" s="179">
        <v>821306</v>
      </c>
      <c r="AD397" s="180" t="s">
        <v>815</v>
      </c>
      <c r="AE397" s="139">
        <v>0</v>
      </c>
      <c r="AF397" s="17">
        <v>240.89666600333345</v>
      </c>
      <c r="AG397" s="17">
        <v>261.09997366666659</v>
      </c>
      <c r="AH397" s="140">
        <v>258.9276432672329</v>
      </c>
      <c r="AI397" s="141">
        <v>71.300000000000068</v>
      </c>
      <c r="AJ397" s="142">
        <v>213.9000000000002</v>
      </c>
      <c r="AK397" s="121">
        <v>182.19993333333343</v>
      </c>
      <c r="AL397" s="142">
        <v>218.6399200000001</v>
      </c>
      <c r="AM397" s="181">
        <v>215.77303603999999</v>
      </c>
      <c r="AN397" s="141">
        <v>225.35454056056633</v>
      </c>
      <c r="AO397" s="140">
        <v>227.25714285714301</v>
      </c>
      <c r="AP397" s="140">
        <v>268.02713414771</v>
      </c>
      <c r="AQ397" s="140">
        <v>268.02713414771</v>
      </c>
      <c r="AR397" s="142">
        <v>54.127134147709796</v>
      </c>
      <c r="AS397" s="143">
        <v>0.25304878049420171</v>
      </c>
      <c r="AT397" s="142">
        <v>9.0994908804771057</v>
      </c>
      <c r="AU397" s="143">
        <v>3.5142987305861906E-2</v>
      </c>
      <c r="AV397" s="142">
        <v>6.9271604810434155</v>
      </c>
      <c r="AW397" s="143">
        <v>2.6530682419321033E-2</v>
      </c>
      <c r="AX397" s="142">
        <v>54.127134147709796</v>
      </c>
      <c r="AY397" s="143">
        <v>0.25304878049420171</v>
      </c>
      <c r="AZ397" s="142">
        <v>9.0994908804771057</v>
      </c>
      <c r="BA397" s="143">
        <v>3.5142987305861906E-2</v>
      </c>
      <c r="BB397" s="142">
        <v>0</v>
      </c>
      <c r="BC397" s="143">
        <v>0</v>
      </c>
      <c r="BE397" s="139">
        <v>22.763948389999999</v>
      </c>
      <c r="BF397" s="139">
        <v>22.02962746</v>
      </c>
      <c r="BG397" s="139">
        <v>22.763948389999999</v>
      </c>
      <c r="BH397" s="139">
        <v>22.763948389999999</v>
      </c>
      <c r="BI397" s="139">
        <v>20.560985630000001</v>
      </c>
      <c r="BJ397" s="139">
        <v>22.763948389999999</v>
      </c>
      <c r="BK397" s="139">
        <v>22.02962746</v>
      </c>
      <c r="BL397" s="139">
        <v>22.763948389999999</v>
      </c>
      <c r="BM397" s="139">
        <v>22.02962746</v>
      </c>
      <c r="BN397" s="139">
        <v>22.763948389999999</v>
      </c>
      <c r="BO397" s="139">
        <v>22.763948389999999</v>
      </c>
      <c r="BP397" s="139">
        <v>22.029627407709999</v>
      </c>
      <c r="BQ397" s="144">
        <v>268.02713414771</v>
      </c>
    </row>
    <row r="398" spans="11:69" x14ac:dyDescent="0.25">
      <c r="K398" s="135" t="s">
        <v>328</v>
      </c>
      <c r="N398" s="61" t="s">
        <v>2332</v>
      </c>
      <c r="V398" s="61" t="s">
        <v>787</v>
      </c>
      <c r="W398" s="61" t="s">
        <v>792</v>
      </c>
      <c r="X398" s="61">
        <v>420</v>
      </c>
      <c r="AB398" s="136" t="s">
        <v>387</v>
      </c>
      <c r="AC398" s="179">
        <v>821308</v>
      </c>
      <c r="AD398" s="180" t="s">
        <v>2333</v>
      </c>
      <c r="AE398" s="139">
        <v>0</v>
      </c>
      <c r="AF398" s="17">
        <v>2926</v>
      </c>
      <c r="AG398" s="17">
        <v>0</v>
      </c>
      <c r="AH398" s="140">
        <v>0</v>
      </c>
      <c r="AI398" s="141">
        <v>0</v>
      </c>
      <c r="AJ398" s="142">
        <v>0</v>
      </c>
      <c r="AK398" s="121">
        <v>0</v>
      </c>
      <c r="AL398" s="142">
        <v>0</v>
      </c>
      <c r="AM398" s="181">
        <v>0</v>
      </c>
      <c r="AN398" s="141">
        <v>0</v>
      </c>
      <c r="AO398" s="140">
        <v>0</v>
      </c>
      <c r="AP398" s="140">
        <v>0</v>
      </c>
      <c r="AQ398" s="140">
        <v>0</v>
      </c>
      <c r="AR398" s="142">
        <v>0</v>
      </c>
      <c r="AS398" s="143">
        <v>0</v>
      </c>
      <c r="AT398" s="142">
        <v>0</v>
      </c>
      <c r="AU398" s="143">
        <v>0</v>
      </c>
      <c r="AV398" s="142">
        <v>0</v>
      </c>
      <c r="AW398" s="143">
        <v>0</v>
      </c>
      <c r="AX398" s="142">
        <v>0</v>
      </c>
      <c r="AY398" s="143">
        <v>0</v>
      </c>
      <c r="AZ398" s="142">
        <v>0</v>
      </c>
      <c r="BA398" s="143">
        <v>0</v>
      </c>
      <c r="BB398" s="142">
        <v>0</v>
      </c>
      <c r="BC398" s="143">
        <v>0</v>
      </c>
      <c r="BE398" s="139">
        <v>0</v>
      </c>
      <c r="BF398" s="139">
        <v>0</v>
      </c>
      <c r="BG398" s="139">
        <v>0</v>
      </c>
      <c r="BH398" s="139">
        <v>0</v>
      </c>
      <c r="BI398" s="139">
        <v>0</v>
      </c>
      <c r="BJ398" s="139">
        <v>0</v>
      </c>
      <c r="BK398" s="139">
        <v>0</v>
      </c>
      <c r="BL398" s="139">
        <v>0</v>
      </c>
      <c r="BM398" s="139">
        <v>0</v>
      </c>
      <c r="BN398" s="139">
        <v>0</v>
      </c>
      <c r="BO398" s="139">
        <v>0</v>
      </c>
      <c r="BP398" s="139">
        <v>0</v>
      </c>
      <c r="BQ398" s="144">
        <v>0</v>
      </c>
    </row>
    <row r="399" spans="11:69" x14ac:dyDescent="0.25">
      <c r="K399" s="135" t="s">
        <v>328</v>
      </c>
      <c r="N399" s="61" t="s">
        <v>816</v>
      </c>
      <c r="V399" s="61" t="s">
        <v>787</v>
      </c>
      <c r="W399" s="61" t="s">
        <v>792</v>
      </c>
      <c r="X399" s="61">
        <v>420</v>
      </c>
      <c r="AB399" s="136" t="s">
        <v>387</v>
      </c>
      <c r="AC399" s="179">
        <v>821310</v>
      </c>
      <c r="AD399" s="180" t="s">
        <v>817</v>
      </c>
      <c r="AE399" s="139">
        <v>0</v>
      </c>
      <c r="AF399" s="17">
        <v>21248.411111822224</v>
      </c>
      <c r="AG399" s="17">
        <v>5838.4125440334446</v>
      </c>
      <c r="AH399" s="140">
        <v>7476.4567345022278</v>
      </c>
      <c r="AI399" s="141">
        <v>1961.71</v>
      </c>
      <c r="AJ399" s="142">
        <v>5885.13</v>
      </c>
      <c r="AK399" s="121">
        <v>4274.4000000000005</v>
      </c>
      <c r="AL399" s="142">
        <v>5129.2800000000007</v>
      </c>
      <c r="AM399" s="181">
        <v>6230.3806118399998</v>
      </c>
      <c r="AN399" s="141">
        <v>5520.4761226622286</v>
      </c>
      <c r="AO399" s="140">
        <v>5388.18857142857</v>
      </c>
      <c r="AP399" s="140">
        <v>5821.3345528812888</v>
      </c>
      <c r="AQ399" s="140">
        <v>5821.3345528812852</v>
      </c>
      <c r="AR399" s="142">
        <v>-63.795447118714947</v>
      </c>
      <c r="AS399" s="143">
        <v>-1.0840108395008258E-2</v>
      </c>
      <c r="AT399" s="142">
        <v>-1655.1221816209427</v>
      </c>
      <c r="AU399" s="143">
        <v>-0.22137788532673672</v>
      </c>
      <c r="AV399" s="142">
        <v>-17.077991152159484</v>
      </c>
      <c r="AW399" s="143">
        <v>-2.9251086700977148E-3</v>
      </c>
      <c r="AX399" s="142">
        <v>-63.795447118711309</v>
      </c>
      <c r="AY399" s="143">
        <v>-1.0840108395007639E-2</v>
      </c>
      <c r="AZ399" s="142">
        <v>-1655.122181620939</v>
      </c>
      <c r="BA399" s="143">
        <v>-0.22137788532673625</v>
      </c>
      <c r="BB399" s="142">
        <v>-3.637978807091713E-12</v>
      </c>
      <c r="BC399" s="143">
        <v>-6.249389678679579E-16</v>
      </c>
      <c r="BE399" s="139">
        <v>494.41471547999998</v>
      </c>
      <c r="BF399" s="139">
        <v>478.46585367</v>
      </c>
      <c r="BG399" s="139">
        <v>494.41471547999998</v>
      </c>
      <c r="BH399" s="139">
        <v>494.41471547999998</v>
      </c>
      <c r="BI399" s="139">
        <v>446.56813004999998</v>
      </c>
      <c r="BJ399" s="139">
        <v>494.41471547999998</v>
      </c>
      <c r="BK399" s="139">
        <v>478.46585367</v>
      </c>
      <c r="BL399" s="139">
        <v>494.41471547999998</v>
      </c>
      <c r="BM399" s="139">
        <v>478.46585367</v>
      </c>
      <c r="BN399" s="139">
        <v>494.41471547999998</v>
      </c>
      <c r="BO399" s="139">
        <v>494.41471547999998</v>
      </c>
      <c r="BP399" s="139">
        <v>478.46585346128501</v>
      </c>
      <c r="BQ399" s="144">
        <v>5821.3345528812852</v>
      </c>
    </row>
    <row r="400" spans="11:69" x14ac:dyDescent="0.25">
      <c r="K400" s="135" t="s">
        <v>328</v>
      </c>
      <c r="N400" s="61" t="s">
        <v>818</v>
      </c>
      <c r="V400" s="61" t="s">
        <v>787</v>
      </c>
      <c r="W400" s="61" t="s">
        <v>792</v>
      </c>
      <c r="X400" s="61">
        <v>420</v>
      </c>
      <c r="AB400" s="136" t="s">
        <v>387</v>
      </c>
      <c r="AC400" s="179">
        <v>821338</v>
      </c>
      <c r="AD400" s="180" t="s">
        <v>819</v>
      </c>
      <c r="AE400" s="139">
        <v>0</v>
      </c>
      <c r="AF400" s="17">
        <v>0</v>
      </c>
      <c r="AG400" s="17">
        <v>67216</v>
      </c>
      <c r="AH400" s="140">
        <v>0</v>
      </c>
      <c r="AI400" s="141">
        <v>278244</v>
      </c>
      <c r="AJ400" s="142">
        <v>834732</v>
      </c>
      <c r="AK400" s="121">
        <v>655440</v>
      </c>
      <c r="AL400" s="142">
        <v>786528</v>
      </c>
      <c r="AM400" s="181">
        <v>0</v>
      </c>
      <c r="AN400" s="141">
        <v>655440</v>
      </c>
      <c r="AO400" s="140">
        <v>810853.71428571397</v>
      </c>
      <c r="AP400" s="140">
        <v>834734.01846280904</v>
      </c>
      <c r="AQ400" s="140">
        <v>834734.01846280927</v>
      </c>
      <c r="AR400" s="142">
        <v>2.0184628092683852</v>
      </c>
      <c r="AS400" s="143">
        <v>2.4180968373901866E-6</v>
      </c>
      <c r="AT400" s="142">
        <v>834734.01846280927</v>
      </c>
      <c r="AU400" s="143">
        <v>0</v>
      </c>
      <c r="AV400" s="142">
        <v>767518.01846280927</v>
      </c>
      <c r="AW400" s="143">
        <v>11.418680350851126</v>
      </c>
      <c r="AX400" s="142">
        <v>2.0184628090355545</v>
      </c>
      <c r="AY400" s="143">
        <v>2.4180968371112578E-6</v>
      </c>
      <c r="AZ400" s="142">
        <v>834734.01846280904</v>
      </c>
      <c r="BA400" s="143">
        <v>0</v>
      </c>
      <c r="BB400" s="142">
        <v>2.3283064365386963E-10</v>
      </c>
      <c r="BC400" s="143">
        <v>2.7892794411642062E-16</v>
      </c>
      <c r="BE400" s="139">
        <v>70895.218006449999</v>
      </c>
      <c r="BF400" s="139">
        <v>68608.275490119995</v>
      </c>
      <c r="BG400" s="139">
        <v>70895.218006449999</v>
      </c>
      <c r="BH400" s="139">
        <v>70895.218006449999</v>
      </c>
      <c r="BI400" s="139">
        <v>64034.390457449997</v>
      </c>
      <c r="BJ400" s="139">
        <v>70895.218006449999</v>
      </c>
      <c r="BK400" s="139">
        <v>68608.275490119995</v>
      </c>
      <c r="BL400" s="139">
        <v>70895.218006449999</v>
      </c>
      <c r="BM400" s="139">
        <v>68608.275490119995</v>
      </c>
      <c r="BN400" s="139">
        <v>70895.218006449999</v>
      </c>
      <c r="BO400" s="139">
        <v>70895.218006449999</v>
      </c>
      <c r="BP400" s="139">
        <v>68608.2754898493</v>
      </c>
      <c r="BQ400" s="144">
        <v>834734.01846280927</v>
      </c>
    </row>
    <row r="401" spans="11:69" x14ac:dyDescent="0.25">
      <c r="K401" s="135" t="s">
        <v>328</v>
      </c>
      <c r="N401" s="61" t="s">
        <v>820</v>
      </c>
      <c r="V401" s="61" t="s">
        <v>787</v>
      </c>
      <c r="W401" s="61" t="s">
        <v>792</v>
      </c>
      <c r="X401" s="61">
        <v>420</v>
      </c>
      <c r="AB401" s="136" t="s">
        <v>387</v>
      </c>
      <c r="AC401" s="179">
        <v>821440</v>
      </c>
      <c r="AD401" s="180" t="s">
        <v>732</v>
      </c>
      <c r="AE401" s="139">
        <v>0</v>
      </c>
      <c r="AF401" s="17">
        <v>0</v>
      </c>
      <c r="AG401" s="17">
        <v>9</v>
      </c>
      <c r="AH401" s="140">
        <v>0</v>
      </c>
      <c r="AI401" s="141">
        <v>87</v>
      </c>
      <c r="AJ401" s="142">
        <v>261</v>
      </c>
      <c r="AK401" s="121">
        <v>225</v>
      </c>
      <c r="AL401" s="142">
        <v>270</v>
      </c>
      <c r="AM401" s="181">
        <v>0</v>
      </c>
      <c r="AN401" s="141">
        <v>225</v>
      </c>
      <c r="AO401" s="140">
        <v>274.28571428571399</v>
      </c>
      <c r="AP401" s="140">
        <v>348.91533823551924</v>
      </c>
      <c r="AQ401" s="140">
        <v>348.91533823551885</v>
      </c>
      <c r="AR401" s="142">
        <v>87.915338235518846</v>
      </c>
      <c r="AS401" s="143">
        <v>0.33684037638129827</v>
      </c>
      <c r="AT401" s="142">
        <v>348.91533823551885</v>
      </c>
      <c r="AU401" s="143">
        <v>0</v>
      </c>
      <c r="AV401" s="142">
        <v>339.91533823551885</v>
      </c>
      <c r="AW401" s="143">
        <v>37.768370915057652</v>
      </c>
      <c r="AX401" s="142">
        <v>87.915338235519243</v>
      </c>
      <c r="AY401" s="143">
        <v>0.33684037638129977</v>
      </c>
      <c r="AZ401" s="142">
        <v>348.91533823551924</v>
      </c>
      <c r="BA401" s="143">
        <v>0</v>
      </c>
      <c r="BB401" s="142">
        <v>-3.979039320256561E-13</v>
      </c>
      <c r="BC401" s="143">
        <v>-1.1404025229669592E-15</v>
      </c>
      <c r="BE401" s="139">
        <v>29.633905437999999</v>
      </c>
      <c r="BF401" s="139">
        <v>28.677973005999998</v>
      </c>
      <c r="BG401" s="139">
        <v>29.633905437999999</v>
      </c>
      <c r="BH401" s="139">
        <v>29.633905437999999</v>
      </c>
      <c r="BI401" s="139">
        <v>26.766108138</v>
      </c>
      <c r="BJ401" s="139">
        <v>29.633905437999999</v>
      </c>
      <c r="BK401" s="139">
        <v>28.677973005999998</v>
      </c>
      <c r="BL401" s="139">
        <v>29.633905437999999</v>
      </c>
      <c r="BM401" s="139">
        <v>28.677973005999998</v>
      </c>
      <c r="BN401" s="139">
        <v>29.633905437999999</v>
      </c>
      <c r="BO401" s="139">
        <v>29.633905437999999</v>
      </c>
      <c r="BP401" s="139">
        <v>28.677973013518834</v>
      </c>
      <c r="BQ401" s="144">
        <v>348.91533823551885</v>
      </c>
    </row>
    <row r="402" spans="11:69" x14ac:dyDescent="0.25">
      <c r="K402" s="135" t="s">
        <v>328</v>
      </c>
      <c r="N402" s="61" t="s">
        <v>821</v>
      </c>
      <c r="V402" s="61" t="s">
        <v>787</v>
      </c>
      <c r="W402" s="61" t="s">
        <v>792</v>
      </c>
      <c r="X402" s="61">
        <v>420</v>
      </c>
      <c r="AB402" s="136" t="s">
        <v>387</v>
      </c>
      <c r="AC402" s="179">
        <v>821441</v>
      </c>
      <c r="AD402" s="180" t="s">
        <v>734</v>
      </c>
      <c r="AE402" s="139">
        <v>0</v>
      </c>
      <c r="AF402" s="17">
        <v>0</v>
      </c>
      <c r="AG402" s="17">
        <v>107</v>
      </c>
      <c r="AH402" s="140">
        <v>0</v>
      </c>
      <c r="AI402" s="141">
        <v>413</v>
      </c>
      <c r="AJ402" s="142">
        <v>1239</v>
      </c>
      <c r="AK402" s="121">
        <v>1041</v>
      </c>
      <c r="AL402" s="142">
        <v>1249.1999999999998</v>
      </c>
      <c r="AM402" s="181">
        <v>0</v>
      </c>
      <c r="AN402" s="141">
        <v>1041</v>
      </c>
      <c r="AO402" s="140">
        <v>1273.7142857142867</v>
      </c>
      <c r="AP402" s="140">
        <v>1221.2036838243152</v>
      </c>
      <c r="AQ402" s="140">
        <v>1221.2036838243157</v>
      </c>
      <c r="AR402" s="142">
        <v>-17.796316175684296</v>
      </c>
      <c r="AS402" s="143">
        <v>-1.4363451312093864E-2</v>
      </c>
      <c r="AT402" s="142">
        <v>1221.2036838243157</v>
      </c>
      <c r="AU402" s="143">
        <v>0</v>
      </c>
      <c r="AV402" s="142">
        <v>1114.2036838243157</v>
      </c>
      <c r="AW402" s="143">
        <v>10.413118540414166</v>
      </c>
      <c r="AX402" s="142">
        <v>-17.796316175684751</v>
      </c>
      <c r="AY402" s="143">
        <v>-1.436345131209423E-2</v>
      </c>
      <c r="AZ402" s="142">
        <v>1221.2036838243152</v>
      </c>
      <c r="BA402" s="143">
        <v>0</v>
      </c>
      <c r="BB402" s="142">
        <v>4.5474735088646412E-13</v>
      </c>
      <c r="BC402" s="143">
        <v>3.7237633403002819E-16</v>
      </c>
      <c r="BE402" s="139">
        <v>103.718669033</v>
      </c>
      <c r="BF402" s="139">
        <v>100.37290552100001</v>
      </c>
      <c r="BG402" s="139">
        <v>103.718669033</v>
      </c>
      <c r="BH402" s="139">
        <v>103.718669033</v>
      </c>
      <c r="BI402" s="139">
        <v>93.681378483000003</v>
      </c>
      <c r="BJ402" s="139">
        <v>103.718669033</v>
      </c>
      <c r="BK402" s="139">
        <v>100.37290552100001</v>
      </c>
      <c r="BL402" s="139">
        <v>103.718669033</v>
      </c>
      <c r="BM402" s="139">
        <v>100.37290552100001</v>
      </c>
      <c r="BN402" s="139">
        <v>103.718669033</v>
      </c>
      <c r="BO402" s="139">
        <v>103.718669033</v>
      </c>
      <c r="BP402" s="139">
        <v>100.37290554731575</v>
      </c>
      <c r="BQ402" s="144">
        <v>1221.2036838243157</v>
      </c>
    </row>
    <row r="403" spans="11:69" x14ac:dyDescent="0.25">
      <c r="K403" s="135" t="s">
        <v>328</v>
      </c>
      <c r="N403" s="61" t="s">
        <v>822</v>
      </c>
      <c r="V403" s="61" t="s">
        <v>787</v>
      </c>
      <c r="W403" s="61" t="s">
        <v>792</v>
      </c>
      <c r="X403" s="61">
        <v>420</v>
      </c>
      <c r="AB403" s="136" t="s">
        <v>387</v>
      </c>
      <c r="AC403" s="179">
        <v>821452</v>
      </c>
      <c r="AD403" s="180" t="s">
        <v>823</v>
      </c>
      <c r="AE403" s="139">
        <v>0</v>
      </c>
      <c r="AF403" s="17">
        <v>0</v>
      </c>
      <c r="AG403" s="17">
        <v>0</v>
      </c>
      <c r="AH403" s="140">
        <v>3.1E-2</v>
      </c>
      <c r="AI403" s="141">
        <v>0</v>
      </c>
      <c r="AJ403" s="142">
        <v>0</v>
      </c>
      <c r="AK403" s="121">
        <v>0</v>
      </c>
      <c r="AL403" s="142">
        <v>0</v>
      </c>
      <c r="AM403" s="181">
        <v>3.1E-2</v>
      </c>
      <c r="AN403" s="141">
        <v>0</v>
      </c>
      <c r="AO403" s="140">
        <v>0</v>
      </c>
      <c r="AP403" s="140">
        <v>0</v>
      </c>
      <c r="AQ403" s="140">
        <v>2.9899999999999999E-2</v>
      </c>
      <c r="AR403" s="142">
        <v>2.9899999999999999E-2</v>
      </c>
      <c r="AS403" s="143">
        <v>0</v>
      </c>
      <c r="AT403" s="142">
        <v>-1.1000000000000003E-3</v>
      </c>
      <c r="AU403" s="143">
        <v>-3.5483870967741943E-2</v>
      </c>
      <c r="AV403" s="142">
        <v>2.9899999999999999E-2</v>
      </c>
      <c r="AW403" s="143">
        <v>0</v>
      </c>
      <c r="AX403" s="142">
        <v>0</v>
      </c>
      <c r="AY403" s="143">
        <v>0</v>
      </c>
      <c r="AZ403" s="142">
        <v>-3.1E-2</v>
      </c>
      <c r="BA403" s="143">
        <v>-1</v>
      </c>
      <c r="BB403" s="142">
        <v>2.9899999999999999E-2</v>
      </c>
      <c r="BC403" s="143">
        <v>0</v>
      </c>
      <c r="BE403" s="139">
        <v>0</v>
      </c>
      <c r="BF403" s="139">
        <v>0</v>
      </c>
      <c r="BG403" s="139">
        <v>0</v>
      </c>
      <c r="BH403" s="139">
        <v>2.9899999999999999E-2</v>
      </c>
      <c r="BI403" s="139">
        <v>0</v>
      </c>
      <c r="BJ403" s="139">
        <v>0</v>
      </c>
      <c r="BK403" s="139">
        <v>0</v>
      </c>
      <c r="BL403" s="139">
        <v>0</v>
      </c>
      <c r="BM403" s="139">
        <v>0</v>
      </c>
      <c r="BN403" s="139">
        <v>0</v>
      </c>
      <c r="BO403" s="139">
        <v>0</v>
      </c>
      <c r="BP403" s="139">
        <v>0</v>
      </c>
      <c r="BQ403" s="144">
        <v>2.9899999999999999E-2</v>
      </c>
    </row>
    <row r="404" spans="11:69" x14ac:dyDescent="0.25">
      <c r="K404" s="135" t="s">
        <v>328</v>
      </c>
      <c r="N404" s="61" t="s">
        <v>824</v>
      </c>
      <c r="V404" s="61" t="s">
        <v>787</v>
      </c>
      <c r="W404" s="61" t="s">
        <v>792</v>
      </c>
      <c r="X404" s="61">
        <v>420</v>
      </c>
      <c r="AB404" s="136" t="s">
        <v>387</v>
      </c>
      <c r="AC404" s="179">
        <v>821453</v>
      </c>
      <c r="AD404" s="180" t="s">
        <v>825</v>
      </c>
      <c r="AE404" s="139">
        <v>0</v>
      </c>
      <c r="AF404" s="17">
        <v>0</v>
      </c>
      <c r="AG404" s="17">
        <v>0</v>
      </c>
      <c r="AH404" s="140">
        <v>3.1E-2</v>
      </c>
      <c r="AI404" s="141">
        <v>0</v>
      </c>
      <c r="AJ404" s="142">
        <v>0</v>
      </c>
      <c r="AK404" s="121">
        <v>0</v>
      </c>
      <c r="AL404" s="142">
        <v>0</v>
      </c>
      <c r="AM404" s="181">
        <v>3.1E-2</v>
      </c>
      <c r="AN404" s="141">
        <v>0</v>
      </c>
      <c r="AO404" s="140">
        <v>0</v>
      </c>
      <c r="AP404" s="140">
        <v>0</v>
      </c>
      <c r="AQ404" s="140">
        <v>2.9899999999999999E-2</v>
      </c>
      <c r="AR404" s="142">
        <v>2.9899999999999999E-2</v>
      </c>
      <c r="AS404" s="143">
        <v>0</v>
      </c>
      <c r="AT404" s="142">
        <v>-1.1000000000000003E-3</v>
      </c>
      <c r="AU404" s="143">
        <v>-3.5483870967741943E-2</v>
      </c>
      <c r="AV404" s="142">
        <v>2.9899999999999999E-2</v>
      </c>
      <c r="AW404" s="143">
        <v>0</v>
      </c>
      <c r="AX404" s="142">
        <v>0</v>
      </c>
      <c r="AY404" s="143">
        <v>0</v>
      </c>
      <c r="AZ404" s="142">
        <v>-3.1E-2</v>
      </c>
      <c r="BA404" s="143">
        <v>-1</v>
      </c>
      <c r="BB404" s="142">
        <v>2.9899999999999999E-2</v>
      </c>
      <c r="BC404" s="143">
        <v>0</v>
      </c>
      <c r="BE404" s="139">
        <v>0</v>
      </c>
      <c r="BF404" s="139">
        <v>0</v>
      </c>
      <c r="BG404" s="139">
        <v>0</v>
      </c>
      <c r="BH404" s="139">
        <v>2.9899999999999999E-2</v>
      </c>
      <c r="BI404" s="139">
        <v>0</v>
      </c>
      <c r="BJ404" s="139">
        <v>0</v>
      </c>
      <c r="BK404" s="139">
        <v>0</v>
      </c>
      <c r="BL404" s="139">
        <v>0</v>
      </c>
      <c r="BM404" s="139">
        <v>0</v>
      </c>
      <c r="BN404" s="139">
        <v>0</v>
      </c>
      <c r="BO404" s="139">
        <v>0</v>
      </c>
      <c r="BP404" s="139">
        <v>0</v>
      </c>
      <c r="BQ404" s="144">
        <v>2.9899999999999999E-2</v>
      </c>
    </row>
    <row r="405" spans="11:69" x14ac:dyDescent="0.25">
      <c r="K405" s="135" t="s">
        <v>328</v>
      </c>
      <c r="N405" s="61" t="s">
        <v>826</v>
      </c>
      <c r="V405" s="61" t="s">
        <v>787</v>
      </c>
      <c r="W405" s="61" t="s">
        <v>792</v>
      </c>
      <c r="X405" s="61">
        <v>420</v>
      </c>
      <c r="AB405" s="136" t="s">
        <v>387</v>
      </c>
      <c r="AC405" s="179">
        <v>821455</v>
      </c>
      <c r="AD405" s="180" t="s">
        <v>827</v>
      </c>
      <c r="AE405" s="139">
        <v>0</v>
      </c>
      <c r="AF405" s="17">
        <v>0</v>
      </c>
      <c r="AG405" s="17">
        <v>0</v>
      </c>
      <c r="AH405" s="140">
        <v>3.1E-2</v>
      </c>
      <c r="AI405" s="141">
        <v>0</v>
      </c>
      <c r="AJ405" s="142">
        <v>0</v>
      </c>
      <c r="AK405" s="121">
        <v>0</v>
      </c>
      <c r="AL405" s="142">
        <v>0</v>
      </c>
      <c r="AM405" s="181">
        <v>3.1E-2</v>
      </c>
      <c r="AN405" s="141">
        <v>0</v>
      </c>
      <c r="AO405" s="140">
        <v>0</v>
      </c>
      <c r="AP405" s="140">
        <v>0</v>
      </c>
      <c r="AQ405" s="140">
        <v>2.9899999999999999E-2</v>
      </c>
      <c r="AR405" s="142">
        <v>2.9899999999999999E-2</v>
      </c>
      <c r="AS405" s="143">
        <v>0</v>
      </c>
      <c r="AT405" s="142">
        <v>-1.1000000000000003E-3</v>
      </c>
      <c r="AU405" s="143">
        <v>-3.5483870967741943E-2</v>
      </c>
      <c r="AV405" s="142">
        <v>2.9899999999999999E-2</v>
      </c>
      <c r="AW405" s="143">
        <v>0</v>
      </c>
      <c r="AX405" s="142">
        <v>0</v>
      </c>
      <c r="AY405" s="143">
        <v>0</v>
      </c>
      <c r="AZ405" s="142">
        <v>-3.1E-2</v>
      </c>
      <c r="BA405" s="143">
        <v>-1</v>
      </c>
      <c r="BB405" s="142">
        <v>2.9899999999999999E-2</v>
      </c>
      <c r="BC405" s="143">
        <v>0</v>
      </c>
      <c r="BE405" s="139">
        <v>0</v>
      </c>
      <c r="BF405" s="139">
        <v>0</v>
      </c>
      <c r="BG405" s="139">
        <v>0</v>
      </c>
      <c r="BH405" s="139">
        <v>2.9899999999999999E-2</v>
      </c>
      <c r="BI405" s="139">
        <v>0</v>
      </c>
      <c r="BJ405" s="139">
        <v>0</v>
      </c>
      <c r="BK405" s="139">
        <v>0</v>
      </c>
      <c r="BL405" s="139">
        <v>0</v>
      </c>
      <c r="BM405" s="139">
        <v>0</v>
      </c>
      <c r="BN405" s="139">
        <v>0</v>
      </c>
      <c r="BO405" s="139">
        <v>0</v>
      </c>
      <c r="BP405" s="139">
        <v>0</v>
      </c>
      <c r="BQ405" s="144">
        <v>2.9899999999999999E-2</v>
      </c>
    </row>
    <row r="406" spans="11:69" x14ac:dyDescent="0.25">
      <c r="K406" s="135" t="s">
        <v>328</v>
      </c>
      <c r="N406" s="61" t="s">
        <v>828</v>
      </c>
      <c r="V406" s="61" t="s">
        <v>787</v>
      </c>
      <c r="W406" s="61" t="s">
        <v>792</v>
      </c>
      <c r="X406" s="61">
        <v>420</v>
      </c>
      <c r="AB406" s="136" t="s">
        <v>387</v>
      </c>
      <c r="AC406" s="179">
        <v>821456</v>
      </c>
      <c r="AD406" s="180" t="s">
        <v>829</v>
      </c>
      <c r="AE406" s="139">
        <v>0</v>
      </c>
      <c r="AF406" s="17">
        <v>0</v>
      </c>
      <c r="AG406" s="17">
        <v>0</v>
      </c>
      <c r="AH406" s="140">
        <v>3.1E-2</v>
      </c>
      <c r="AI406" s="141">
        <v>0</v>
      </c>
      <c r="AJ406" s="142">
        <v>0</v>
      </c>
      <c r="AK406" s="121">
        <v>0</v>
      </c>
      <c r="AL406" s="142">
        <v>0</v>
      </c>
      <c r="AM406" s="181">
        <v>3.1E-2</v>
      </c>
      <c r="AN406" s="141">
        <v>0</v>
      </c>
      <c r="AO406" s="140">
        <v>0</v>
      </c>
      <c r="AP406" s="140">
        <v>0</v>
      </c>
      <c r="AQ406" s="140">
        <v>2.9899999999999999E-2</v>
      </c>
      <c r="AR406" s="142">
        <v>2.9899999999999999E-2</v>
      </c>
      <c r="AS406" s="143">
        <v>0</v>
      </c>
      <c r="AT406" s="142">
        <v>-1.1000000000000003E-3</v>
      </c>
      <c r="AU406" s="143">
        <v>-3.5483870967741943E-2</v>
      </c>
      <c r="AV406" s="142">
        <v>2.9899999999999999E-2</v>
      </c>
      <c r="AW406" s="143">
        <v>0</v>
      </c>
      <c r="AX406" s="142">
        <v>0</v>
      </c>
      <c r="AY406" s="143">
        <v>0</v>
      </c>
      <c r="AZ406" s="142">
        <v>-3.1E-2</v>
      </c>
      <c r="BA406" s="143">
        <v>-1</v>
      </c>
      <c r="BB406" s="142">
        <v>2.9899999999999999E-2</v>
      </c>
      <c r="BC406" s="143">
        <v>0</v>
      </c>
      <c r="BE406" s="139">
        <v>0</v>
      </c>
      <c r="BF406" s="139">
        <v>0</v>
      </c>
      <c r="BG406" s="139">
        <v>0</v>
      </c>
      <c r="BH406" s="139">
        <v>2.9899999999999999E-2</v>
      </c>
      <c r="BI406" s="139">
        <v>0</v>
      </c>
      <c r="BJ406" s="139">
        <v>0</v>
      </c>
      <c r="BK406" s="139">
        <v>0</v>
      </c>
      <c r="BL406" s="139">
        <v>0</v>
      </c>
      <c r="BM406" s="139">
        <v>0</v>
      </c>
      <c r="BN406" s="139">
        <v>0</v>
      </c>
      <c r="BO406" s="139">
        <v>0</v>
      </c>
      <c r="BP406" s="139">
        <v>0</v>
      </c>
      <c r="BQ406" s="144">
        <v>2.9899999999999999E-2</v>
      </c>
    </row>
    <row r="407" spans="11:69" x14ac:dyDescent="0.25">
      <c r="K407" s="135" t="s">
        <v>328</v>
      </c>
      <c r="N407" s="61" t="s">
        <v>830</v>
      </c>
      <c r="V407" s="61" t="s">
        <v>787</v>
      </c>
      <c r="W407" s="61" t="s">
        <v>792</v>
      </c>
      <c r="X407" s="61">
        <v>420</v>
      </c>
      <c r="AB407" s="136" t="s">
        <v>387</v>
      </c>
      <c r="AC407" s="179">
        <v>821458</v>
      </c>
      <c r="AD407" s="180" t="s">
        <v>831</v>
      </c>
      <c r="AE407" s="139">
        <v>0</v>
      </c>
      <c r="AF407" s="17">
        <v>0</v>
      </c>
      <c r="AG407" s="17">
        <v>0</v>
      </c>
      <c r="AH407" s="140">
        <v>0</v>
      </c>
      <c r="AI407" s="141">
        <v>0</v>
      </c>
      <c r="AJ407" s="142">
        <v>0</v>
      </c>
      <c r="AK407" s="121">
        <v>0</v>
      </c>
      <c r="AL407" s="142">
        <v>0</v>
      </c>
      <c r="AM407" s="181">
        <v>0</v>
      </c>
      <c r="AN407" s="141">
        <v>0</v>
      </c>
      <c r="AO407" s="140">
        <v>0</v>
      </c>
      <c r="AP407" s="140">
        <v>0</v>
      </c>
      <c r="AQ407" s="140">
        <v>8.9999999999999998E-4</v>
      </c>
      <c r="AR407" s="142">
        <v>8.9999999999999998E-4</v>
      </c>
      <c r="AS407" s="143">
        <v>0</v>
      </c>
      <c r="AT407" s="142">
        <v>8.9999999999999998E-4</v>
      </c>
      <c r="AU407" s="143">
        <v>0</v>
      </c>
      <c r="AV407" s="142">
        <v>8.9999999999999998E-4</v>
      </c>
      <c r="AW407" s="143">
        <v>0</v>
      </c>
      <c r="AX407" s="142">
        <v>0</v>
      </c>
      <c r="AY407" s="143">
        <v>0</v>
      </c>
      <c r="AZ407" s="142">
        <v>0</v>
      </c>
      <c r="BA407" s="143">
        <v>0</v>
      </c>
      <c r="BB407" s="142">
        <v>8.9999999999999998E-4</v>
      </c>
      <c r="BC407" s="143">
        <v>0</v>
      </c>
      <c r="BE407" s="139">
        <v>0</v>
      </c>
      <c r="BF407" s="139">
        <v>0</v>
      </c>
      <c r="BG407" s="139">
        <v>0</v>
      </c>
      <c r="BH407" s="139">
        <v>8.9999999999999998E-4</v>
      </c>
      <c r="BI407" s="139">
        <v>0</v>
      </c>
      <c r="BJ407" s="139">
        <v>0</v>
      </c>
      <c r="BK407" s="139">
        <v>0</v>
      </c>
      <c r="BL407" s="139">
        <v>0</v>
      </c>
      <c r="BM407" s="139">
        <v>0</v>
      </c>
      <c r="BN407" s="139">
        <v>0</v>
      </c>
      <c r="BO407" s="139">
        <v>0</v>
      </c>
      <c r="BP407" s="139">
        <v>0</v>
      </c>
      <c r="BQ407" s="144">
        <v>8.9999999999999998E-4</v>
      </c>
    </row>
    <row r="408" spans="11:69" x14ac:dyDescent="0.25">
      <c r="K408" s="135" t="s">
        <v>328</v>
      </c>
      <c r="N408" s="61" t="s">
        <v>832</v>
      </c>
      <c r="V408" s="61" t="s">
        <v>787</v>
      </c>
      <c r="W408" s="61" t="s">
        <v>792</v>
      </c>
      <c r="X408" s="61">
        <v>420</v>
      </c>
      <c r="AB408" s="136" t="s">
        <v>387</v>
      </c>
      <c r="AC408" s="179">
        <v>821459</v>
      </c>
      <c r="AD408" s="180" t="s">
        <v>833</v>
      </c>
      <c r="AE408" s="139">
        <v>0</v>
      </c>
      <c r="AF408" s="17">
        <v>0</v>
      </c>
      <c r="AG408" s="17">
        <v>0</v>
      </c>
      <c r="AH408" s="140">
        <v>3.1E-2</v>
      </c>
      <c r="AI408" s="141">
        <v>0</v>
      </c>
      <c r="AJ408" s="142">
        <v>0</v>
      </c>
      <c r="AK408" s="121">
        <v>0</v>
      </c>
      <c r="AL408" s="142">
        <v>0</v>
      </c>
      <c r="AM408" s="181">
        <v>3.1E-2</v>
      </c>
      <c r="AN408" s="141">
        <v>0</v>
      </c>
      <c r="AO408" s="140">
        <v>0</v>
      </c>
      <c r="AP408" s="140">
        <v>0</v>
      </c>
      <c r="AQ408" s="140">
        <v>2.9899999999999999E-2</v>
      </c>
      <c r="AR408" s="142">
        <v>2.9899999999999999E-2</v>
      </c>
      <c r="AS408" s="143">
        <v>0</v>
      </c>
      <c r="AT408" s="142">
        <v>-1.1000000000000003E-3</v>
      </c>
      <c r="AU408" s="143">
        <v>-3.5483870967741943E-2</v>
      </c>
      <c r="AV408" s="142">
        <v>2.9899999999999999E-2</v>
      </c>
      <c r="AW408" s="143">
        <v>0</v>
      </c>
      <c r="AX408" s="142">
        <v>0</v>
      </c>
      <c r="AY408" s="143">
        <v>0</v>
      </c>
      <c r="AZ408" s="142">
        <v>-3.1E-2</v>
      </c>
      <c r="BA408" s="143">
        <v>-1</v>
      </c>
      <c r="BB408" s="142">
        <v>2.9899999999999999E-2</v>
      </c>
      <c r="BC408" s="143">
        <v>0</v>
      </c>
      <c r="BE408" s="139">
        <v>0</v>
      </c>
      <c r="BF408" s="139">
        <v>0</v>
      </c>
      <c r="BG408" s="139">
        <v>0</v>
      </c>
      <c r="BH408" s="139">
        <v>2.9899999999999999E-2</v>
      </c>
      <c r="BI408" s="139">
        <v>0</v>
      </c>
      <c r="BJ408" s="139">
        <v>0</v>
      </c>
      <c r="BK408" s="139">
        <v>0</v>
      </c>
      <c r="BL408" s="139">
        <v>0</v>
      </c>
      <c r="BM408" s="139">
        <v>0</v>
      </c>
      <c r="BN408" s="139">
        <v>0</v>
      </c>
      <c r="BO408" s="139">
        <v>0</v>
      </c>
      <c r="BP408" s="139">
        <v>0</v>
      </c>
      <c r="BQ408" s="144">
        <v>2.9899999999999999E-2</v>
      </c>
    </row>
    <row r="409" spans="11:69" x14ac:dyDescent="0.25">
      <c r="K409" s="135" t="s">
        <v>328</v>
      </c>
      <c r="N409" s="61" t="s">
        <v>834</v>
      </c>
      <c r="V409" s="61" t="s">
        <v>787</v>
      </c>
      <c r="W409" s="61" t="s">
        <v>792</v>
      </c>
      <c r="X409" s="61">
        <v>420</v>
      </c>
      <c r="AB409" s="136" t="s">
        <v>387</v>
      </c>
      <c r="AC409" s="179">
        <v>821460</v>
      </c>
      <c r="AD409" s="180" t="s">
        <v>835</v>
      </c>
      <c r="AE409" s="139">
        <v>0</v>
      </c>
      <c r="AF409" s="17">
        <v>0</v>
      </c>
      <c r="AG409" s="17">
        <v>0</v>
      </c>
      <c r="AH409" s="140">
        <v>3.1E-2</v>
      </c>
      <c r="AI409" s="141">
        <v>0</v>
      </c>
      <c r="AJ409" s="142">
        <v>0</v>
      </c>
      <c r="AK409" s="121">
        <v>0</v>
      </c>
      <c r="AL409" s="142">
        <v>0</v>
      </c>
      <c r="AM409" s="181">
        <v>3.1E-2</v>
      </c>
      <c r="AN409" s="141">
        <v>0</v>
      </c>
      <c r="AO409" s="140">
        <v>0</v>
      </c>
      <c r="AP409" s="140">
        <v>0</v>
      </c>
      <c r="AQ409" s="140">
        <v>2.9899999999999999E-2</v>
      </c>
      <c r="AR409" s="142">
        <v>2.9899999999999999E-2</v>
      </c>
      <c r="AS409" s="143">
        <v>0</v>
      </c>
      <c r="AT409" s="142">
        <v>-1.1000000000000003E-3</v>
      </c>
      <c r="AU409" s="143">
        <v>-3.5483870967741943E-2</v>
      </c>
      <c r="AV409" s="142">
        <v>2.9899999999999999E-2</v>
      </c>
      <c r="AW409" s="143">
        <v>0</v>
      </c>
      <c r="AX409" s="142">
        <v>0</v>
      </c>
      <c r="AY409" s="143">
        <v>0</v>
      </c>
      <c r="AZ409" s="142">
        <v>-3.1E-2</v>
      </c>
      <c r="BA409" s="143">
        <v>-1</v>
      </c>
      <c r="BB409" s="142">
        <v>2.9899999999999999E-2</v>
      </c>
      <c r="BC409" s="143">
        <v>0</v>
      </c>
      <c r="BE409" s="139">
        <v>0</v>
      </c>
      <c r="BF409" s="139">
        <v>0</v>
      </c>
      <c r="BG409" s="139">
        <v>0</v>
      </c>
      <c r="BH409" s="139">
        <v>2.9899999999999999E-2</v>
      </c>
      <c r="BI409" s="139">
        <v>0</v>
      </c>
      <c r="BJ409" s="139">
        <v>0</v>
      </c>
      <c r="BK409" s="139">
        <v>0</v>
      </c>
      <c r="BL409" s="139">
        <v>0</v>
      </c>
      <c r="BM409" s="139">
        <v>0</v>
      </c>
      <c r="BN409" s="139">
        <v>0</v>
      </c>
      <c r="BO409" s="139">
        <v>0</v>
      </c>
      <c r="BP409" s="139">
        <v>0</v>
      </c>
      <c r="BQ409" s="144">
        <v>2.9899999999999999E-2</v>
      </c>
    </row>
    <row r="410" spans="11:69" x14ac:dyDescent="0.25">
      <c r="K410" s="135" t="s">
        <v>328</v>
      </c>
      <c r="N410" s="61" t="s">
        <v>836</v>
      </c>
      <c r="V410" s="61" t="s">
        <v>787</v>
      </c>
      <c r="W410" s="61" t="s">
        <v>792</v>
      </c>
      <c r="X410" s="61">
        <v>420</v>
      </c>
      <c r="AB410" s="136" t="s">
        <v>387</v>
      </c>
      <c r="AC410" s="179">
        <v>821467</v>
      </c>
      <c r="AD410" s="180" t="s">
        <v>837</v>
      </c>
      <c r="AE410" s="139">
        <v>0</v>
      </c>
      <c r="AF410" s="17">
        <v>0</v>
      </c>
      <c r="AG410" s="17">
        <v>0</v>
      </c>
      <c r="AH410" s="140">
        <v>0.05</v>
      </c>
      <c r="AI410" s="141">
        <v>0</v>
      </c>
      <c r="AJ410" s="142">
        <v>0</v>
      </c>
      <c r="AK410" s="121">
        <v>0</v>
      </c>
      <c r="AL410" s="142">
        <v>0</v>
      </c>
      <c r="AM410" s="181">
        <v>0.05</v>
      </c>
      <c r="AN410" s="141">
        <v>0</v>
      </c>
      <c r="AO410" s="140">
        <v>0</v>
      </c>
      <c r="AP410" s="140">
        <v>0</v>
      </c>
      <c r="AQ410" s="140">
        <v>0.04</v>
      </c>
      <c r="AR410" s="142">
        <v>0.04</v>
      </c>
      <c r="AS410" s="143">
        <v>0</v>
      </c>
      <c r="AT410" s="142">
        <v>-1.0000000000000002E-2</v>
      </c>
      <c r="AU410" s="143">
        <v>-0.20000000000000004</v>
      </c>
      <c r="AV410" s="142">
        <v>0.04</v>
      </c>
      <c r="AW410" s="143">
        <v>0</v>
      </c>
      <c r="AX410" s="142">
        <v>0</v>
      </c>
      <c r="AY410" s="143">
        <v>0</v>
      </c>
      <c r="AZ410" s="142">
        <v>-0.05</v>
      </c>
      <c r="BA410" s="143">
        <v>-1</v>
      </c>
      <c r="BB410" s="142">
        <v>0.04</v>
      </c>
      <c r="BC410" s="143">
        <v>0</v>
      </c>
      <c r="BE410" s="139">
        <v>0.04</v>
      </c>
      <c r="BF410" s="139">
        <v>0</v>
      </c>
      <c r="BG410" s="139">
        <v>0</v>
      </c>
      <c r="BH410" s="139">
        <v>0</v>
      </c>
      <c r="BI410" s="139">
        <v>0</v>
      </c>
      <c r="BJ410" s="139">
        <v>0</v>
      </c>
      <c r="BK410" s="139">
        <v>0</v>
      </c>
      <c r="BL410" s="139">
        <v>0</v>
      </c>
      <c r="BM410" s="139">
        <v>0</v>
      </c>
      <c r="BN410" s="139">
        <v>0</v>
      </c>
      <c r="BO410" s="139">
        <v>0</v>
      </c>
      <c r="BP410" s="139">
        <v>0</v>
      </c>
      <c r="BQ410" s="144">
        <v>0.04</v>
      </c>
    </row>
    <row r="411" spans="11:69" x14ac:dyDescent="0.25">
      <c r="K411" s="135" t="s">
        <v>328</v>
      </c>
      <c r="N411" s="61" t="s">
        <v>838</v>
      </c>
      <c r="V411" s="61" t="s">
        <v>787</v>
      </c>
      <c r="W411" s="61" t="s">
        <v>792</v>
      </c>
      <c r="X411" s="61">
        <v>420</v>
      </c>
      <c r="AB411" s="136" t="s">
        <v>387</v>
      </c>
      <c r="AC411" s="179">
        <v>821468</v>
      </c>
      <c r="AD411" s="180" t="s">
        <v>839</v>
      </c>
      <c r="AE411" s="139">
        <v>0</v>
      </c>
      <c r="AF411" s="17">
        <v>0</v>
      </c>
      <c r="AG411" s="17">
        <v>0</v>
      </c>
      <c r="AH411" s="140">
        <v>0.05</v>
      </c>
      <c r="AI411" s="141">
        <v>0</v>
      </c>
      <c r="AJ411" s="142">
        <v>0</v>
      </c>
      <c r="AK411" s="121">
        <v>0</v>
      </c>
      <c r="AL411" s="142">
        <v>0</v>
      </c>
      <c r="AM411" s="181">
        <v>0.05</v>
      </c>
      <c r="AN411" s="141">
        <v>0</v>
      </c>
      <c r="AO411" s="140">
        <v>0</v>
      </c>
      <c r="AP411" s="140">
        <v>0</v>
      </c>
      <c r="AQ411" s="140">
        <v>0.04</v>
      </c>
      <c r="AR411" s="142">
        <v>0.04</v>
      </c>
      <c r="AS411" s="143">
        <v>0</v>
      </c>
      <c r="AT411" s="142">
        <v>-1.0000000000000002E-2</v>
      </c>
      <c r="AU411" s="143">
        <v>-0.20000000000000004</v>
      </c>
      <c r="AV411" s="142">
        <v>0.04</v>
      </c>
      <c r="AW411" s="143">
        <v>0</v>
      </c>
      <c r="AX411" s="142">
        <v>0</v>
      </c>
      <c r="AY411" s="143">
        <v>0</v>
      </c>
      <c r="AZ411" s="142">
        <v>-0.05</v>
      </c>
      <c r="BA411" s="143">
        <v>-1</v>
      </c>
      <c r="BB411" s="142">
        <v>0.04</v>
      </c>
      <c r="BC411" s="143">
        <v>0</v>
      </c>
      <c r="BE411" s="139">
        <v>0.04</v>
      </c>
      <c r="BF411" s="139">
        <v>0</v>
      </c>
      <c r="BG411" s="139">
        <v>0</v>
      </c>
      <c r="BH411" s="139">
        <v>0</v>
      </c>
      <c r="BI411" s="139">
        <v>0</v>
      </c>
      <c r="BJ411" s="139">
        <v>0</v>
      </c>
      <c r="BK411" s="139">
        <v>0</v>
      </c>
      <c r="BL411" s="139">
        <v>0</v>
      </c>
      <c r="BM411" s="139">
        <v>0</v>
      </c>
      <c r="BN411" s="139">
        <v>0</v>
      </c>
      <c r="BO411" s="139">
        <v>0</v>
      </c>
      <c r="BP411" s="139">
        <v>0</v>
      </c>
      <c r="BQ411" s="144">
        <v>0.04</v>
      </c>
    </row>
    <row r="412" spans="11:69" x14ac:dyDescent="0.25">
      <c r="K412" s="135" t="s">
        <v>328</v>
      </c>
      <c r="N412" s="61" t="s">
        <v>840</v>
      </c>
      <c r="V412" s="61" t="s">
        <v>787</v>
      </c>
      <c r="W412" s="61" t="s">
        <v>792</v>
      </c>
      <c r="X412" s="61">
        <v>420</v>
      </c>
      <c r="AB412" s="136" t="s">
        <v>387</v>
      </c>
      <c r="AC412" s="179">
        <v>821469</v>
      </c>
      <c r="AD412" s="180" t="s">
        <v>841</v>
      </c>
      <c r="AE412" s="139">
        <v>0</v>
      </c>
      <c r="AF412" s="17">
        <v>0</v>
      </c>
      <c r="AG412" s="17">
        <v>0</v>
      </c>
      <c r="AH412" s="140">
        <v>0.05</v>
      </c>
      <c r="AI412" s="141">
        <v>0</v>
      </c>
      <c r="AJ412" s="142">
        <v>0</v>
      </c>
      <c r="AK412" s="121">
        <v>0</v>
      </c>
      <c r="AL412" s="142">
        <v>0</v>
      </c>
      <c r="AM412" s="181">
        <v>0.05</v>
      </c>
      <c r="AN412" s="141">
        <v>0</v>
      </c>
      <c r="AO412" s="140">
        <v>0</v>
      </c>
      <c r="AP412" s="140">
        <v>0</v>
      </c>
      <c r="AQ412" s="140">
        <v>0</v>
      </c>
      <c r="AR412" s="142">
        <v>0</v>
      </c>
      <c r="AS412" s="143">
        <v>0</v>
      </c>
      <c r="AT412" s="142">
        <v>-0.05</v>
      </c>
      <c r="AU412" s="143">
        <v>-1</v>
      </c>
      <c r="AV412" s="142">
        <v>0</v>
      </c>
      <c r="AW412" s="143">
        <v>0</v>
      </c>
      <c r="AX412" s="142">
        <v>0</v>
      </c>
      <c r="AY412" s="143">
        <v>0</v>
      </c>
      <c r="AZ412" s="142">
        <v>-0.05</v>
      </c>
      <c r="BA412" s="143">
        <v>-1</v>
      </c>
      <c r="BB412" s="142">
        <v>0</v>
      </c>
      <c r="BC412" s="143">
        <v>0</v>
      </c>
      <c r="BE412" s="139">
        <v>0</v>
      </c>
      <c r="BF412" s="139">
        <v>0</v>
      </c>
      <c r="BG412" s="139">
        <v>0</v>
      </c>
      <c r="BH412" s="139">
        <v>0</v>
      </c>
      <c r="BI412" s="139">
        <v>0</v>
      </c>
      <c r="BJ412" s="139">
        <v>0</v>
      </c>
      <c r="BK412" s="139">
        <v>0</v>
      </c>
      <c r="BL412" s="139">
        <v>0</v>
      </c>
      <c r="BM412" s="139">
        <v>0</v>
      </c>
      <c r="BN412" s="139">
        <v>0</v>
      </c>
      <c r="BO412" s="139">
        <v>0</v>
      </c>
      <c r="BP412" s="139">
        <v>0</v>
      </c>
      <c r="BQ412" s="144">
        <v>0</v>
      </c>
    </row>
    <row r="413" spans="11:69" x14ac:dyDescent="0.25">
      <c r="K413" s="135" t="s">
        <v>328</v>
      </c>
      <c r="N413" s="61" t="s">
        <v>842</v>
      </c>
      <c r="V413" s="61" t="s">
        <v>787</v>
      </c>
      <c r="W413" s="61" t="s">
        <v>792</v>
      </c>
      <c r="X413" s="61">
        <v>420</v>
      </c>
      <c r="AB413" s="136" t="s">
        <v>387</v>
      </c>
      <c r="AC413" s="179">
        <v>821470</v>
      </c>
      <c r="AD413" s="180" t="s">
        <v>843</v>
      </c>
      <c r="AE413" s="139">
        <v>0</v>
      </c>
      <c r="AF413" s="17">
        <v>0</v>
      </c>
      <c r="AG413" s="17">
        <v>0</v>
      </c>
      <c r="AH413" s="140">
        <v>3.1E-2</v>
      </c>
      <c r="AI413" s="141">
        <v>0</v>
      </c>
      <c r="AJ413" s="142">
        <v>0</v>
      </c>
      <c r="AK413" s="121">
        <v>0</v>
      </c>
      <c r="AL413" s="142">
        <v>0</v>
      </c>
      <c r="AM413" s="181">
        <v>3.1E-2</v>
      </c>
      <c r="AN413" s="141">
        <v>0</v>
      </c>
      <c r="AO413" s="140">
        <v>0</v>
      </c>
      <c r="AP413" s="140">
        <v>0</v>
      </c>
      <c r="AQ413" s="140">
        <v>2.9899999999999999E-2</v>
      </c>
      <c r="AR413" s="142">
        <v>2.9899999999999999E-2</v>
      </c>
      <c r="AS413" s="143">
        <v>0</v>
      </c>
      <c r="AT413" s="142">
        <v>-1.1000000000000003E-3</v>
      </c>
      <c r="AU413" s="143">
        <v>-3.5483870967741943E-2</v>
      </c>
      <c r="AV413" s="142">
        <v>2.9899999999999999E-2</v>
      </c>
      <c r="AW413" s="143">
        <v>0</v>
      </c>
      <c r="AX413" s="142">
        <v>0</v>
      </c>
      <c r="AY413" s="143">
        <v>0</v>
      </c>
      <c r="AZ413" s="142">
        <v>-3.1E-2</v>
      </c>
      <c r="BA413" s="143">
        <v>-1</v>
      </c>
      <c r="BB413" s="142">
        <v>2.9899999999999999E-2</v>
      </c>
      <c r="BC413" s="143">
        <v>0</v>
      </c>
      <c r="BE413" s="139">
        <v>0</v>
      </c>
      <c r="BF413" s="139">
        <v>0</v>
      </c>
      <c r="BG413" s="139">
        <v>0</v>
      </c>
      <c r="BH413" s="139">
        <v>2.9899999999999999E-2</v>
      </c>
      <c r="BI413" s="139">
        <v>0</v>
      </c>
      <c r="BJ413" s="139">
        <v>0</v>
      </c>
      <c r="BK413" s="139">
        <v>0</v>
      </c>
      <c r="BL413" s="139">
        <v>0</v>
      </c>
      <c r="BM413" s="139">
        <v>0</v>
      </c>
      <c r="BN413" s="139">
        <v>0</v>
      </c>
      <c r="BO413" s="139">
        <v>0</v>
      </c>
      <c r="BP413" s="139">
        <v>0</v>
      </c>
      <c r="BQ413" s="144">
        <v>2.9899999999999999E-2</v>
      </c>
    </row>
    <row r="414" spans="11:69" x14ac:dyDescent="0.25">
      <c r="K414" s="135" t="s">
        <v>328</v>
      </c>
      <c r="N414" s="61" t="s">
        <v>844</v>
      </c>
      <c r="V414" s="61" t="s">
        <v>787</v>
      </c>
      <c r="W414" s="61" t="s">
        <v>792</v>
      </c>
      <c r="X414" s="61">
        <v>420</v>
      </c>
      <c r="AB414" s="136" t="s">
        <v>387</v>
      </c>
      <c r="AC414" s="179">
        <v>821650</v>
      </c>
      <c r="AD414" s="180" t="s">
        <v>845</v>
      </c>
      <c r="AE414" s="139">
        <v>0</v>
      </c>
      <c r="AF414" s="17">
        <v>1444</v>
      </c>
      <c r="AG414" s="17">
        <v>1440</v>
      </c>
      <c r="AH414" s="140">
        <v>0</v>
      </c>
      <c r="AI414" s="141">
        <v>569</v>
      </c>
      <c r="AJ414" s="142">
        <v>1707</v>
      </c>
      <c r="AK414" s="121">
        <v>1300</v>
      </c>
      <c r="AL414" s="142">
        <v>1560</v>
      </c>
      <c r="AM414" s="181">
        <v>0</v>
      </c>
      <c r="AN414" s="141">
        <v>1300</v>
      </c>
      <c r="AO414" s="140">
        <v>1748.57142857143</v>
      </c>
      <c r="AP414" s="140">
        <v>0</v>
      </c>
      <c r="AQ414" s="140">
        <v>0</v>
      </c>
      <c r="AR414" s="142">
        <v>-1707</v>
      </c>
      <c r="AS414" s="143">
        <v>-1</v>
      </c>
      <c r="AT414" s="142">
        <v>0</v>
      </c>
      <c r="AU414" s="143">
        <v>0</v>
      </c>
      <c r="AV414" s="142">
        <v>-1440</v>
      </c>
      <c r="AW414" s="143">
        <v>-1</v>
      </c>
      <c r="AX414" s="142">
        <v>-1707</v>
      </c>
      <c r="AY414" s="143">
        <v>-1</v>
      </c>
      <c r="AZ414" s="142">
        <v>0</v>
      </c>
      <c r="BA414" s="143">
        <v>0</v>
      </c>
      <c r="BB414" s="142">
        <v>0</v>
      </c>
      <c r="BC414" s="143">
        <v>0</v>
      </c>
      <c r="BE414" s="139">
        <v>0</v>
      </c>
      <c r="BF414" s="139">
        <v>0</v>
      </c>
      <c r="BG414" s="139">
        <v>0</v>
      </c>
      <c r="BH414" s="139">
        <v>0</v>
      </c>
      <c r="BI414" s="139">
        <v>0</v>
      </c>
      <c r="BJ414" s="139">
        <v>0</v>
      </c>
      <c r="BK414" s="139">
        <v>0</v>
      </c>
      <c r="BL414" s="139">
        <v>0</v>
      </c>
      <c r="BM414" s="139">
        <v>0</v>
      </c>
      <c r="BN414" s="139">
        <v>0</v>
      </c>
      <c r="BO414" s="139">
        <v>0</v>
      </c>
      <c r="BP414" s="139">
        <v>0</v>
      </c>
      <c r="BQ414" s="144">
        <v>0</v>
      </c>
    </row>
    <row r="415" spans="11:69" x14ac:dyDescent="0.25">
      <c r="K415" s="135" t="s">
        <v>328</v>
      </c>
      <c r="N415" s="61" t="s">
        <v>846</v>
      </c>
      <c r="V415" s="61" t="s">
        <v>787</v>
      </c>
      <c r="W415" s="61" t="s">
        <v>792</v>
      </c>
      <c r="X415" s="61">
        <v>420</v>
      </c>
      <c r="AB415" s="136" t="s">
        <v>387</v>
      </c>
      <c r="AC415" s="179">
        <v>821651</v>
      </c>
      <c r="AD415" s="180" t="s">
        <v>847</v>
      </c>
      <c r="AE415" s="139">
        <v>0</v>
      </c>
      <c r="AF415" s="17">
        <v>7751</v>
      </c>
      <c r="AG415" s="17">
        <v>8304</v>
      </c>
      <c r="AH415" s="140">
        <v>0</v>
      </c>
      <c r="AI415" s="141">
        <v>1346</v>
      </c>
      <c r="AJ415" s="142">
        <v>4038</v>
      </c>
      <c r="AK415" s="121">
        <v>5959</v>
      </c>
      <c r="AL415" s="142">
        <v>7150.7999999999993</v>
      </c>
      <c r="AM415" s="181">
        <v>0</v>
      </c>
      <c r="AN415" s="141">
        <v>5959</v>
      </c>
      <c r="AO415" s="140">
        <v>6420</v>
      </c>
      <c r="AP415" s="140">
        <v>0</v>
      </c>
      <c r="AQ415" s="140">
        <v>0</v>
      </c>
      <c r="AR415" s="142">
        <v>-4038</v>
      </c>
      <c r="AS415" s="143">
        <v>-1</v>
      </c>
      <c r="AT415" s="142">
        <v>0</v>
      </c>
      <c r="AU415" s="143">
        <v>0</v>
      </c>
      <c r="AV415" s="142">
        <v>-8304</v>
      </c>
      <c r="AW415" s="143">
        <v>-1</v>
      </c>
      <c r="AX415" s="142">
        <v>-4038</v>
      </c>
      <c r="AY415" s="143">
        <v>-1</v>
      </c>
      <c r="AZ415" s="142">
        <v>0</v>
      </c>
      <c r="BA415" s="143">
        <v>0</v>
      </c>
      <c r="BB415" s="142">
        <v>0</v>
      </c>
      <c r="BC415" s="143">
        <v>0</v>
      </c>
      <c r="BE415" s="139">
        <v>0</v>
      </c>
      <c r="BF415" s="139">
        <v>0</v>
      </c>
      <c r="BG415" s="139">
        <v>0</v>
      </c>
      <c r="BH415" s="139">
        <v>0</v>
      </c>
      <c r="BI415" s="139">
        <v>0</v>
      </c>
      <c r="BJ415" s="139">
        <v>0</v>
      </c>
      <c r="BK415" s="139">
        <v>0</v>
      </c>
      <c r="BL415" s="139">
        <v>0</v>
      </c>
      <c r="BM415" s="139">
        <v>0</v>
      </c>
      <c r="BN415" s="139">
        <v>0</v>
      </c>
      <c r="BO415" s="139">
        <v>0</v>
      </c>
      <c r="BP415" s="139">
        <v>0</v>
      </c>
      <c r="BQ415" s="144">
        <v>0</v>
      </c>
    </row>
    <row r="416" spans="11:69" x14ac:dyDescent="0.25">
      <c r="K416" s="135" t="s">
        <v>328</v>
      </c>
      <c r="N416" s="61" t="s">
        <v>848</v>
      </c>
      <c r="V416" s="61" t="s">
        <v>787</v>
      </c>
      <c r="W416" s="61" t="s">
        <v>792</v>
      </c>
      <c r="X416" s="61">
        <v>420</v>
      </c>
      <c r="AB416" s="136" t="s">
        <v>387</v>
      </c>
      <c r="AC416" s="179">
        <v>821665</v>
      </c>
      <c r="AD416" s="180" t="s">
        <v>849</v>
      </c>
      <c r="AE416" s="139">
        <v>0</v>
      </c>
      <c r="AF416" s="17">
        <v>1532</v>
      </c>
      <c r="AG416" s="17">
        <v>1523</v>
      </c>
      <c r="AH416" s="140">
        <v>0</v>
      </c>
      <c r="AI416" s="141">
        <v>593</v>
      </c>
      <c r="AJ416" s="142">
        <v>1779</v>
      </c>
      <c r="AK416" s="121">
        <v>1360</v>
      </c>
      <c r="AL416" s="142">
        <v>1632</v>
      </c>
      <c r="AM416" s="181">
        <v>0</v>
      </c>
      <c r="AN416" s="141">
        <v>1360</v>
      </c>
      <c r="AO416" s="140">
        <v>1827.42857142857</v>
      </c>
      <c r="AP416" s="140">
        <v>0</v>
      </c>
      <c r="AQ416" s="140">
        <v>0</v>
      </c>
      <c r="AR416" s="142">
        <v>-1779</v>
      </c>
      <c r="AS416" s="143">
        <v>-1</v>
      </c>
      <c r="AT416" s="142">
        <v>0</v>
      </c>
      <c r="AU416" s="143">
        <v>0</v>
      </c>
      <c r="AV416" s="142">
        <v>-1523</v>
      </c>
      <c r="AW416" s="143">
        <v>-1</v>
      </c>
      <c r="AX416" s="142">
        <v>-1779</v>
      </c>
      <c r="AY416" s="143">
        <v>-1</v>
      </c>
      <c r="AZ416" s="142">
        <v>0</v>
      </c>
      <c r="BA416" s="143">
        <v>0</v>
      </c>
      <c r="BB416" s="142">
        <v>0</v>
      </c>
      <c r="BC416" s="143">
        <v>0</v>
      </c>
      <c r="BE416" s="139">
        <v>0</v>
      </c>
      <c r="BF416" s="139">
        <v>0</v>
      </c>
      <c r="BG416" s="139">
        <v>0</v>
      </c>
      <c r="BH416" s="139">
        <v>0</v>
      </c>
      <c r="BI416" s="139">
        <v>0</v>
      </c>
      <c r="BJ416" s="139">
        <v>0</v>
      </c>
      <c r="BK416" s="139">
        <v>0</v>
      </c>
      <c r="BL416" s="139">
        <v>0</v>
      </c>
      <c r="BM416" s="139">
        <v>0</v>
      </c>
      <c r="BN416" s="139">
        <v>0</v>
      </c>
      <c r="BO416" s="139">
        <v>0</v>
      </c>
      <c r="BP416" s="139">
        <v>0</v>
      </c>
      <c r="BQ416" s="144">
        <v>0</v>
      </c>
    </row>
    <row r="417" spans="11:69" x14ac:dyDescent="0.25">
      <c r="K417" s="135" t="s">
        <v>328</v>
      </c>
      <c r="N417" s="61" t="s">
        <v>850</v>
      </c>
      <c r="V417" s="61" t="s">
        <v>787</v>
      </c>
      <c r="W417" s="61" t="s">
        <v>792</v>
      </c>
      <c r="X417" s="61">
        <v>420</v>
      </c>
      <c r="AB417" s="136" t="s">
        <v>387</v>
      </c>
      <c r="AC417" s="179">
        <v>821666</v>
      </c>
      <c r="AD417" s="180" t="s">
        <v>851</v>
      </c>
      <c r="AE417" s="139">
        <v>0</v>
      </c>
      <c r="AF417" s="17">
        <v>9033</v>
      </c>
      <c r="AG417" s="17">
        <v>9586</v>
      </c>
      <c r="AH417" s="140">
        <v>0</v>
      </c>
      <c r="AI417" s="141">
        <v>1457</v>
      </c>
      <c r="AJ417" s="142">
        <v>4371</v>
      </c>
      <c r="AK417" s="121">
        <v>6756</v>
      </c>
      <c r="AL417" s="142">
        <v>8107.2000000000007</v>
      </c>
      <c r="AM417" s="181">
        <v>0</v>
      </c>
      <c r="AN417" s="141">
        <v>6756</v>
      </c>
      <c r="AO417" s="140">
        <v>7170.8571428571404</v>
      </c>
      <c r="AP417" s="140">
        <v>0</v>
      </c>
      <c r="AQ417" s="140">
        <v>0</v>
      </c>
      <c r="AR417" s="142">
        <v>-4371</v>
      </c>
      <c r="AS417" s="143">
        <v>-1</v>
      </c>
      <c r="AT417" s="142">
        <v>0</v>
      </c>
      <c r="AU417" s="143">
        <v>0</v>
      </c>
      <c r="AV417" s="142">
        <v>-9586</v>
      </c>
      <c r="AW417" s="143">
        <v>-1</v>
      </c>
      <c r="AX417" s="142">
        <v>-4371</v>
      </c>
      <c r="AY417" s="143">
        <v>-1</v>
      </c>
      <c r="AZ417" s="142">
        <v>0</v>
      </c>
      <c r="BA417" s="143">
        <v>0</v>
      </c>
      <c r="BB417" s="142">
        <v>0</v>
      </c>
      <c r="BC417" s="143">
        <v>0</v>
      </c>
      <c r="BE417" s="139">
        <v>0</v>
      </c>
      <c r="BF417" s="139">
        <v>0</v>
      </c>
      <c r="BG417" s="139">
        <v>0</v>
      </c>
      <c r="BH417" s="139">
        <v>0</v>
      </c>
      <c r="BI417" s="139">
        <v>0</v>
      </c>
      <c r="BJ417" s="139">
        <v>0</v>
      </c>
      <c r="BK417" s="139">
        <v>0</v>
      </c>
      <c r="BL417" s="139">
        <v>0</v>
      </c>
      <c r="BM417" s="139">
        <v>0</v>
      </c>
      <c r="BN417" s="139">
        <v>0</v>
      </c>
      <c r="BO417" s="139">
        <v>0</v>
      </c>
      <c r="BP417" s="139">
        <v>0</v>
      </c>
      <c r="BQ417" s="144">
        <v>0</v>
      </c>
    </row>
    <row r="418" spans="11:69" x14ac:dyDescent="0.25">
      <c r="K418" s="135" t="s">
        <v>328</v>
      </c>
      <c r="N418" s="61" t="s">
        <v>852</v>
      </c>
      <c r="V418" s="61" t="s">
        <v>787</v>
      </c>
      <c r="W418" s="61" t="s">
        <v>792</v>
      </c>
      <c r="X418" s="61">
        <v>420</v>
      </c>
      <c r="AB418" s="136" t="s">
        <v>387</v>
      </c>
      <c r="AC418" s="179">
        <v>821670</v>
      </c>
      <c r="AD418" s="180" t="s">
        <v>853</v>
      </c>
      <c r="AE418" s="139">
        <v>0</v>
      </c>
      <c r="AF418" s="17">
        <v>19881653.740000002</v>
      </c>
      <c r="AG418" s="17">
        <v>22551341.68000003</v>
      </c>
      <c r="AH418" s="140">
        <v>0</v>
      </c>
      <c r="AI418" s="141">
        <v>9649965.4399999902</v>
      </c>
      <c r="AJ418" s="142">
        <v>28949896.31999997</v>
      </c>
      <c r="AK418" s="121">
        <v>20380483.269999992</v>
      </c>
      <c r="AL418" s="142">
        <v>24456579.923999988</v>
      </c>
      <c r="AM418" s="181">
        <v>0</v>
      </c>
      <c r="AN418" s="141">
        <v>20380483.269999992</v>
      </c>
      <c r="AO418" s="140">
        <v>28282220.417142801</v>
      </c>
      <c r="AP418" s="140">
        <v>0</v>
      </c>
      <c r="AQ418" s="140">
        <v>0</v>
      </c>
      <c r="AR418" s="142">
        <v>-28949896.31999997</v>
      </c>
      <c r="AS418" s="143">
        <v>-1</v>
      </c>
      <c r="AT418" s="142">
        <v>0</v>
      </c>
      <c r="AU418" s="143">
        <v>0</v>
      </c>
      <c r="AV418" s="142">
        <v>-22551341.68000003</v>
      </c>
      <c r="AW418" s="143">
        <v>-1</v>
      </c>
      <c r="AX418" s="142">
        <v>-28949896.31999997</v>
      </c>
      <c r="AY418" s="143">
        <v>-1</v>
      </c>
      <c r="AZ418" s="142">
        <v>0</v>
      </c>
      <c r="BA418" s="143">
        <v>0</v>
      </c>
      <c r="BB418" s="142">
        <v>0</v>
      </c>
      <c r="BC418" s="143">
        <v>0</v>
      </c>
      <c r="BE418" s="139">
        <v>0</v>
      </c>
      <c r="BF418" s="139">
        <v>0</v>
      </c>
      <c r="BG418" s="139">
        <v>0</v>
      </c>
      <c r="BH418" s="139">
        <v>0</v>
      </c>
      <c r="BI418" s="139">
        <v>0</v>
      </c>
      <c r="BJ418" s="139">
        <v>0</v>
      </c>
      <c r="BK418" s="139">
        <v>0</v>
      </c>
      <c r="BL418" s="139">
        <v>0</v>
      </c>
      <c r="BM418" s="139">
        <v>0</v>
      </c>
      <c r="BN418" s="139">
        <v>0</v>
      </c>
      <c r="BO418" s="139">
        <v>0</v>
      </c>
      <c r="BP418" s="139">
        <v>0</v>
      </c>
      <c r="BQ418" s="144">
        <v>0</v>
      </c>
    </row>
    <row r="419" spans="11:69" x14ac:dyDescent="0.25">
      <c r="K419" s="135" t="s">
        <v>328</v>
      </c>
      <c r="N419" s="61" t="s">
        <v>854</v>
      </c>
      <c r="V419" s="61" t="s">
        <v>787</v>
      </c>
      <c r="W419" s="61" t="s">
        <v>792</v>
      </c>
      <c r="X419" s="61">
        <v>420</v>
      </c>
      <c r="AB419" s="136" t="s">
        <v>387</v>
      </c>
      <c r="AC419" s="179">
        <v>821671</v>
      </c>
      <c r="AD419" s="180" t="s">
        <v>855</v>
      </c>
      <c r="AE419" s="139">
        <v>0</v>
      </c>
      <c r="AF419" s="17">
        <v>117397151.38</v>
      </c>
      <c r="AG419" s="17">
        <v>143914721.49000001</v>
      </c>
      <c r="AH419" s="140">
        <v>0</v>
      </c>
      <c r="AI419" s="141">
        <v>22983297.640000001</v>
      </c>
      <c r="AJ419" s="142">
        <v>68949892.920000002</v>
      </c>
      <c r="AK419" s="121">
        <v>103676506.43999997</v>
      </c>
      <c r="AL419" s="142">
        <v>124411807.72799997</v>
      </c>
      <c r="AM419" s="181">
        <v>0</v>
      </c>
      <c r="AN419" s="141">
        <v>103676506.43999997</v>
      </c>
      <c r="AO419" s="140">
        <v>111430074.03428601</v>
      </c>
      <c r="AP419" s="140">
        <v>0</v>
      </c>
      <c r="AQ419" s="140">
        <v>0</v>
      </c>
      <c r="AR419" s="142">
        <v>-68949892.920000002</v>
      </c>
      <c r="AS419" s="143">
        <v>-1</v>
      </c>
      <c r="AT419" s="142">
        <v>0</v>
      </c>
      <c r="AU419" s="143">
        <v>0</v>
      </c>
      <c r="AV419" s="142">
        <v>-143914721.49000001</v>
      </c>
      <c r="AW419" s="143">
        <v>-1</v>
      </c>
      <c r="AX419" s="142">
        <v>-68949892.920000002</v>
      </c>
      <c r="AY419" s="143">
        <v>-1</v>
      </c>
      <c r="AZ419" s="142">
        <v>0</v>
      </c>
      <c r="BA419" s="143">
        <v>0</v>
      </c>
      <c r="BB419" s="142">
        <v>0</v>
      </c>
      <c r="BC419" s="143">
        <v>0</v>
      </c>
      <c r="BE419" s="139">
        <v>0</v>
      </c>
      <c r="BF419" s="139">
        <v>0</v>
      </c>
      <c r="BG419" s="139">
        <v>0</v>
      </c>
      <c r="BH419" s="139">
        <v>0</v>
      </c>
      <c r="BI419" s="139">
        <v>0</v>
      </c>
      <c r="BJ419" s="139">
        <v>0</v>
      </c>
      <c r="BK419" s="139">
        <v>0</v>
      </c>
      <c r="BL419" s="139">
        <v>0</v>
      </c>
      <c r="BM419" s="139">
        <v>0</v>
      </c>
      <c r="BN419" s="139">
        <v>0</v>
      </c>
      <c r="BO419" s="139">
        <v>0</v>
      </c>
      <c r="BP419" s="139">
        <v>0</v>
      </c>
      <c r="BQ419" s="144">
        <v>0</v>
      </c>
    </row>
    <row r="420" spans="11:69" x14ac:dyDescent="0.25">
      <c r="K420" s="135" t="s">
        <v>328</v>
      </c>
      <c r="N420" s="61" t="s">
        <v>856</v>
      </c>
      <c r="V420" s="61" t="s">
        <v>787</v>
      </c>
      <c r="W420" s="61" t="s">
        <v>792</v>
      </c>
      <c r="X420" s="61">
        <v>420</v>
      </c>
      <c r="AB420" s="136" t="s">
        <v>387</v>
      </c>
      <c r="AC420" s="179">
        <v>823476</v>
      </c>
      <c r="AD420" s="180" t="s">
        <v>857</v>
      </c>
      <c r="AE420" s="139">
        <v>0</v>
      </c>
      <c r="AF420" s="17">
        <v>0</v>
      </c>
      <c r="AG420" s="17">
        <v>0</v>
      </c>
      <c r="AH420" s="140">
        <v>0</v>
      </c>
      <c r="AI420" s="141">
        <v>0</v>
      </c>
      <c r="AJ420" s="142">
        <v>0</v>
      </c>
      <c r="AK420" s="121">
        <v>0</v>
      </c>
      <c r="AL420" s="142">
        <v>0</v>
      </c>
      <c r="AM420" s="181">
        <v>0</v>
      </c>
      <c r="AN420" s="141">
        <v>0</v>
      </c>
      <c r="AO420" s="140">
        <v>0</v>
      </c>
      <c r="AP420" s="140">
        <v>0</v>
      </c>
      <c r="AQ420" s="140">
        <v>1.4999999999999999E-2</v>
      </c>
      <c r="AR420" s="142">
        <v>1.4999999999999999E-2</v>
      </c>
      <c r="AS420" s="143">
        <v>0</v>
      </c>
      <c r="AT420" s="142">
        <v>1.4999999999999999E-2</v>
      </c>
      <c r="AU420" s="143">
        <v>0</v>
      </c>
      <c r="AV420" s="142">
        <v>1.4999999999999999E-2</v>
      </c>
      <c r="AW420" s="143">
        <v>0</v>
      </c>
      <c r="AX420" s="142">
        <v>0</v>
      </c>
      <c r="AY420" s="143">
        <v>0</v>
      </c>
      <c r="AZ420" s="142">
        <v>0</v>
      </c>
      <c r="BA420" s="143">
        <v>0</v>
      </c>
      <c r="BB420" s="142">
        <v>1.4999999999999999E-2</v>
      </c>
      <c r="BC420" s="143">
        <v>0</v>
      </c>
      <c r="BE420" s="139">
        <v>0</v>
      </c>
      <c r="BF420" s="139">
        <v>0</v>
      </c>
      <c r="BG420" s="139">
        <v>0</v>
      </c>
      <c r="BH420" s="139">
        <v>1.4999999999999999E-2</v>
      </c>
      <c r="BI420" s="139">
        <v>0</v>
      </c>
      <c r="BJ420" s="139">
        <v>0</v>
      </c>
      <c r="BK420" s="139">
        <v>0</v>
      </c>
      <c r="BL420" s="139">
        <v>0</v>
      </c>
      <c r="BM420" s="139">
        <v>0</v>
      </c>
      <c r="BN420" s="139">
        <v>0</v>
      </c>
      <c r="BO420" s="139">
        <v>0</v>
      </c>
      <c r="BP420" s="139">
        <v>0</v>
      </c>
      <c r="BQ420" s="144">
        <v>1.4999999999999999E-2</v>
      </c>
    </row>
    <row r="421" spans="11:69" x14ac:dyDescent="0.25">
      <c r="K421" s="135" t="s">
        <v>328</v>
      </c>
      <c r="N421" s="61" t="s">
        <v>858</v>
      </c>
      <c r="V421" s="61" t="s">
        <v>787</v>
      </c>
      <c r="W421" s="61" t="s">
        <v>792</v>
      </c>
      <c r="X421" s="61">
        <v>420</v>
      </c>
      <c r="AB421" s="136" t="s">
        <v>387</v>
      </c>
      <c r="AC421" s="179">
        <v>824452</v>
      </c>
      <c r="AD421" s="180" t="s">
        <v>859</v>
      </c>
      <c r="AE421" s="139">
        <v>0</v>
      </c>
      <c r="AF421" s="17">
        <v>0</v>
      </c>
      <c r="AG421" s="17">
        <v>0</v>
      </c>
      <c r="AH421" s="140">
        <v>0</v>
      </c>
      <c r="AI421" s="141">
        <v>0</v>
      </c>
      <c r="AJ421" s="142">
        <v>0</v>
      </c>
      <c r="AK421" s="121">
        <v>0</v>
      </c>
      <c r="AL421" s="142">
        <v>0</v>
      </c>
      <c r="AM421" s="181">
        <v>0</v>
      </c>
      <c r="AN421" s="141">
        <v>0</v>
      </c>
      <c r="AO421" s="140">
        <v>0</v>
      </c>
      <c r="AP421" s="140">
        <v>0</v>
      </c>
      <c r="AQ421" s="140">
        <v>2.9899999999999999E-2</v>
      </c>
      <c r="AR421" s="142">
        <v>2.9899999999999999E-2</v>
      </c>
      <c r="AS421" s="143">
        <v>0</v>
      </c>
      <c r="AT421" s="142">
        <v>2.9899999999999999E-2</v>
      </c>
      <c r="AU421" s="143">
        <v>0</v>
      </c>
      <c r="AV421" s="142">
        <v>2.9899999999999999E-2</v>
      </c>
      <c r="AW421" s="143">
        <v>0</v>
      </c>
      <c r="AX421" s="142">
        <v>0</v>
      </c>
      <c r="AY421" s="143">
        <v>0</v>
      </c>
      <c r="AZ421" s="142">
        <v>0</v>
      </c>
      <c r="BA421" s="143">
        <v>0</v>
      </c>
      <c r="BB421" s="142">
        <v>2.9899999999999999E-2</v>
      </c>
      <c r="BC421" s="143">
        <v>0</v>
      </c>
      <c r="BE421" s="139">
        <v>0</v>
      </c>
      <c r="BF421" s="139">
        <v>0</v>
      </c>
      <c r="BG421" s="139">
        <v>0</v>
      </c>
      <c r="BH421" s="139">
        <v>2.9899999999999999E-2</v>
      </c>
      <c r="BI421" s="139">
        <v>0</v>
      </c>
      <c r="BJ421" s="139">
        <v>0</v>
      </c>
      <c r="BK421" s="139">
        <v>0</v>
      </c>
      <c r="BL421" s="139">
        <v>0</v>
      </c>
      <c r="BM421" s="139">
        <v>0</v>
      </c>
      <c r="BN421" s="139">
        <v>0</v>
      </c>
      <c r="BO421" s="139">
        <v>0</v>
      </c>
      <c r="BP421" s="139">
        <v>0</v>
      </c>
      <c r="BQ421" s="144">
        <v>2.9899999999999999E-2</v>
      </c>
    </row>
    <row r="422" spans="11:69" x14ac:dyDescent="0.25">
      <c r="K422" s="135" t="s">
        <v>328</v>
      </c>
      <c r="N422" s="61" t="s">
        <v>860</v>
      </c>
      <c r="V422" s="61" t="s">
        <v>787</v>
      </c>
      <c r="W422" s="61" t="s">
        <v>792</v>
      </c>
      <c r="X422" s="61">
        <v>420</v>
      </c>
      <c r="AB422" s="136" t="s">
        <v>387</v>
      </c>
      <c r="AC422" s="179">
        <v>824453</v>
      </c>
      <c r="AD422" s="180" t="s">
        <v>861</v>
      </c>
      <c r="AE422" s="139">
        <v>0</v>
      </c>
      <c r="AF422" s="17">
        <v>0</v>
      </c>
      <c r="AG422" s="17">
        <v>0</v>
      </c>
      <c r="AH422" s="140">
        <v>0</v>
      </c>
      <c r="AI422" s="141">
        <v>0</v>
      </c>
      <c r="AJ422" s="142">
        <v>0</v>
      </c>
      <c r="AK422" s="121">
        <v>0</v>
      </c>
      <c r="AL422" s="142">
        <v>0</v>
      </c>
      <c r="AM422" s="181">
        <v>0</v>
      </c>
      <c r="AN422" s="141">
        <v>0</v>
      </c>
      <c r="AO422" s="140">
        <v>0</v>
      </c>
      <c r="AP422" s="140">
        <v>0</v>
      </c>
      <c r="AQ422" s="140">
        <v>2.9899999999999999E-2</v>
      </c>
      <c r="AR422" s="142">
        <v>2.9899999999999999E-2</v>
      </c>
      <c r="AS422" s="143">
        <v>0</v>
      </c>
      <c r="AT422" s="142">
        <v>2.9899999999999999E-2</v>
      </c>
      <c r="AU422" s="143">
        <v>0</v>
      </c>
      <c r="AV422" s="142">
        <v>2.9899999999999999E-2</v>
      </c>
      <c r="AW422" s="143">
        <v>0</v>
      </c>
      <c r="AX422" s="142">
        <v>0</v>
      </c>
      <c r="AY422" s="143">
        <v>0</v>
      </c>
      <c r="AZ422" s="142">
        <v>0</v>
      </c>
      <c r="BA422" s="143">
        <v>0</v>
      </c>
      <c r="BB422" s="142">
        <v>2.9899999999999999E-2</v>
      </c>
      <c r="BC422" s="143">
        <v>0</v>
      </c>
      <c r="BE422" s="139">
        <v>0</v>
      </c>
      <c r="BF422" s="139">
        <v>0</v>
      </c>
      <c r="BG422" s="139">
        <v>0</v>
      </c>
      <c r="BH422" s="139">
        <v>2.9899999999999999E-2</v>
      </c>
      <c r="BI422" s="139">
        <v>0</v>
      </c>
      <c r="BJ422" s="139">
        <v>0</v>
      </c>
      <c r="BK422" s="139">
        <v>0</v>
      </c>
      <c r="BL422" s="139">
        <v>0</v>
      </c>
      <c r="BM422" s="139">
        <v>0</v>
      </c>
      <c r="BN422" s="139">
        <v>0</v>
      </c>
      <c r="BO422" s="139">
        <v>0</v>
      </c>
      <c r="BP422" s="139">
        <v>0</v>
      </c>
      <c r="BQ422" s="144">
        <v>2.9899999999999999E-2</v>
      </c>
    </row>
    <row r="423" spans="11:69" x14ac:dyDescent="0.25">
      <c r="K423" s="135" t="s">
        <v>328</v>
      </c>
      <c r="N423" s="61" t="s">
        <v>862</v>
      </c>
      <c r="V423" s="61" t="s">
        <v>787</v>
      </c>
      <c r="W423" s="61" t="s">
        <v>792</v>
      </c>
      <c r="X423" s="61">
        <v>420</v>
      </c>
      <c r="AB423" s="136" t="s">
        <v>387</v>
      </c>
      <c r="AC423" s="179">
        <v>824455</v>
      </c>
      <c r="AD423" s="180" t="s">
        <v>863</v>
      </c>
      <c r="AE423" s="139">
        <v>0</v>
      </c>
      <c r="AF423" s="17">
        <v>0</v>
      </c>
      <c r="AG423" s="17">
        <v>0</v>
      </c>
      <c r="AH423" s="140">
        <v>0</v>
      </c>
      <c r="AI423" s="141">
        <v>0</v>
      </c>
      <c r="AJ423" s="142">
        <v>0</v>
      </c>
      <c r="AK423" s="121">
        <v>0</v>
      </c>
      <c r="AL423" s="142">
        <v>0</v>
      </c>
      <c r="AM423" s="181">
        <v>0</v>
      </c>
      <c r="AN423" s="141">
        <v>0</v>
      </c>
      <c r="AO423" s="140">
        <v>0</v>
      </c>
      <c r="AP423" s="140">
        <v>0</v>
      </c>
      <c r="AQ423" s="140">
        <v>2.9899999999999999E-2</v>
      </c>
      <c r="AR423" s="142">
        <v>2.9899999999999999E-2</v>
      </c>
      <c r="AS423" s="143">
        <v>0</v>
      </c>
      <c r="AT423" s="142">
        <v>2.9899999999999999E-2</v>
      </c>
      <c r="AU423" s="143">
        <v>0</v>
      </c>
      <c r="AV423" s="142">
        <v>2.9899999999999999E-2</v>
      </c>
      <c r="AW423" s="143">
        <v>0</v>
      </c>
      <c r="AX423" s="142">
        <v>0</v>
      </c>
      <c r="AY423" s="143">
        <v>0</v>
      </c>
      <c r="AZ423" s="142">
        <v>0</v>
      </c>
      <c r="BA423" s="143">
        <v>0</v>
      </c>
      <c r="BB423" s="142">
        <v>2.9899999999999999E-2</v>
      </c>
      <c r="BC423" s="143">
        <v>0</v>
      </c>
      <c r="BE423" s="139">
        <v>0</v>
      </c>
      <c r="BF423" s="139">
        <v>0</v>
      </c>
      <c r="BG423" s="139">
        <v>0</v>
      </c>
      <c r="BH423" s="139">
        <v>2.9899999999999999E-2</v>
      </c>
      <c r="BI423" s="139">
        <v>0</v>
      </c>
      <c r="BJ423" s="139">
        <v>0</v>
      </c>
      <c r="BK423" s="139">
        <v>0</v>
      </c>
      <c r="BL423" s="139">
        <v>0</v>
      </c>
      <c r="BM423" s="139">
        <v>0</v>
      </c>
      <c r="BN423" s="139">
        <v>0</v>
      </c>
      <c r="BO423" s="139">
        <v>0</v>
      </c>
      <c r="BP423" s="139">
        <v>0</v>
      </c>
      <c r="BQ423" s="144">
        <v>2.9899999999999999E-2</v>
      </c>
    </row>
    <row r="424" spans="11:69" x14ac:dyDescent="0.25">
      <c r="K424" s="135" t="s">
        <v>328</v>
      </c>
      <c r="N424" s="61" t="s">
        <v>864</v>
      </c>
      <c r="V424" s="61" t="s">
        <v>787</v>
      </c>
      <c r="W424" s="61" t="s">
        <v>792</v>
      </c>
      <c r="X424" s="61">
        <v>420</v>
      </c>
      <c r="AB424" s="136" t="s">
        <v>387</v>
      </c>
      <c r="AC424" s="179">
        <v>824456</v>
      </c>
      <c r="AD424" s="180" t="s">
        <v>865</v>
      </c>
      <c r="AE424" s="139">
        <v>0</v>
      </c>
      <c r="AF424" s="17">
        <v>0</v>
      </c>
      <c r="AG424" s="17">
        <v>0</v>
      </c>
      <c r="AH424" s="140">
        <v>0</v>
      </c>
      <c r="AI424" s="141">
        <v>0</v>
      </c>
      <c r="AJ424" s="142">
        <v>0</v>
      </c>
      <c r="AK424" s="121">
        <v>0</v>
      </c>
      <c r="AL424" s="142">
        <v>0</v>
      </c>
      <c r="AM424" s="181">
        <v>0</v>
      </c>
      <c r="AN424" s="141">
        <v>0</v>
      </c>
      <c r="AO424" s="140">
        <v>0</v>
      </c>
      <c r="AP424" s="140">
        <v>0</v>
      </c>
      <c r="AQ424" s="140">
        <v>2.9899999999999999E-2</v>
      </c>
      <c r="AR424" s="142">
        <v>2.9899999999999999E-2</v>
      </c>
      <c r="AS424" s="143">
        <v>0</v>
      </c>
      <c r="AT424" s="142">
        <v>2.9899999999999999E-2</v>
      </c>
      <c r="AU424" s="143">
        <v>0</v>
      </c>
      <c r="AV424" s="142">
        <v>2.9899999999999999E-2</v>
      </c>
      <c r="AW424" s="143">
        <v>0</v>
      </c>
      <c r="AX424" s="142">
        <v>0</v>
      </c>
      <c r="AY424" s="143">
        <v>0</v>
      </c>
      <c r="AZ424" s="142">
        <v>0</v>
      </c>
      <c r="BA424" s="143">
        <v>0</v>
      </c>
      <c r="BB424" s="142">
        <v>2.9899999999999999E-2</v>
      </c>
      <c r="BC424" s="143">
        <v>0</v>
      </c>
      <c r="BE424" s="139">
        <v>0</v>
      </c>
      <c r="BF424" s="139">
        <v>0</v>
      </c>
      <c r="BG424" s="139">
        <v>0</v>
      </c>
      <c r="BH424" s="139">
        <v>2.9899999999999999E-2</v>
      </c>
      <c r="BI424" s="139">
        <v>0</v>
      </c>
      <c r="BJ424" s="139">
        <v>0</v>
      </c>
      <c r="BK424" s="139">
        <v>0</v>
      </c>
      <c r="BL424" s="139">
        <v>0</v>
      </c>
      <c r="BM424" s="139">
        <v>0</v>
      </c>
      <c r="BN424" s="139">
        <v>0</v>
      </c>
      <c r="BO424" s="139">
        <v>0</v>
      </c>
      <c r="BP424" s="139">
        <v>0</v>
      </c>
      <c r="BQ424" s="144">
        <v>2.9899999999999999E-2</v>
      </c>
    </row>
    <row r="425" spans="11:69" x14ac:dyDescent="0.25">
      <c r="K425" s="135" t="s">
        <v>328</v>
      </c>
      <c r="N425" s="61" t="s">
        <v>866</v>
      </c>
      <c r="V425" s="61" t="s">
        <v>787</v>
      </c>
      <c r="W425" s="61" t="s">
        <v>792</v>
      </c>
      <c r="X425" s="61">
        <v>420</v>
      </c>
      <c r="AB425" s="136" t="s">
        <v>387</v>
      </c>
      <c r="AC425" s="179">
        <v>824459</v>
      </c>
      <c r="AD425" s="180" t="s">
        <v>867</v>
      </c>
      <c r="AE425" s="139">
        <v>0</v>
      </c>
      <c r="AF425" s="17">
        <v>0</v>
      </c>
      <c r="AG425" s="17">
        <v>0</v>
      </c>
      <c r="AH425" s="140">
        <v>0</v>
      </c>
      <c r="AI425" s="141">
        <v>0</v>
      </c>
      <c r="AJ425" s="142">
        <v>0</v>
      </c>
      <c r="AK425" s="121">
        <v>0</v>
      </c>
      <c r="AL425" s="142">
        <v>0</v>
      </c>
      <c r="AM425" s="181">
        <v>0</v>
      </c>
      <c r="AN425" s="141">
        <v>0</v>
      </c>
      <c r="AO425" s="140">
        <v>0</v>
      </c>
      <c r="AP425" s="140">
        <v>0</v>
      </c>
      <c r="AQ425" s="140">
        <v>2.9899999999999999E-2</v>
      </c>
      <c r="AR425" s="142">
        <v>2.9899999999999999E-2</v>
      </c>
      <c r="AS425" s="143">
        <v>0</v>
      </c>
      <c r="AT425" s="142">
        <v>2.9899999999999999E-2</v>
      </c>
      <c r="AU425" s="143">
        <v>0</v>
      </c>
      <c r="AV425" s="142">
        <v>2.9899999999999999E-2</v>
      </c>
      <c r="AW425" s="143">
        <v>0</v>
      </c>
      <c r="AX425" s="142">
        <v>0</v>
      </c>
      <c r="AY425" s="143">
        <v>0</v>
      </c>
      <c r="AZ425" s="142">
        <v>0</v>
      </c>
      <c r="BA425" s="143">
        <v>0</v>
      </c>
      <c r="BB425" s="142">
        <v>2.9899999999999999E-2</v>
      </c>
      <c r="BC425" s="143">
        <v>0</v>
      </c>
      <c r="BE425" s="139">
        <v>0</v>
      </c>
      <c r="BF425" s="139">
        <v>0</v>
      </c>
      <c r="BG425" s="139">
        <v>0</v>
      </c>
      <c r="BH425" s="139">
        <v>2.9899999999999999E-2</v>
      </c>
      <c r="BI425" s="139">
        <v>0</v>
      </c>
      <c r="BJ425" s="139">
        <v>0</v>
      </c>
      <c r="BK425" s="139">
        <v>0</v>
      </c>
      <c r="BL425" s="139">
        <v>0</v>
      </c>
      <c r="BM425" s="139">
        <v>0</v>
      </c>
      <c r="BN425" s="139">
        <v>0</v>
      </c>
      <c r="BO425" s="139">
        <v>0</v>
      </c>
      <c r="BP425" s="139">
        <v>0</v>
      </c>
      <c r="BQ425" s="144">
        <v>2.9899999999999999E-2</v>
      </c>
    </row>
    <row r="426" spans="11:69" x14ac:dyDescent="0.25">
      <c r="K426" s="135" t="s">
        <v>328</v>
      </c>
      <c r="N426" s="61" t="s">
        <v>868</v>
      </c>
      <c r="V426" s="61" t="s">
        <v>787</v>
      </c>
      <c r="W426" s="61" t="s">
        <v>792</v>
      </c>
      <c r="X426" s="61">
        <v>420</v>
      </c>
      <c r="AB426" s="136" t="s">
        <v>387</v>
      </c>
      <c r="AC426" s="179">
        <v>824460</v>
      </c>
      <c r="AD426" s="180" t="s">
        <v>869</v>
      </c>
      <c r="AE426" s="139">
        <v>0</v>
      </c>
      <c r="AF426" s="17">
        <v>0</v>
      </c>
      <c r="AG426" s="17">
        <v>0</v>
      </c>
      <c r="AH426" s="140">
        <v>0</v>
      </c>
      <c r="AI426" s="141">
        <v>0</v>
      </c>
      <c r="AJ426" s="142">
        <v>0</v>
      </c>
      <c r="AK426" s="121">
        <v>0</v>
      </c>
      <c r="AL426" s="142">
        <v>0</v>
      </c>
      <c r="AM426" s="181">
        <v>0</v>
      </c>
      <c r="AN426" s="141">
        <v>0</v>
      </c>
      <c r="AO426" s="140">
        <v>0</v>
      </c>
      <c r="AP426" s="140">
        <v>0</v>
      </c>
      <c r="AQ426" s="140">
        <v>2.9899999999999999E-2</v>
      </c>
      <c r="AR426" s="142">
        <v>2.9899999999999999E-2</v>
      </c>
      <c r="AS426" s="143">
        <v>0</v>
      </c>
      <c r="AT426" s="142">
        <v>2.9899999999999999E-2</v>
      </c>
      <c r="AU426" s="143">
        <v>0</v>
      </c>
      <c r="AV426" s="142">
        <v>2.9899999999999999E-2</v>
      </c>
      <c r="AW426" s="143">
        <v>0</v>
      </c>
      <c r="AX426" s="142">
        <v>0</v>
      </c>
      <c r="AY426" s="143">
        <v>0</v>
      </c>
      <c r="AZ426" s="142">
        <v>0</v>
      </c>
      <c r="BA426" s="143">
        <v>0</v>
      </c>
      <c r="BB426" s="142">
        <v>2.9899999999999999E-2</v>
      </c>
      <c r="BC426" s="143">
        <v>0</v>
      </c>
      <c r="BE426" s="139">
        <v>0</v>
      </c>
      <c r="BF426" s="139">
        <v>0</v>
      </c>
      <c r="BG426" s="139">
        <v>0</v>
      </c>
      <c r="BH426" s="139">
        <v>2.9899999999999999E-2</v>
      </c>
      <c r="BI426" s="139">
        <v>0</v>
      </c>
      <c r="BJ426" s="139">
        <v>0</v>
      </c>
      <c r="BK426" s="139">
        <v>0</v>
      </c>
      <c r="BL426" s="139">
        <v>0</v>
      </c>
      <c r="BM426" s="139">
        <v>0</v>
      </c>
      <c r="BN426" s="139">
        <v>0</v>
      </c>
      <c r="BO426" s="139">
        <v>0</v>
      </c>
      <c r="BP426" s="139">
        <v>0</v>
      </c>
      <c r="BQ426" s="144">
        <v>2.9899999999999999E-2</v>
      </c>
    </row>
    <row r="427" spans="11:69" x14ac:dyDescent="0.25">
      <c r="K427" s="135" t="s">
        <v>328</v>
      </c>
      <c r="N427" s="61" t="s">
        <v>2334</v>
      </c>
      <c r="V427" s="61" t="s">
        <v>787</v>
      </c>
      <c r="W427" s="61" t="s">
        <v>792</v>
      </c>
      <c r="X427" s="61">
        <v>420</v>
      </c>
      <c r="AB427" s="136" t="s">
        <v>387</v>
      </c>
      <c r="AC427" s="179">
        <v>824463</v>
      </c>
      <c r="AD427" s="180" t="s">
        <v>2335</v>
      </c>
      <c r="AE427" s="139">
        <v>0</v>
      </c>
      <c r="AF427" s="17">
        <v>0</v>
      </c>
      <c r="AG427" s="17">
        <v>0</v>
      </c>
      <c r="AH427" s="140">
        <v>0.03</v>
      </c>
      <c r="AI427" s="141">
        <v>0</v>
      </c>
      <c r="AJ427" s="142">
        <v>0</v>
      </c>
      <c r="AK427" s="121">
        <v>0</v>
      </c>
      <c r="AL427" s="142">
        <v>0</v>
      </c>
      <c r="AM427" s="181">
        <v>0.03</v>
      </c>
      <c r="AN427" s="141">
        <v>0</v>
      </c>
      <c r="AO427" s="140">
        <v>0</v>
      </c>
      <c r="AP427" s="140">
        <v>0</v>
      </c>
      <c r="AQ427" s="140">
        <v>0</v>
      </c>
      <c r="AR427" s="142">
        <v>0</v>
      </c>
      <c r="AS427" s="143">
        <v>0</v>
      </c>
      <c r="AT427" s="142">
        <v>-0.03</v>
      </c>
      <c r="AU427" s="143">
        <v>-1</v>
      </c>
      <c r="AV427" s="142">
        <v>0</v>
      </c>
      <c r="AW427" s="143">
        <v>0</v>
      </c>
      <c r="AX427" s="142">
        <v>0</v>
      </c>
      <c r="AY427" s="143">
        <v>0</v>
      </c>
      <c r="AZ427" s="142">
        <v>-0.03</v>
      </c>
      <c r="BA427" s="143">
        <v>-1</v>
      </c>
      <c r="BB427" s="142">
        <v>0</v>
      </c>
      <c r="BC427" s="143">
        <v>0</v>
      </c>
      <c r="BE427" s="139">
        <v>0</v>
      </c>
      <c r="BF427" s="139">
        <v>0</v>
      </c>
      <c r="BG427" s="139">
        <v>0</v>
      </c>
      <c r="BH427" s="139">
        <v>0</v>
      </c>
      <c r="BI427" s="139">
        <v>0</v>
      </c>
      <c r="BJ427" s="139">
        <v>0</v>
      </c>
      <c r="BK427" s="139">
        <v>0</v>
      </c>
      <c r="BL427" s="139">
        <v>0</v>
      </c>
      <c r="BM427" s="139">
        <v>0</v>
      </c>
      <c r="BN427" s="139">
        <v>0</v>
      </c>
      <c r="BO427" s="139">
        <v>0</v>
      </c>
      <c r="BP427" s="139">
        <v>0</v>
      </c>
      <c r="BQ427" s="144">
        <v>0</v>
      </c>
    </row>
    <row r="428" spans="11:69" x14ac:dyDescent="0.25">
      <c r="K428" s="135" t="s">
        <v>328</v>
      </c>
      <c r="N428" s="61" t="s">
        <v>2336</v>
      </c>
      <c r="V428" s="61" t="s">
        <v>787</v>
      </c>
      <c r="W428" s="61" t="s">
        <v>792</v>
      </c>
      <c r="X428" s="61">
        <v>420</v>
      </c>
      <c r="AB428" s="136" t="s">
        <v>387</v>
      </c>
      <c r="AC428" s="179">
        <v>824465</v>
      </c>
      <c r="AD428" s="180" t="s">
        <v>2337</v>
      </c>
      <c r="AE428" s="139">
        <v>0</v>
      </c>
      <c r="AF428" s="17">
        <v>0</v>
      </c>
      <c r="AG428" s="17">
        <v>0</v>
      </c>
      <c r="AH428" s="140">
        <v>0.03</v>
      </c>
      <c r="AI428" s="141">
        <v>0</v>
      </c>
      <c r="AJ428" s="142">
        <v>0</v>
      </c>
      <c r="AK428" s="121">
        <v>0</v>
      </c>
      <c r="AL428" s="142">
        <v>0</v>
      </c>
      <c r="AM428" s="181">
        <v>0.03</v>
      </c>
      <c r="AN428" s="141">
        <v>0</v>
      </c>
      <c r="AO428" s="140">
        <v>0</v>
      </c>
      <c r="AP428" s="140">
        <v>0</v>
      </c>
      <c r="AQ428" s="140">
        <v>0</v>
      </c>
      <c r="AR428" s="142">
        <v>0</v>
      </c>
      <c r="AS428" s="143">
        <v>0</v>
      </c>
      <c r="AT428" s="142">
        <v>-0.03</v>
      </c>
      <c r="AU428" s="143">
        <v>-1</v>
      </c>
      <c r="AV428" s="142">
        <v>0</v>
      </c>
      <c r="AW428" s="143">
        <v>0</v>
      </c>
      <c r="AX428" s="142">
        <v>0</v>
      </c>
      <c r="AY428" s="143">
        <v>0</v>
      </c>
      <c r="AZ428" s="142">
        <v>-0.03</v>
      </c>
      <c r="BA428" s="143">
        <v>-1</v>
      </c>
      <c r="BB428" s="142">
        <v>0</v>
      </c>
      <c r="BC428" s="143">
        <v>0</v>
      </c>
      <c r="BE428" s="139">
        <v>0</v>
      </c>
      <c r="BF428" s="139">
        <v>0</v>
      </c>
      <c r="BG428" s="139">
        <v>0</v>
      </c>
      <c r="BH428" s="139">
        <v>0</v>
      </c>
      <c r="BI428" s="139">
        <v>0</v>
      </c>
      <c r="BJ428" s="139">
        <v>0</v>
      </c>
      <c r="BK428" s="139">
        <v>0</v>
      </c>
      <c r="BL428" s="139">
        <v>0</v>
      </c>
      <c r="BM428" s="139">
        <v>0</v>
      </c>
      <c r="BN428" s="139">
        <v>0</v>
      </c>
      <c r="BO428" s="139">
        <v>0</v>
      </c>
      <c r="BP428" s="139">
        <v>0</v>
      </c>
      <c r="BQ428" s="144">
        <v>0</v>
      </c>
    </row>
    <row r="429" spans="11:69" x14ac:dyDescent="0.25">
      <c r="K429" s="135" t="s">
        <v>328</v>
      </c>
      <c r="N429" s="61" t="s">
        <v>870</v>
      </c>
      <c r="V429" s="61" t="s">
        <v>787</v>
      </c>
      <c r="W429" s="61" t="s">
        <v>792</v>
      </c>
      <c r="X429" s="61">
        <v>420</v>
      </c>
      <c r="AB429" s="136" t="s">
        <v>387</v>
      </c>
      <c r="AC429" s="179">
        <v>824467</v>
      </c>
      <c r="AD429" s="180" t="s">
        <v>871</v>
      </c>
      <c r="AE429" s="139">
        <v>0</v>
      </c>
      <c r="AF429" s="17">
        <v>0</v>
      </c>
      <c r="AG429" s="17">
        <v>0</v>
      </c>
      <c r="AH429" s="140">
        <v>3.6999999999999998E-2</v>
      </c>
      <c r="AI429" s="141">
        <v>0</v>
      </c>
      <c r="AJ429" s="142">
        <v>0</v>
      </c>
      <c r="AK429" s="121">
        <v>0</v>
      </c>
      <c r="AL429" s="142">
        <v>0</v>
      </c>
      <c r="AM429" s="181">
        <v>3.6999999999999998E-2</v>
      </c>
      <c r="AN429" s="141">
        <v>0</v>
      </c>
      <c r="AO429" s="140">
        <v>0</v>
      </c>
      <c r="AP429" s="140">
        <v>0</v>
      </c>
      <c r="AQ429" s="140">
        <v>1.8599999999999998E-2</v>
      </c>
      <c r="AR429" s="142">
        <v>1.8599999999999998E-2</v>
      </c>
      <c r="AS429" s="143">
        <v>0</v>
      </c>
      <c r="AT429" s="142">
        <v>-1.84E-2</v>
      </c>
      <c r="AU429" s="143">
        <v>-0.49729729729729732</v>
      </c>
      <c r="AV429" s="142">
        <v>1.8599999999999998E-2</v>
      </c>
      <c r="AW429" s="143">
        <v>0</v>
      </c>
      <c r="AX429" s="142">
        <v>0</v>
      </c>
      <c r="AY429" s="143">
        <v>0</v>
      </c>
      <c r="AZ429" s="142">
        <v>-3.6999999999999998E-2</v>
      </c>
      <c r="BA429" s="143">
        <v>-1</v>
      </c>
      <c r="BB429" s="142">
        <v>1.8599999999999998E-2</v>
      </c>
      <c r="BC429" s="143">
        <v>0</v>
      </c>
      <c r="BE429" s="139">
        <v>1.8599999999999998E-2</v>
      </c>
      <c r="BF429" s="139">
        <v>0</v>
      </c>
      <c r="BG429" s="139">
        <v>0</v>
      </c>
      <c r="BH429" s="139">
        <v>0</v>
      </c>
      <c r="BI429" s="139">
        <v>0</v>
      </c>
      <c r="BJ429" s="139">
        <v>0</v>
      </c>
      <c r="BK429" s="139">
        <v>0</v>
      </c>
      <c r="BL429" s="139">
        <v>0</v>
      </c>
      <c r="BM429" s="139">
        <v>0</v>
      </c>
      <c r="BN429" s="139">
        <v>0</v>
      </c>
      <c r="BO429" s="139">
        <v>0</v>
      </c>
      <c r="BP429" s="139">
        <v>0</v>
      </c>
      <c r="BQ429" s="144">
        <v>1.8599999999999998E-2</v>
      </c>
    </row>
    <row r="430" spans="11:69" x14ac:dyDescent="0.25">
      <c r="K430" s="135" t="s">
        <v>328</v>
      </c>
      <c r="N430" s="61" t="s">
        <v>872</v>
      </c>
      <c r="V430" s="61" t="s">
        <v>787</v>
      </c>
      <c r="W430" s="61" t="s">
        <v>792</v>
      </c>
      <c r="X430" s="61">
        <v>420</v>
      </c>
      <c r="AB430" s="136" t="s">
        <v>387</v>
      </c>
      <c r="AC430" s="179">
        <v>824468</v>
      </c>
      <c r="AD430" s="180" t="s">
        <v>873</v>
      </c>
      <c r="AE430" s="139">
        <v>0</v>
      </c>
      <c r="AF430" s="17">
        <v>0</v>
      </c>
      <c r="AG430" s="17">
        <v>0</v>
      </c>
      <c r="AH430" s="140">
        <v>3.6999999999999998E-2</v>
      </c>
      <c r="AI430" s="141">
        <v>0</v>
      </c>
      <c r="AJ430" s="142">
        <v>0</v>
      </c>
      <c r="AK430" s="121">
        <v>0</v>
      </c>
      <c r="AL430" s="142">
        <v>0</v>
      </c>
      <c r="AM430" s="181">
        <v>3.6999999999999998E-2</v>
      </c>
      <c r="AN430" s="141">
        <v>0</v>
      </c>
      <c r="AO430" s="140">
        <v>0</v>
      </c>
      <c r="AP430" s="140">
        <v>0</v>
      </c>
      <c r="AQ430" s="140">
        <v>1.8599999999999998E-2</v>
      </c>
      <c r="AR430" s="142">
        <v>1.8599999999999998E-2</v>
      </c>
      <c r="AS430" s="143">
        <v>0</v>
      </c>
      <c r="AT430" s="142">
        <v>-1.84E-2</v>
      </c>
      <c r="AU430" s="143">
        <v>-0.49729729729729732</v>
      </c>
      <c r="AV430" s="142">
        <v>1.8599999999999998E-2</v>
      </c>
      <c r="AW430" s="143">
        <v>0</v>
      </c>
      <c r="AX430" s="142">
        <v>0</v>
      </c>
      <c r="AY430" s="143">
        <v>0</v>
      </c>
      <c r="AZ430" s="142">
        <v>-3.6999999999999998E-2</v>
      </c>
      <c r="BA430" s="143">
        <v>-1</v>
      </c>
      <c r="BB430" s="142">
        <v>1.8599999999999998E-2</v>
      </c>
      <c r="BC430" s="143">
        <v>0</v>
      </c>
      <c r="BE430" s="139">
        <v>1.8599999999999998E-2</v>
      </c>
      <c r="BF430" s="139">
        <v>0</v>
      </c>
      <c r="BG430" s="139">
        <v>0</v>
      </c>
      <c r="BH430" s="139">
        <v>0</v>
      </c>
      <c r="BI430" s="139">
        <v>0</v>
      </c>
      <c r="BJ430" s="139">
        <v>0</v>
      </c>
      <c r="BK430" s="139">
        <v>0</v>
      </c>
      <c r="BL430" s="139">
        <v>0</v>
      </c>
      <c r="BM430" s="139">
        <v>0</v>
      </c>
      <c r="BN430" s="139">
        <v>0</v>
      </c>
      <c r="BO430" s="139">
        <v>0</v>
      </c>
      <c r="BP430" s="139">
        <v>0</v>
      </c>
      <c r="BQ430" s="144">
        <v>1.8599999999999998E-2</v>
      </c>
    </row>
    <row r="431" spans="11:69" x14ac:dyDescent="0.25">
      <c r="K431" s="135" t="s">
        <v>328</v>
      </c>
      <c r="N431" s="61" t="s">
        <v>874</v>
      </c>
      <c r="V431" s="61" t="s">
        <v>787</v>
      </c>
      <c r="W431" s="61" t="s">
        <v>792</v>
      </c>
      <c r="X431" s="61">
        <v>420</v>
      </c>
      <c r="AB431" s="136" t="s">
        <v>387</v>
      </c>
      <c r="AC431" s="179">
        <v>824469</v>
      </c>
      <c r="AD431" s="180" t="s">
        <v>875</v>
      </c>
      <c r="AE431" s="139">
        <v>0</v>
      </c>
      <c r="AF431" s="17">
        <v>0</v>
      </c>
      <c r="AG431" s="17">
        <v>0</v>
      </c>
      <c r="AH431" s="140">
        <v>3.6999999999999998E-2</v>
      </c>
      <c r="AI431" s="141">
        <v>0</v>
      </c>
      <c r="AJ431" s="142">
        <v>0</v>
      </c>
      <c r="AK431" s="121">
        <v>0</v>
      </c>
      <c r="AL431" s="142">
        <v>0</v>
      </c>
      <c r="AM431" s="181">
        <v>3.6999999999999998E-2</v>
      </c>
      <c r="AN431" s="141">
        <v>0</v>
      </c>
      <c r="AO431" s="140">
        <v>0</v>
      </c>
      <c r="AP431" s="140">
        <v>0</v>
      </c>
      <c r="AQ431" s="140">
        <v>1.8599999999999998E-2</v>
      </c>
      <c r="AR431" s="142">
        <v>1.8599999999999998E-2</v>
      </c>
      <c r="AS431" s="143">
        <v>0</v>
      </c>
      <c r="AT431" s="142">
        <v>-1.84E-2</v>
      </c>
      <c r="AU431" s="143">
        <v>-0.49729729729729732</v>
      </c>
      <c r="AV431" s="142">
        <v>1.8599999999999998E-2</v>
      </c>
      <c r="AW431" s="143">
        <v>0</v>
      </c>
      <c r="AX431" s="142">
        <v>0</v>
      </c>
      <c r="AY431" s="143">
        <v>0</v>
      </c>
      <c r="AZ431" s="142">
        <v>-3.6999999999999998E-2</v>
      </c>
      <c r="BA431" s="143">
        <v>-1</v>
      </c>
      <c r="BB431" s="142">
        <v>1.8599999999999998E-2</v>
      </c>
      <c r="BC431" s="143">
        <v>0</v>
      </c>
      <c r="BE431" s="139">
        <v>1.8599999999999998E-2</v>
      </c>
      <c r="BF431" s="139">
        <v>0</v>
      </c>
      <c r="BG431" s="139">
        <v>0</v>
      </c>
      <c r="BH431" s="139">
        <v>0</v>
      </c>
      <c r="BI431" s="139">
        <v>0</v>
      </c>
      <c r="BJ431" s="139">
        <v>0</v>
      </c>
      <c r="BK431" s="139">
        <v>0</v>
      </c>
      <c r="BL431" s="139">
        <v>0</v>
      </c>
      <c r="BM431" s="139">
        <v>0</v>
      </c>
      <c r="BN431" s="139">
        <v>0</v>
      </c>
      <c r="BO431" s="139">
        <v>0</v>
      </c>
      <c r="BP431" s="139">
        <v>0</v>
      </c>
      <c r="BQ431" s="144">
        <v>1.8599999999999998E-2</v>
      </c>
    </row>
    <row r="432" spans="11:69" x14ac:dyDescent="0.25">
      <c r="K432" s="135" t="s">
        <v>328</v>
      </c>
      <c r="N432" s="61" t="s">
        <v>876</v>
      </c>
      <c r="V432" s="61" t="s">
        <v>787</v>
      </c>
      <c r="W432" s="61" t="s">
        <v>792</v>
      </c>
      <c r="X432" s="61">
        <v>420</v>
      </c>
      <c r="AB432" s="136" t="s">
        <v>387</v>
      </c>
      <c r="AC432" s="179">
        <v>824470</v>
      </c>
      <c r="AD432" s="180" t="s">
        <v>877</v>
      </c>
      <c r="AE432" s="139">
        <v>0</v>
      </c>
      <c r="AF432" s="17">
        <v>0</v>
      </c>
      <c r="AG432" s="17">
        <v>0</v>
      </c>
      <c r="AH432" s="140">
        <v>0</v>
      </c>
      <c r="AI432" s="141">
        <v>0</v>
      </c>
      <c r="AJ432" s="142">
        <v>0</v>
      </c>
      <c r="AK432" s="121">
        <v>0</v>
      </c>
      <c r="AL432" s="142">
        <v>0</v>
      </c>
      <c r="AM432" s="181">
        <v>0</v>
      </c>
      <c r="AN432" s="141">
        <v>0</v>
      </c>
      <c r="AO432" s="140">
        <v>0</v>
      </c>
      <c r="AP432" s="140">
        <v>0</v>
      </c>
      <c r="AQ432" s="140">
        <v>2.9899999999999999E-2</v>
      </c>
      <c r="AR432" s="142">
        <v>2.9899999999999999E-2</v>
      </c>
      <c r="AS432" s="143">
        <v>0</v>
      </c>
      <c r="AT432" s="142">
        <v>2.9899999999999999E-2</v>
      </c>
      <c r="AU432" s="143">
        <v>0</v>
      </c>
      <c r="AV432" s="142">
        <v>2.9899999999999999E-2</v>
      </c>
      <c r="AW432" s="143">
        <v>0</v>
      </c>
      <c r="AX432" s="142">
        <v>0</v>
      </c>
      <c r="AY432" s="143">
        <v>0</v>
      </c>
      <c r="AZ432" s="142">
        <v>0</v>
      </c>
      <c r="BA432" s="143">
        <v>0</v>
      </c>
      <c r="BB432" s="142">
        <v>2.9899999999999999E-2</v>
      </c>
      <c r="BC432" s="143">
        <v>0</v>
      </c>
      <c r="BE432" s="139">
        <v>0</v>
      </c>
      <c r="BF432" s="139">
        <v>0</v>
      </c>
      <c r="BG432" s="139">
        <v>0</v>
      </c>
      <c r="BH432" s="139">
        <v>2.9899999999999999E-2</v>
      </c>
      <c r="BI432" s="139">
        <v>0</v>
      </c>
      <c r="BJ432" s="139">
        <v>0</v>
      </c>
      <c r="BK432" s="139">
        <v>0</v>
      </c>
      <c r="BL432" s="139">
        <v>0</v>
      </c>
      <c r="BM432" s="139">
        <v>0</v>
      </c>
      <c r="BN432" s="139">
        <v>0</v>
      </c>
      <c r="BO432" s="139">
        <v>0</v>
      </c>
      <c r="BP432" s="139">
        <v>0</v>
      </c>
      <c r="BQ432" s="144">
        <v>2.9899999999999999E-2</v>
      </c>
    </row>
    <row r="433" spans="11:69" x14ac:dyDescent="0.25">
      <c r="K433" s="135" t="s">
        <v>328</v>
      </c>
      <c r="N433" s="61" t="s">
        <v>878</v>
      </c>
      <c r="V433" s="61" t="s">
        <v>787</v>
      </c>
      <c r="W433" s="61" t="s">
        <v>792</v>
      </c>
      <c r="X433" s="61">
        <v>420</v>
      </c>
      <c r="AB433" s="136" t="s">
        <v>387</v>
      </c>
      <c r="AC433" s="179">
        <v>824476</v>
      </c>
      <c r="AD433" s="180" t="s">
        <v>879</v>
      </c>
      <c r="AE433" s="139">
        <v>0</v>
      </c>
      <c r="AF433" s="17">
        <v>0</v>
      </c>
      <c r="AG433" s="17">
        <v>0</v>
      </c>
      <c r="AH433" s="140">
        <v>0</v>
      </c>
      <c r="AI433" s="141">
        <v>0</v>
      </c>
      <c r="AJ433" s="142">
        <v>0</v>
      </c>
      <c r="AK433" s="121">
        <v>0</v>
      </c>
      <c r="AL433" s="142">
        <v>0</v>
      </c>
      <c r="AM433" s="181">
        <v>0</v>
      </c>
      <c r="AN433" s="141">
        <v>0</v>
      </c>
      <c r="AO433" s="140">
        <v>0</v>
      </c>
      <c r="AP433" s="140">
        <v>0</v>
      </c>
      <c r="AQ433" s="140">
        <v>1.8599999999999998E-2</v>
      </c>
      <c r="AR433" s="142">
        <v>1.8599999999999998E-2</v>
      </c>
      <c r="AS433" s="143">
        <v>0</v>
      </c>
      <c r="AT433" s="142">
        <v>1.8599999999999998E-2</v>
      </c>
      <c r="AU433" s="143">
        <v>0</v>
      </c>
      <c r="AV433" s="142">
        <v>1.8599999999999998E-2</v>
      </c>
      <c r="AW433" s="143">
        <v>0</v>
      </c>
      <c r="AX433" s="142">
        <v>0</v>
      </c>
      <c r="AY433" s="143">
        <v>0</v>
      </c>
      <c r="AZ433" s="142">
        <v>0</v>
      </c>
      <c r="BA433" s="143">
        <v>0</v>
      </c>
      <c r="BB433" s="142">
        <v>1.8599999999999998E-2</v>
      </c>
      <c r="BC433" s="143">
        <v>0</v>
      </c>
      <c r="BE433" s="139">
        <v>1.8599999999999998E-2</v>
      </c>
      <c r="BF433" s="139">
        <v>0</v>
      </c>
      <c r="BG433" s="139">
        <v>0</v>
      </c>
      <c r="BH433" s="139">
        <v>0</v>
      </c>
      <c r="BI433" s="139">
        <v>0</v>
      </c>
      <c r="BJ433" s="139">
        <v>0</v>
      </c>
      <c r="BK433" s="139">
        <v>0</v>
      </c>
      <c r="BL433" s="139">
        <v>0</v>
      </c>
      <c r="BM433" s="139">
        <v>0</v>
      </c>
      <c r="BN433" s="139">
        <v>0</v>
      </c>
      <c r="BO433" s="139">
        <v>0</v>
      </c>
      <c r="BP433" s="139">
        <v>0</v>
      </c>
      <c r="BQ433" s="144">
        <v>1.8599999999999998E-2</v>
      </c>
    </row>
    <row r="434" spans="11:69" x14ac:dyDescent="0.25">
      <c r="K434" s="135" t="s">
        <v>328</v>
      </c>
      <c r="N434" s="61" t="s">
        <v>2338</v>
      </c>
      <c r="V434" s="61" t="s">
        <v>787</v>
      </c>
      <c r="W434" s="61" t="s">
        <v>792</v>
      </c>
      <c r="X434" s="61">
        <v>420</v>
      </c>
      <c r="AB434" s="136" t="s">
        <v>387</v>
      </c>
      <c r="AC434" s="179">
        <v>825299</v>
      </c>
      <c r="AD434" s="180" t="s">
        <v>2291</v>
      </c>
      <c r="AE434" s="139">
        <v>0</v>
      </c>
      <c r="AF434" s="17">
        <v>132</v>
      </c>
      <c r="AG434" s="17">
        <v>0</v>
      </c>
      <c r="AH434" s="140">
        <v>0</v>
      </c>
      <c r="AI434" s="141">
        <v>0</v>
      </c>
      <c r="AJ434" s="142">
        <v>0</v>
      </c>
      <c r="AK434" s="121">
        <v>0</v>
      </c>
      <c r="AL434" s="142">
        <v>0</v>
      </c>
      <c r="AM434" s="181">
        <v>0</v>
      </c>
      <c r="AN434" s="141">
        <v>0</v>
      </c>
      <c r="AO434" s="140">
        <v>0</v>
      </c>
      <c r="AP434" s="140">
        <v>0</v>
      </c>
      <c r="AQ434" s="140">
        <v>0</v>
      </c>
      <c r="AR434" s="142">
        <v>0</v>
      </c>
      <c r="AS434" s="143">
        <v>0</v>
      </c>
      <c r="AT434" s="142">
        <v>0</v>
      </c>
      <c r="AU434" s="143">
        <v>0</v>
      </c>
      <c r="AV434" s="142">
        <v>0</v>
      </c>
      <c r="AW434" s="143">
        <v>0</v>
      </c>
      <c r="AX434" s="142">
        <v>0</v>
      </c>
      <c r="AY434" s="143">
        <v>0</v>
      </c>
      <c r="AZ434" s="142">
        <v>0</v>
      </c>
      <c r="BA434" s="143">
        <v>0</v>
      </c>
      <c r="BB434" s="142">
        <v>0</v>
      </c>
      <c r="BC434" s="143">
        <v>0</v>
      </c>
      <c r="BE434" s="139">
        <v>0</v>
      </c>
      <c r="BF434" s="139">
        <v>0</v>
      </c>
      <c r="BG434" s="139">
        <v>0</v>
      </c>
      <c r="BH434" s="139">
        <v>0</v>
      </c>
      <c r="BI434" s="139">
        <v>0</v>
      </c>
      <c r="BJ434" s="139">
        <v>0</v>
      </c>
      <c r="BK434" s="139">
        <v>0</v>
      </c>
      <c r="BL434" s="139">
        <v>0</v>
      </c>
      <c r="BM434" s="139">
        <v>0</v>
      </c>
      <c r="BN434" s="139">
        <v>0</v>
      </c>
      <c r="BO434" s="139">
        <v>0</v>
      </c>
      <c r="BP434" s="139">
        <v>0</v>
      </c>
      <c r="BQ434" s="144">
        <v>0</v>
      </c>
    </row>
    <row r="435" spans="11:69" x14ac:dyDescent="0.25">
      <c r="K435" s="135" t="s">
        <v>328</v>
      </c>
      <c r="N435" s="61" t="s">
        <v>2339</v>
      </c>
      <c r="V435" s="61" t="s">
        <v>787</v>
      </c>
      <c r="W435" s="61" t="s">
        <v>792</v>
      </c>
      <c r="X435" s="61">
        <v>420</v>
      </c>
      <c r="AB435" s="136" t="s">
        <v>387</v>
      </c>
      <c r="AC435" s="179">
        <v>825467</v>
      </c>
      <c r="AD435" s="180" t="s">
        <v>2340</v>
      </c>
      <c r="AE435" s="139">
        <v>0</v>
      </c>
      <c r="AF435" s="17">
        <v>0</v>
      </c>
      <c r="AG435" s="17">
        <v>0</v>
      </c>
      <c r="AH435" s="140">
        <v>0</v>
      </c>
      <c r="AI435" s="141">
        <v>0</v>
      </c>
      <c r="AJ435" s="142">
        <v>0</v>
      </c>
      <c r="AK435" s="121">
        <v>0</v>
      </c>
      <c r="AL435" s="142">
        <v>0</v>
      </c>
      <c r="AM435" s="181">
        <v>0</v>
      </c>
      <c r="AN435" s="141">
        <v>0</v>
      </c>
      <c r="AO435" s="140">
        <v>0</v>
      </c>
      <c r="AP435" s="140">
        <v>0</v>
      </c>
      <c r="AQ435" s="140">
        <v>0.04</v>
      </c>
      <c r="AR435" s="142">
        <v>0.04</v>
      </c>
      <c r="AS435" s="143">
        <v>0</v>
      </c>
      <c r="AT435" s="142">
        <v>0.04</v>
      </c>
      <c r="AU435" s="143">
        <v>0</v>
      </c>
      <c r="AV435" s="142">
        <v>0.04</v>
      </c>
      <c r="AW435" s="143">
        <v>0</v>
      </c>
      <c r="AX435" s="142">
        <v>0</v>
      </c>
      <c r="AY435" s="143">
        <v>0</v>
      </c>
      <c r="AZ435" s="142">
        <v>0</v>
      </c>
      <c r="BA435" s="143">
        <v>0</v>
      </c>
      <c r="BB435" s="142">
        <v>0.04</v>
      </c>
      <c r="BC435" s="143">
        <v>0</v>
      </c>
      <c r="BE435" s="139">
        <v>0.04</v>
      </c>
      <c r="BF435" s="139">
        <v>0</v>
      </c>
      <c r="BG435" s="139">
        <v>0</v>
      </c>
      <c r="BH435" s="139">
        <v>0</v>
      </c>
      <c r="BI435" s="139">
        <v>0</v>
      </c>
      <c r="BJ435" s="139">
        <v>0</v>
      </c>
      <c r="BK435" s="139">
        <v>0</v>
      </c>
      <c r="BL435" s="139">
        <v>0</v>
      </c>
      <c r="BM435" s="139">
        <v>0</v>
      </c>
      <c r="BN435" s="139">
        <v>0</v>
      </c>
      <c r="BO435" s="139">
        <v>0</v>
      </c>
      <c r="BP435" s="139">
        <v>0</v>
      </c>
      <c r="BQ435" s="144">
        <v>0.04</v>
      </c>
    </row>
    <row r="436" spans="11:69" x14ac:dyDescent="0.25">
      <c r="K436" s="135" t="s">
        <v>328</v>
      </c>
      <c r="N436" s="61" t="s">
        <v>2341</v>
      </c>
      <c r="V436" s="61" t="s">
        <v>787</v>
      </c>
      <c r="W436" s="61" t="s">
        <v>792</v>
      </c>
      <c r="X436" s="61">
        <v>420</v>
      </c>
      <c r="AB436" s="136" t="s">
        <v>387</v>
      </c>
      <c r="AC436" s="179">
        <v>825468</v>
      </c>
      <c r="AD436" s="180" t="s">
        <v>2342</v>
      </c>
      <c r="AE436" s="139">
        <v>0</v>
      </c>
      <c r="AF436" s="17">
        <v>0</v>
      </c>
      <c r="AG436" s="17">
        <v>0</v>
      </c>
      <c r="AH436" s="140">
        <v>0</v>
      </c>
      <c r="AI436" s="141">
        <v>0</v>
      </c>
      <c r="AJ436" s="142">
        <v>0</v>
      </c>
      <c r="AK436" s="121">
        <v>0</v>
      </c>
      <c r="AL436" s="142">
        <v>0</v>
      </c>
      <c r="AM436" s="181">
        <v>0</v>
      </c>
      <c r="AN436" s="141">
        <v>0</v>
      </c>
      <c r="AO436" s="140">
        <v>0</v>
      </c>
      <c r="AP436" s="140">
        <v>0</v>
      </c>
      <c r="AQ436" s="140">
        <v>0.04</v>
      </c>
      <c r="AR436" s="142">
        <v>0.04</v>
      </c>
      <c r="AS436" s="143">
        <v>0</v>
      </c>
      <c r="AT436" s="142">
        <v>0.04</v>
      </c>
      <c r="AU436" s="143">
        <v>0</v>
      </c>
      <c r="AV436" s="142">
        <v>0.04</v>
      </c>
      <c r="AW436" s="143">
        <v>0</v>
      </c>
      <c r="AX436" s="142">
        <v>0</v>
      </c>
      <c r="AY436" s="143">
        <v>0</v>
      </c>
      <c r="AZ436" s="142">
        <v>0</v>
      </c>
      <c r="BA436" s="143">
        <v>0</v>
      </c>
      <c r="BB436" s="142">
        <v>0.04</v>
      </c>
      <c r="BC436" s="143">
        <v>0</v>
      </c>
      <c r="BE436" s="139">
        <v>0.04</v>
      </c>
      <c r="BF436" s="139">
        <v>0</v>
      </c>
      <c r="BG436" s="139">
        <v>0</v>
      </c>
      <c r="BH436" s="139">
        <v>0</v>
      </c>
      <c r="BI436" s="139">
        <v>0</v>
      </c>
      <c r="BJ436" s="139">
        <v>0</v>
      </c>
      <c r="BK436" s="139">
        <v>0</v>
      </c>
      <c r="BL436" s="139">
        <v>0</v>
      </c>
      <c r="BM436" s="139">
        <v>0</v>
      </c>
      <c r="BN436" s="139">
        <v>0</v>
      </c>
      <c r="BO436" s="139">
        <v>0</v>
      </c>
      <c r="BP436" s="139">
        <v>0</v>
      </c>
      <c r="BQ436" s="144">
        <v>0.04</v>
      </c>
    </row>
    <row r="437" spans="11:69" x14ac:dyDescent="0.25">
      <c r="K437" s="135" t="s">
        <v>328</v>
      </c>
      <c r="N437" s="61" t="s">
        <v>2343</v>
      </c>
      <c r="V437" s="61" t="s">
        <v>787</v>
      </c>
      <c r="W437" s="61" t="s">
        <v>792</v>
      </c>
      <c r="X437" s="61">
        <v>420</v>
      </c>
      <c r="AB437" s="136" t="s">
        <v>387</v>
      </c>
      <c r="AC437" s="179">
        <v>250000821130</v>
      </c>
      <c r="AD437" s="180" t="s">
        <v>2267</v>
      </c>
      <c r="AE437" s="139">
        <v>0</v>
      </c>
      <c r="AF437" s="17">
        <v>51</v>
      </c>
      <c r="AG437" s="17">
        <v>0</v>
      </c>
      <c r="AH437" s="140">
        <v>0</v>
      </c>
      <c r="AI437" s="141">
        <v>0</v>
      </c>
      <c r="AJ437" s="142">
        <v>0</v>
      </c>
      <c r="AK437" s="121">
        <v>0</v>
      </c>
      <c r="AL437" s="142">
        <v>0</v>
      </c>
      <c r="AM437" s="181">
        <v>0</v>
      </c>
      <c r="AN437" s="141">
        <v>0</v>
      </c>
      <c r="AO437" s="140">
        <v>0</v>
      </c>
      <c r="AP437" s="140">
        <v>0</v>
      </c>
      <c r="AQ437" s="140">
        <v>0</v>
      </c>
      <c r="AR437" s="142">
        <v>0</v>
      </c>
      <c r="AS437" s="143">
        <v>0</v>
      </c>
      <c r="AT437" s="142">
        <v>0</v>
      </c>
      <c r="AU437" s="143">
        <v>0</v>
      </c>
      <c r="AV437" s="142">
        <v>0</v>
      </c>
      <c r="AW437" s="143">
        <v>0</v>
      </c>
      <c r="AX437" s="142">
        <v>0</v>
      </c>
      <c r="AY437" s="143">
        <v>0</v>
      </c>
      <c r="AZ437" s="142">
        <v>0</v>
      </c>
      <c r="BA437" s="143">
        <v>0</v>
      </c>
      <c r="BB437" s="142">
        <v>0</v>
      </c>
      <c r="BC437" s="143">
        <v>0</v>
      </c>
      <c r="BE437" s="139">
        <v>0</v>
      </c>
      <c r="BF437" s="139">
        <v>0</v>
      </c>
      <c r="BG437" s="139">
        <v>0</v>
      </c>
      <c r="BH437" s="139">
        <v>0</v>
      </c>
      <c r="BI437" s="139">
        <v>0</v>
      </c>
      <c r="BJ437" s="139">
        <v>0</v>
      </c>
      <c r="BK437" s="139">
        <v>0</v>
      </c>
      <c r="BL437" s="139">
        <v>0</v>
      </c>
      <c r="BM437" s="139">
        <v>0</v>
      </c>
      <c r="BN437" s="139">
        <v>0</v>
      </c>
      <c r="BO437" s="139">
        <v>0</v>
      </c>
      <c r="BP437" s="139">
        <v>0</v>
      </c>
      <c r="BQ437" s="144">
        <v>0</v>
      </c>
    </row>
    <row r="438" spans="11:69" x14ac:dyDescent="0.25">
      <c r="K438" s="135" t="s">
        <v>328</v>
      </c>
      <c r="N438" s="61" t="s">
        <v>2344</v>
      </c>
      <c r="V438" s="61" t="s">
        <v>787</v>
      </c>
      <c r="W438" s="61" t="s">
        <v>792</v>
      </c>
      <c r="X438" s="61">
        <v>420</v>
      </c>
      <c r="AB438" s="136" t="s">
        <v>387</v>
      </c>
      <c r="AC438" s="179">
        <v>250000821141</v>
      </c>
      <c r="AD438" s="180" t="s">
        <v>800</v>
      </c>
      <c r="AE438" s="139">
        <v>1133</v>
      </c>
      <c r="AF438" s="17">
        <v>98</v>
      </c>
      <c r="AG438" s="17">
        <v>0</v>
      </c>
      <c r="AH438" s="140">
        <v>0</v>
      </c>
      <c r="AI438" s="141">
        <v>0</v>
      </c>
      <c r="AJ438" s="142">
        <v>0</v>
      </c>
      <c r="AK438" s="121">
        <v>0</v>
      </c>
      <c r="AL438" s="142">
        <v>0</v>
      </c>
      <c r="AM438" s="181">
        <v>0</v>
      </c>
      <c r="AN438" s="141">
        <v>0</v>
      </c>
      <c r="AO438" s="140">
        <v>0</v>
      </c>
      <c r="AP438" s="140">
        <v>0</v>
      </c>
      <c r="AQ438" s="140">
        <v>0</v>
      </c>
      <c r="AR438" s="142">
        <v>0</v>
      </c>
      <c r="AS438" s="143">
        <v>0</v>
      </c>
      <c r="AT438" s="142">
        <v>0</v>
      </c>
      <c r="AU438" s="143">
        <v>0</v>
      </c>
      <c r="AV438" s="142">
        <v>0</v>
      </c>
      <c r="AW438" s="143">
        <v>0</v>
      </c>
      <c r="AX438" s="142">
        <v>0</v>
      </c>
      <c r="AY438" s="143">
        <v>0</v>
      </c>
      <c r="AZ438" s="142">
        <v>0</v>
      </c>
      <c r="BA438" s="143">
        <v>0</v>
      </c>
      <c r="BB438" s="142">
        <v>0</v>
      </c>
      <c r="BC438" s="143">
        <v>0</v>
      </c>
      <c r="BE438" s="139">
        <v>0</v>
      </c>
      <c r="BF438" s="139">
        <v>0</v>
      </c>
      <c r="BG438" s="139">
        <v>0</v>
      </c>
      <c r="BH438" s="139">
        <v>0</v>
      </c>
      <c r="BI438" s="139">
        <v>0</v>
      </c>
      <c r="BJ438" s="139">
        <v>0</v>
      </c>
      <c r="BK438" s="139">
        <v>0</v>
      </c>
      <c r="BL438" s="139">
        <v>0</v>
      </c>
      <c r="BM438" s="139">
        <v>0</v>
      </c>
      <c r="BN438" s="139">
        <v>0</v>
      </c>
      <c r="BO438" s="139">
        <v>0</v>
      </c>
      <c r="BP438" s="139">
        <v>0</v>
      </c>
      <c r="BQ438" s="144">
        <v>0</v>
      </c>
    </row>
    <row r="439" spans="11:69" x14ac:dyDescent="0.25">
      <c r="K439" s="135" t="s">
        <v>328</v>
      </c>
      <c r="N439" s="61" t="s">
        <v>2345</v>
      </c>
      <c r="V439" s="61" t="s">
        <v>787</v>
      </c>
      <c r="W439" s="61" t="s">
        <v>792</v>
      </c>
      <c r="X439" s="61">
        <v>420</v>
      </c>
      <c r="AB439" s="136" t="s">
        <v>387</v>
      </c>
      <c r="AC439" s="179">
        <v>250000821145</v>
      </c>
      <c r="AD439" s="180" t="s">
        <v>803</v>
      </c>
      <c r="AE439" s="139">
        <v>333</v>
      </c>
      <c r="AF439" s="17">
        <v>26</v>
      </c>
      <c r="AG439" s="17">
        <v>0</v>
      </c>
      <c r="AH439" s="140">
        <v>0</v>
      </c>
      <c r="AI439" s="141">
        <v>0</v>
      </c>
      <c r="AJ439" s="142">
        <v>0</v>
      </c>
      <c r="AK439" s="121">
        <v>0</v>
      </c>
      <c r="AL439" s="142">
        <v>0</v>
      </c>
      <c r="AM439" s="181">
        <v>0</v>
      </c>
      <c r="AN439" s="141">
        <v>0</v>
      </c>
      <c r="AO439" s="140">
        <v>0</v>
      </c>
      <c r="AP439" s="140">
        <v>0</v>
      </c>
      <c r="AQ439" s="140">
        <v>0</v>
      </c>
      <c r="AR439" s="142">
        <v>0</v>
      </c>
      <c r="AS439" s="143">
        <v>0</v>
      </c>
      <c r="AT439" s="142">
        <v>0</v>
      </c>
      <c r="AU439" s="143">
        <v>0</v>
      </c>
      <c r="AV439" s="142">
        <v>0</v>
      </c>
      <c r="AW439" s="143">
        <v>0</v>
      </c>
      <c r="AX439" s="142">
        <v>0</v>
      </c>
      <c r="AY439" s="143">
        <v>0</v>
      </c>
      <c r="AZ439" s="142">
        <v>0</v>
      </c>
      <c r="BA439" s="143">
        <v>0</v>
      </c>
      <c r="BB439" s="142">
        <v>0</v>
      </c>
      <c r="BC439" s="143">
        <v>0</v>
      </c>
      <c r="BE439" s="139">
        <v>0</v>
      </c>
      <c r="BF439" s="139">
        <v>0</v>
      </c>
      <c r="BG439" s="139">
        <v>0</v>
      </c>
      <c r="BH439" s="139">
        <v>0</v>
      </c>
      <c r="BI439" s="139">
        <v>0</v>
      </c>
      <c r="BJ439" s="139">
        <v>0</v>
      </c>
      <c r="BK439" s="139">
        <v>0</v>
      </c>
      <c r="BL439" s="139">
        <v>0</v>
      </c>
      <c r="BM439" s="139">
        <v>0</v>
      </c>
      <c r="BN439" s="139">
        <v>0</v>
      </c>
      <c r="BO439" s="139">
        <v>0</v>
      </c>
      <c r="BP439" s="139">
        <v>0</v>
      </c>
      <c r="BQ439" s="144">
        <v>0</v>
      </c>
    </row>
    <row r="440" spans="11:69" x14ac:dyDescent="0.25">
      <c r="K440" s="135" t="s">
        <v>328</v>
      </c>
      <c r="N440" s="61" t="s">
        <v>2346</v>
      </c>
      <c r="V440" s="61" t="s">
        <v>787</v>
      </c>
      <c r="W440" s="61" t="s">
        <v>792</v>
      </c>
      <c r="X440" s="61">
        <v>420</v>
      </c>
      <c r="AB440" s="136" t="s">
        <v>387</v>
      </c>
      <c r="AC440" s="179">
        <v>250000821148</v>
      </c>
      <c r="AD440" s="180" t="s">
        <v>2322</v>
      </c>
      <c r="AE440" s="139">
        <v>318</v>
      </c>
      <c r="AF440" s="17">
        <v>26</v>
      </c>
      <c r="AG440" s="17">
        <v>0</v>
      </c>
      <c r="AH440" s="140">
        <v>0</v>
      </c>
      <c r="AI440" s="141">
        <v>0</v>
      </c>
      <c r="AJ440" s="142">
        <v>0</v>
      </c>
      <c r="AK440" s="121">
        <v>0</v>
      </c>
      <c r="AL440" s="142">
        <v>0</v>
      </c>
      <c r="AM440" s="181">
        <v>0</v>
      </c>
      <c r="AN440" s="141">
        <v>0</v>
      </c>
      <c r="AO440" s="140">
        <v>0</v>
      </c>
      <c r="AP440" s="140">
        <v>0</v>
      </c>
      <c r="AQ440" s="140">
        <v>0</v>
      </c>
      <c r="AR440" s="142">
        <v>0</v>
      </c>
      <c r="AS440" s="143">
        <v>0</v>
      </c>
      <c r="AT440" s="142">
        <v>0</v>
      </c>
      <c r="AU440" s="143">
        <v>0</v>
      </c>
      <c r="AV440" s="142">
        <v>0</v>
      </c>
      <c r="AW440" s="143">
        <v>0</v>
      </c>
      <c r="AX440" s="142">
        <v>0</v>
      </c>
      <c r="AY440" s="143">
        <v>0</v>
      </c>
      <c r="AZ440" s="142">
        <v>0</v>
      </c>
      <c r="BA440" s="143">
        <v>0</v>
      </c>
      <c r="BB440" s="142">
        <v>0</v>
      </c>
      <c r="BC440" s="143">
        <v>0</v>
      </c>
      <c r="BE440" s="139">
        <v>0</v>
      </c>
      <c r="BF440" s="139">
        <v>0</v>
      </c>
      <c r="BG440" s="139">
        <v>0</v>
      </c>
      <c r="BH440" s="139">
        <v>0</v>
      </c>
      <c r="BI440" s="139">
        <v>0</v>
      </c>
      <c r="BJ440" s="139">
        <v>0</v>
      </c>
      <c r="BK440" s="139">
        <v>0</v>
      </c>
      <c r="BL440" s="139">
        <v>0</v>
      </c>
      <c r="BM440" s="139">
        <v>0</v>
      </c>
      <c r="BN440" s="139">
        <v>0</v>
      </c>
      <c r="BO440" s="139">
        <v>0</v>
      </c>
      <c r="BP440" s="139">
        <v>0</v>
      </c>
      <c r="BQ440" s="144">
        <v>0</v>
      </c>
    </row>
    <row r="441" spans="11:69" x14ac:dyDescent="0.25">
      <c r="K441" s="135" t="s">
        <v>328</v>
      </c>
      <c r="N441" s="61" t="s">
        <v>2347</v>
      </c>
      <c r="V441" s="61" t="s">
        <v>787</v>
      </c>
      <c r="W441" s="61" t="s">
        <v>792</v>
      </c>
      <c r="X441" s="61">
        <v>420</v>
      </c>
      <c r="AB441" s="136" t="s">
        <v>387</v>
      </c>
      <c r="AC441" s="179">
        <v>250000821171</v>
      </c>
      <c r="AD441" s="180" t="s">
        <v>811</v>
      </c>
      <c r="AE441" s="139">
        <v>1131</v>
      </c>
      <c r="AF441" s="17">
        <v>107</v>
      </c>
      <c r="AG441" s="17">
        <v>0</v>
      </c>
      <c r="AH441" s="140">
        <v>0</v>
      </c>
      <c r="AI441" s="141">
        <v>0</v>
      </c>
      <c r="AJ441" s="142">
        <v>0</v>
      </c>
      <c r="AK441" s="121">
        <v>0</v>
      </c>
      <c r="AL441" s="142">
        <v>0</v>
      </c>
      <c r="AM441" s="181">
        <v>0</v>
      </c>
      <c r="AN441" s="141">
        <v>0</v>
      </c>
      <c r="AO441" s="140">
        <v>0</v>
      </c>
      <c r="AP441" s="140">
        <v>0</v>
      </c>
      <c r="AQ441" s="140">
        <v>0</v>
      </c>
      <c r="AR441" s="142">
        <v>0</v>
      </c>
      <c r="AS441" s="143">
        <v>0</v>
      </c>
      <c r="AT441" s="142">
        <v>0</v>
      </c>
      <c r="AU441" s="143">
        <v>0</v>
      </c>
      <c r="AV441" s="142">
        <v>0</v>
      </c>
      <c r="AW441" s="143">
        <v>0</v>
      </c>
      <c r="AX441" s="142">
        <v>0</v>
      </c>
      <c r="AY441" s="143">
        <v>0</v>
      </c>
      <c r="AZ441" s="142">
        <v>0</v>
      </c>
      <c r="BA441" s="143">
        <v>0</v>
      </c>
      <c r="BB441" s="142">
        <v>0</v>
      </c>
      <c r="BC441" s="143">
        <v>0</v>
      </c>
      <c r="BE441" s="139">
        <v>0</v>
      </c>
      <c r="BF441" s="139">
        <v>0</v>
      </c>
      <c r="BG441" s="139">
        <v>0</v>
      </c>
      <c r="BH441" s="139">
        <v>0</v>
      </c>
      <c r="BI441" s="139">
        <v>0</v>
      </c>
      <c r="BJ441" s="139">
        <v>0</v>
      </c>
      <c r="BK441" s="139">
        <v>0</v>
      </c>
      <c r="BL441" s="139">
        <v>0</v>
      </c>
      <c r="BM441" s="139">
        <v>0</v>
      </c>
      <c r="BN441" s="139">
        <v>0</v>
      </c>
      <c r="BO441" s="139">
        <v>0</v>
      </c>
      <c r="BP441" s="139">
        <v>0</v>
      </c>
      <c r="BQ441" s="144">
        <v>0</v>
      </c>
    </row>
    <row r="442" spans="11:69" x14ac:dyDescent="0.25">
      <c r="K442" s="135" t="s">
        <v>328</v>
      </c>
      <c r="N442" s="61" t="s">
        <v>2348</v>
      </c>
      <c r="V442" s="61" t="s">
        <v>787</v>
      </c>
      <c r="W442" s="61" t="s">
        <v>792</v>
      </c>
      <c r="X442" s="61">
        <v>420</v>
      </c>
      <c r="AB442" s="136" t="s">
        <v>387</v>
      </c>
      <c r="AC442" s="179">
        <v>250000821175</v>
      </c>
      <c r="AD442" s="180" t="s">
        <v>813</v>
      </c>
      <c r="AE442" s="139">
        <v>333</v>
      </c>
      <c r="AF442" s="17">
        <v>31</v>
      </c>
      <c r="AG442" s="17">
        <v>0</v>
      </c>
      <c r="AH442" s="140">
        <v>0</v>
      </c>
      <c r="AI442" s="141">
        <v>0</v>
      </c>
      <c r="AJ442" s="142">
        <v>0</v>
      </c>
      <c r="AK442" s="121">
        <v>0</v>
      </c>
      <c r="AL442" s="142">
        <v>0</v>
      </c>
      <c r="AM442" s="181">
        <v>0</v>
      </c>
      <c r="AN442" s="141">
        <v>0</v>
      </c>
      <c r="AO442" s="140">
        <v>0</v>
      </c>
      <c r="AP442" s="140">
        <v>0</v>
      </c>
      <c r="AQ442" s="140">
        <v>0</v>
      </c>
      <c r="AR442" s="142">
        <v>0</v>
      </c>
      <c r="AS442" s="143">
        <v>0</v>
      </c>
      <c r="AT442" s="142">
        <v>0</v>
      </c>
      <c r="AU442" s="143">
        <v>0</v>
      </c>
      <c r="AV442" s="142">
        <v>0</v>
      </c>
      <c r="AW442" s="143">
        <v>0</v>
      </c>
      <c r="AX442" s="142">
        <v>0</v>
      </c>
      <c r="AY442" s="143">
        <v>0</v>
      </c>
      <c r="AZ442" s="142">
        <v>0</v>
      </c>
      <c r="BA442" s="143">
        <v>0</v>
      </c>
      <c r="BB442" s="142">
        <v>0</v>
      </c>
      <c r="BC442" s="143">
        <v>0</v>
      </c>
      <c r="BE442" s="139">
        <v>0</v>
      </c>
      <c r="BF442" s="139">
        <v>0</v>
      </c>
      <c r="BG442" s="139">
        <v>0</v>
      </c>
      <c r="BH442" s="139">
        <v>0</v>
      </c>
      <c r="BI442" s="139">
        <v>0</v>
      </c>
      <c r="BJ442" s="139">
        <v>0</v>
      </c>
      <c r="BK442" s="139">
        <v>0</v>
      </c>
      <c r="BL442" s="139">
        <v>0</v>
      </c>
      <c r="BM442" s="139">
        <v>0</v>
      </c>
      <c r="BN442" s="139">
        <v>0</v>
      </c>
      <c r="BO442" s="139">
        <v>0</v>
      </c>
      <c r="BP442" s="139">
        <v>0</v>
      </c>
      <c r="BQ442" s="144">
        <v>0</v>
      </c>
    </row>
    <row r="443" spans="11:69" x14ac:dyDescent="0.25">
      <c r="K443" s="135" t="s">
        <v>328</v>
      </c>
      <c r="N443" s="61" t="s">
        <v>2349</v>
      </c>
      <c r="V443" s="61" t="s">
        <v>787</v>
      </c>
      <c r="W443" s="61" t="s">
        <v>792</v>
      </c>
      <c r="X443" s="61">
        <v>420</v>
      </c>
      <c r="AB443" s="136" t="s">
        <v>387</v>
      </c>
      <c r="AC443" s="179">
        <v>250000821178</v>
      </c>
      <c r="AD443" s="180" t="s">
        <v>880</v>
      </c>
      <c r="AE443" s="139">
        <v>318</v>
      </c>
      <c r="AF443" s="17">
        <v>30</v>
      </c>
      <c r="AG443" s="17">
        <v>0</v>
      </c>
      <c r="AH443" s="140">
        <v>0</v>
      </c>
      <c r="AI443" s="141">
        <v>0</v>
      </c>
      <c r="AJ443" s="142">
        <v>0</v>
      </c>
      <c r="AK443" s="121">
        <v>0</v>
      </c>
      <c r="AL443" s="142">
        <v>0</v>
      </c>
      <c r="AM443" s="181">
        <v>0</v>
      </c>
      <c r="AN443" s="141">
        <v>0</v>
      </c>
      <c r="AO443" s="140">
        <v>0</v>
      </c>
      <c r="AP443" s="140">
        <v>0</v>
      </c>
      <c r="AQ443" s="140">
        <v>0</v>
      </c>
      <c r="AR443" s="142">
        <v>0</v>
      </c>
      <c r="AS443" s="143">
        <v>0</v>
      </c>
      <c r="AT443" s="142">
        <v>0</v>
      </c>
      <c r="AU443" s="143">
        <v>0</v>
      </c>
      <c r="AV443" s="142">
        <v>0</v>
      </c>
      <c r="AW443" s="143">
        <v>0</v>
      </c>
      <c r="AX443" s="142">
        <v>0</v>
      </c>
      <c r="AY443" s="143">
        <v>0</v>
      </c>
      <c r="AZ443" s="142">
        <v>0</v>
      </c>
      <c r="BA443" s="143">
        <v>0</v>
      </c>
      <c r="BB443" s="142">
        <v>0</v>
      </c>
      <c r="BC443" s="143">
        <v>0</v>
      </c>
      <c r="BE443" s="139">
        <v>0</v>
      </c>
      <c r="BF443" s="139">
        <v>0</v>
      </c>
      <c r="BG443" s="139">
        <v>0</v>
      </c>
      <c r="BH443" s="139">
        <v>0</v>
      </c>
      <c r="BI443" s="139">
        <v>0</v>
      </c>
      <c r="BJ443" s="139">
        <v>0</v>
      </c>
      <c r="BK443" s="139">
        <v>0</v>
      </c>
      <c r="BL443" s="139">
        <v>0</v>
      </c>
      <c r="BM443" s="139">
        <v>0</v>
      </c>
      <c r="BN443" s="139">
        <v>0</v>
      </c>
      <c r="BO443" s="139">
        <v>0</v>
      </c>
      <c r="BP443" s="139">
        <v>0</v>
      </c>
      <c r="BQ443" s="144">
        <v>0</v>
      </c>
    </row>
    <row r="444" spans="11:69" x14ac:dyDescent="0.25">
      <c r="K444" s="135" t="s">
        <v>328</v>
      </c>
      <c r="N444" s="61" t="s">
        <v>2350</v>
      </c>
      <c r="V444" s="61" t="s">
        <v>787</v>
      </c>
      <c r="W444" s="61" t="s">
        <v>792</v>
      </c>
      <c r="X444" s="61">
        <v>420</v>
      </c>
      <c r="AB444" s="136" t="s">
        <v>387</v>
      </c>
      <c r="AC444" s="179">
        <v>250000821299</v>
      </c>
      <c r="AD444" s="180" t="s">
        <v>723</v>
      </c>
      <c r="AE444" s="139">
        <v>15115</v>
      </c>
      <c r="AF444" s="17">
        <v>1226</v>
      </c>
      <c r="AG444" s="17">
        <v>0</v>
      </c>
      <c r="AH444" s="140">
        <v>0</v>
      </c>
      <c r="AI444" s="141">
        <v>0</v>
      </c>
      <c r="AJ444" s="142">
        <v>0</v>
      </c>
      <c r="AK444" s="121">
        <v>0</v>
      </c>
      <c r="AL444" s="142">
        <v>0</v>
      </c>
      <c r="AM444" s="181">
        <v>0</v>
      </c>
      <c r="AN444" s="141">
        <v>0</v>
      </c>
      <c r="AO444" s="140">
        <v>0</v>
      </c>
      <c r="AP444" s="140">
        <v>0</v>
      </c>
      <c r="AQ444" s="140">
        <v>0</v>
      </c>
      <c r="AR444" s="142">
        <v>0</v>
      </c>
      <c r="AS444" s="143">
        <v>0</v>
      </c>
      <c r="AT444" s="142">
        <v>0</v>
      </c>
      <c r="AU444" s="143">
        <v>0</v>
      </c>
      <c r="AV444" s="142">
        <v>0</v>
      </c>
      <c r="AW444" s="143">
        <v>0</v>
      </c>
      <c r="AX444" s="142">
        <v>0</v>
      </c>
      <c r="AY444" s="143">
        <v>0</v>
      </c>
      <c r="AZ444" s="142">
        <v>0</v>
      </c>
      <c r="BA444" s="143">
        <v>0</v>
      </c>
      <c r="BB444" s="142">
        <v>0</v>
      </c>
      <c r="BC444" s="143">
        <v>0</v>
      </c>
      <c r="BE444" s="139">
        <v>0</v>
      </c>
      <c r="BF444" s="139">
        <v>0</v>
      </c>
      <c r="BG444" s="139">
        <v>0</v>
      </c>
      <c r="BH444" s="139">
        <v>0</v>
      </c>
      <c r="BI444" s="139">
        <v>0</v>
      </c>
      <c r="BJ444" s="139">
        <v>0</v>
      </c>
      <c r="BK444" s="139">
        <v>0</v>
      </c>
      <c r="BL444" s="139">
        <v>0</v>
      </c>
      <c r="BM444" s="139">
        <v>0</v>
      </c>
      <c r="BN444" s="139">
        <v>0</v>
      </c>
      <c r="BO444" s="139">
        <v>0</v>
      </c>
      <c r="BP444" s="139">
        <v>0</v>
      </c>
      <c r="BQ444" s="144">
        <v>0</v>
      </c>
    </row>
    <row r="445" spans="11:69" x14ac:dyDescent="0.25">
      <c r="K445" s="135" t="s">
        <v>328</v>
      </c>
      <c r="N445" s="61" t="s">
        <v>2351</v>
      </c>
      <c r="V445" s="61" t="s">
        <v>787</v>
      </c>
      <c r="W445" s="61" t="s">
        <v>792</v>
      </c>
      <c r="X445" s="61">
        <v>420</v>
      </c>
      <c r="AB445" s="136" t="s">
        <v>387</v>
      </c>
      <c r="AC445" s="179">
        <v>250000821300</v>
      </c>
      <c r="AD445" s="180" t="s">
        <v>724</v>
      </c>
      <c r="AE445" s="139">
        <v>0</v>
      </c>
      <c r="AF445" s="17">
        <v>26</v>
      </c>
      <c r="AG445" s="17">
        <v>0</v>
      </c>
      <c r="AH445" s="140">
        <v>0</v>
      </c>
      <c r="AI445" s="141">
        <v>0</v>
      </c>
      <c r="AJ445" s="142">
        <v>0</v>
      </c>
      <c r="AK445" s="121">
        <v>0</v>
      </c>
      <c r="AL445" s="142">
        <v>0</v>
      </c>
      <c r="AM445" s="181">
        <v>0</v>
      </c>
      <c r="AN445" s="141">
        <v>0</v>
      </c>
      <c r="AO445" s="140">
        <v>0</v>
      </c>
      <c r="AP445" s="140">
        <v>0</v>
      </c>
      <c r="AQ445" s="140">
        <v>0</v>
      </c>
      <c r="AR445" s="142">
        <v>0</v>
      </c>
      <c r="AS445" s="143">
        <v>0</v>
      </c>
      <c r="AT445" s="142">
        <v>0</v>
      </c>
      <c r="AU445" s="143">
        <v>0</v>
      </c>
      <c r="AV445" s="142">
        <v>0</v>
      </c>
      <c r="AW445" s="143">
        <v>0</v>
      </c>
      <c r="AX445" s="142">
        <v>0</v>
      </c>
      <c r="AY445" s="143">
        <v>0</v>
      </c>
      <c r="AZ445" s="142">
        <v>0</v>
      </c>
      <c r="BA445" s="143">
        <v>0</v>
      </c>
      <c r="BB445" s="142">
        <v>0</v>
      </c>
      <c r="BC445" s="143">
        <v>0</v>
      </c>
      <c r="BE445" s="139">
        <v>0</v>
      </c>
      <c r="BF445" s="139">
        <v>0</v>
      </c>
      <c r="BG445" s="139">
        <v>0</v>
      </c>
      <c r="BH445" s="139">
        <v>0</v>
      </c>
      <c r="BI445" s="139">
        <v>0</v>
      </c>
      <c r="BJ445" s="139">
        <v>0</v>
      </c>
      <c r="BK445" s="139">
        <v>0</v>
      </c>
      <c r="BL445" s="139">
        <v>0</v>
      </c>
      <c r="BM445" s="139">
        <v>0</v>
      </c>
      <c r="BN445" s="139">
        <v>0</v>
      </c>
      <c r="BO445" s="139">
        <v>0</v>
      </c>
      <c r="BP445" s="139">
        <v>0</v>
      </c>
      <c r="BQ445" s="144">
        <v>0</v>
      </c>
    </row>
    <row r="446" spans="11:69" x14ac:dyDescent="0.25">
      <c r="K446" s="135" t="s">
        <v>328</v>
      </c>
      <c r="N446" s="61" t="s">
        <v>2352</v>
      </c>
      <c r="V446" s="61" t="s">
        <v>787</v>
      </c>
      <c r="W446" s="61" t="s">
        <v>792</v>
      </c>
      <c r="X446" s="61">
        <v>420</v>
      </c>
      <c r="AB446" s="136" t="s">
        <v>387</v>
      </c>
      <c r="AC446" s="179">
        <v>250000821302</v>
      </c>
      <c r="AD446" s="180" t="s">
        <v>2331</v>
      </c>
      <c r="AE446" s="139">
        <v>304</v>
      </c>
      <c r="AF446" s="17">
        <v>19</v>
      </c>
      <c r="AG446" s="17">
        <v>0</v>
      </c>
      <c r="AH446" s="140">
        <v>0</v>
      </c>
      <c r="AI446" s="141">
        <v>0</v>
      </c>
      <c r="AJ446" s="142">
        <v>0</v>
      </c>
      <c r="AK446" s="121">
        <v>0</v>
      </c>
      <c r="AL446" s="142">
        <v>0</v>
      </c>
      <c r="AM446" s="181">
        <v>0</v>
      </c>
      <c r="AN446" s="141">
        <v>0</v>
      </c>
      <c r="AO446" s="140">
        <v>0</v>
      </c>
      <c r="AP446" s="140">
        <v>0</v>
      </c>
      <c r="AQ446" s="140">
        <v>0</v>
      </c>
      <c r="AR446" s="142">
        <v>0</v>
      </c>
      <c r="AS446" s="143">
        <v>0</v>
      </c>
      <c r="AT446" s="142">
        <v>0</v>
      </c>
      <c r="AU446" s="143">
        <v>0</v>
      </c>
      <c r="AV446" s="142">
        <v>0</v>
      </c>
      <c r="AW446" s="143">
        <v>0</v>
      </c>
      <c r="AX446" s="142">
        <v>0</v>
      </c>
      <c r="AY446" s="143">
        <v>0</v>
      </c>
      <c r="AZ446" s="142">
        <v>0</v>
      </c>
      <c r="BA446" s="143">
        <v>0</v>
      </c>
      <c r="BB446" s="142">
        <v>0</v>
      </c>
      <c r="BC446" s="143">
        <v>0</v>
      </c>
      <c r="BE446" s="139">
        <v>0</v>
      </c>
      <c r="BF446" s="139">
        <v>0</v>
      </c>
      <c r="BG446" s="139">
        <v>0</v>
      </c>
      <c r="BH446" s="139">
        <v>0</v>
      </c>
      <c r="BI446" s="139">
        <v>0</v>
      </c>
      <c r="BJ446" s="139">
        <v>0</v>
      </c>
      <c r="BK446" s="139">
        <v>0</v>
      </c>
      <c r="BL446" s="139">
        <v>0</v>
      </c>
      <c r="BM446" s="139">
        <v>0</v>
      </c>
      <c r="BN446" s="139">
        <v>0</v>
      </c>
      <c r="BO446" s="139">
        <v>0</v>
      </c>
      <c r="BP446" s="139">
        <v>0</v>
      </c>
      <c r="BQ446" s="144">
        <v>0</v>
      </c>
    </row>
    <row r="447" spans="11:69" x14ac:dyDescent="0.25">
      <c r="K447" s="135" t="s">
        <v>328</v>
      </c>
      <c r="N447" s="61" t="s">
        <v>2353</v>
      </c>
      <c r="V447" s="61" t="s">
        <v>787</v>
      </c>
      <c r="W447" s="61" t="s">
        <v>792</v>
      </c>
      <c r="X447" s="61">
        <v>420</v>
      </c>
      <c r="AB447" s="136" t="s">
        <v>387</v>
      </c>
      <c r="AC447" s="179">
        <v>250000821305</v>
      </c>
      <c r="AD447" s="180" t="s">
        <v>726</v>
      </c>
      <c r="AE447" s="139">
        <v>21728</v>
      </c>
      <c r="AF447" s="17">
        <v>1294</v>
      </c>
      <c r="AG447" s="17">
        <v>0</v>
      </c>
      <c r="AH447" s="140">
        <v>0</v>
      </c>
      <c r="AI447" s="141">
        <v>0</v>
      </c>
      <c r="AJ447" s="142">
        <v>0</v>
      </c>
      <c r="AK447" s="121">
        <v>0</v>
      </c>
      <c r="AL447" s="142">
        <v>0</v>
      </c>
      <c r="AM447" s="181">
        <v>0</v>
      </c>
      <c r="AN447" s="141">
        <v>0</v>
      </c>
      <c r="AO447" s="140">
        <v>0</v>
      </c>
      <c r="AP447" s="140">
        <v>0</v>
      </c>
      <c r="AQ447" s="140">
        <v>0</v>
      </c>
      <c r="AR447" s="142">
        <v>0</v>
      </c>
      <c r="AS447" s="143">
        <v>0</v>
      </c>
      <c r="AT447" s="142">
        <v>0</v>
      </c>
      <c r="AU447" s="143">
        <v>0</v>
      </c>
      <c r="AV447" s="142">
        <v>0</v>
      </c>
      <c r="AW447" s="143">
        <v>0</v>
      </c>
      <c r="AX447" s="142">
        <v>0</v>
      </c>
      <c r="AY447" s="143">
        <v>0</v>
      </c>
      <c r="AZ447" s="142">
        <v>0</v>
      </c>
      <c r="BA447" s="143">
        <v>0</v>
      </c>
      <c r="BB447" s="142">
        <v>0</v>
      </c>
      <c r="BC447" s="143">
        <v>0</v>
      </c>
      <c r="BE447" s="139">
        <v>0</v>
      </c>
      <c r="BF447" s="139">
        <v>0</v>
      </c>
      <c r="BG447" s="139">
        <v>0</v>
      </c>
      <c r="BH447" s="139">
        <v>0</v>
      </c>
      <c r="BI447" s="139">
        <v>0</v>
      </c>
      <c r="BJ447" s="139">
        <v>0</v>
      </c>
      <c r="BK447" s="139">
        <v>0</v>
      </c>
      <c r="BL447" s="139">
        <v>0</v>
      </c>
      <c r="BM447" s="139">
        <v>0</v>
      </c>
      <c r="BN447" s="139">
        <v>0</v>
      </c>
      <c r="BO447" s="139">
        <v>0</v>
      </c>
      <c r="BP447" s="139">
        <v>0</v>
      </c>
      <c r="BQ447" s="144">
        <v>0</v>
      </c>
    </row>
    <row r="448" spans="11:69" x14ac:dyDescent="0.25">
      <c r="K448" s="135" t="s">
        <v>328</v>
      </c>
      <c r="N448" s="61" t="s">
        <v>2354</v>
      </c>
      <c r="V448" s="61" t="s">
        <v>787</v>
      </c>
      <c r="W448" s="61" t="s">
        <v>792</v>
      </c>
      <c r="X448" s="61">
        <v>420</v>
      </c>
      <c r="AB448" s="136" t="s">
        <v>387</v>
      </c>
      <c r="AC448" s="179">
        <v>250000821308</v>
      </c>
      <c r="AD448" s="180" t="s">
        <v>2333</v>
      </c>
      <c r="AE448" s="139">
        <v>6565</v>
      </c>
      <c r="AF448" s="17">
        <v>690</v>
      </c>
      <c r="AG448" s="17">
        <v>0</v>
      </c>
      <c r="AH448" s="140">
        <v>0</v>
      </c>
      <c r="AI448" s="141">
        <v>0</v>
      </c>
      <c r="AJ448" s="142">
        <v>0</v>
      </c>
      <c r="AK448" s="121">
        <v>0</v>
      </c>
      <c r="AL448" s="142">
        <v>0</v>
      </c>
      <c r="AM448" s="181">
        <v>0</v>
      </c>
      <c r="AN448" s="141">
        <v>0</v>
      </c>
      <c r="AO448" s="140">
        <v>0</v>
      </c>
      <c r="AP448" s="140">
        <v>0</v>
      </c>
      <c r="AQ448" s="140">
        <v>0</v>
      </c>
      <c r="AR448" s="142">
        <v>0</v>
      </c>
      <c r="AS448" s="143">
        <v>0</v>
      </c>
      <c r="AT448" s="142">
        <v>0</v>
      </c>
      <c r="AU448" s="143">
        <v>0</v>
      </c>
      <c r="AV448" s="142">
        <v>0</v>
      </c>
      <c r="AW448" s="143">
        <v>0</v>
      </c>
      <c r="AX448" s="142">
        <v>0</v>
      </c>
      <c r="AY448" s="143">
        <v>0</v>
      </c>
      <c r="AZ448" s="142">
        <v>0</v>
      </c>
      <c r="BA448" s="143">
        <v>0</v>
      </c>
      <c r="BB448" s="142">
        <v>0</v>
      </c>
      <c r="BC448" s="143">
        <v>0</v>
      </c>
      <c r="BE448" s="139">
        <v>0</v>
      </c>
      <c r="BF448" s="139">
        <v>0</v>
      </c>
      <c r="BG448" s="139">
        <v>0</v>
      </c>
      <c r="BH448" s="139">
        <v>0</v>
      </c>
      <c r="BI448" s="139">
        <v>0</v>
      </c>
      <c r="BJ448" s="139">
        <v>0</v>
      </c>
      <c r="BK448" s="139">
        <v>0</v>
      </c>
      <c r="BL448" s="139">
        <v>0</v>
      </c>
      <c r="BM448" s="139">
        <v>0</v>
      </c>
      <c r="BN448" s="139">
        <v>0</v>
      </c>
      <c r="BO448" s="139">
        <v>0</v>
      </c>
      <c r="BP448" s="139">
        <v>0</v>
      </c>
      <c r="BQ448" s="144">
        <v>0</v>
      </c>
    </row>
    <row r="449" spans="11:69" x14ac:dyDescent="0.25">
      <c r="K449" s="135" t="s">
        <v>328</v>
      </c>
      <c r="N449" s="61" t="s">
        <v>2355</v>
      </c>
      <c r="V449" s="61" t="s">
        <v>787</v>
      </c>
      <c r="W449" s="61" t="s">
        <v>792</v>
      </c>
      <c r="X449" s="61">
        <v>420</v>
      </c>
      <c r="AB449" s="136" t="s">
        <v>387</v>
      </c>
      <c r="AC449" s="179">
        <v>250000821316</v>
      </c>
      <c r="AD449" s="180" t="s">
        <v>2356</v>
      </c>
      <c r="AE449" s="139">
        <v>88</v>
      </c>
      <c r="AF449" s="17">
        <v>4</v>
      </c>
      <c r="AG449" s="17">
        <v>0</v>
      </c>
      <c r="AH449" s="140">
        <v>0</v>
      </c>
      <c r="AI449" s="141">
        <v>0</v>
      </c>
      <c r="AJ449" s="142">
        <v>0</v>
      </c>
      <c r="AK449" s="121">
        <v>0</v>
      </c>
      <c r="AL449" s="142">
        <v>0</v>
      </c>
      <c r="AM449" s="181">
        <v>0</v>
      </c>
      <c r="AN449" s="141">
        <v>0</v>
      </c>
      <c r="AO449" s="140">
        <v>0</v>
      </c>
      <c r="AP449" s="140">
        <v>0</v>
      </c>
      <c r="AQ449" s="140">
        <v>0</v>
      </c>
      <c r="AR449" s="142">
        <v>0</v>
      </c>
      <c r="AS449" s="143">
        <v>0</v>
      </c>
      <c r="AT449" s="142">
        <v>0</v>
      </c>
      <c r="AU449" s="143">
        <v>0</v>
      </c>
      <c r="AV449" s="142">
        <v>0</v>
      </c>
      <c r="AW449" s="143">
        <v>0</v>
      </c>
      <c r="AX449" s="142">
        <v>0</v>
      </c>
      <c r="AY449" s="143">
        <v>0</v>
      </c>
      <c r="AZ449" s="142">
        <v>0</v>
      </c>
      <c r="BA449" s="143">
        <v>0</v>
      </c>
      <c r="BB449" s="142">
        <v>0</v>
      </c>
      <c r="BC449" s="143">
        <v>0</v>
      </c>
      <c r="BE449" s="139">
        <v>0</v>
      </c>
      <c r="BF449" s="139">
        <v>0</v>
      </c>
      <c r="BG449" s="139">
        <v>0</v>
      </c>
      <c r="BH449" s="139">
        <v>0</v>
      </c>
      <c r="BI449" s="139">
        <v>0</v>
      </c>
      <c r="BJ449" s="139">
        <v>0</v>
      </c>
      <c r="BK449" s="139">
        <v>0</v>
      </c>
      <c r="BL449" s="139">
        <v>0</v>
      </c>
      <c r="BM449" s="139">
        <v>0</v>
      </c>
      <c r="BN449" s="139">
        <v>0</v>
      </c>
      <c r="BO449" s="139">
        <v>0</v>
      </c>
      <c r="BP449" s="139">
        <v>0</v>
      </c>
      <c r="BQ449" s="144">
        <v>0</v>
      </c>
    </row>
    <row r="450" spans="11:69" x14ac:dyDescent="0.25">
      <c r="K450" s="135" t="s">
        <v>328</v>
      </c>
      <c r="N450" s="61" t="s">
        <v>2357</v>
      </c>
      <c r="V450" s="61" t="s">
        <v>787</v>
      </c>
      <c r="W450" s="61" t="s">
        <v>792</v>
      </c>
      <c r="X450" s="61">
        <v>420</v>
      </c>
      <c r="AB450" s="136" t="s">
        <v>387</v>
      </c>
      <c r="AC450" s="179">
        <v>250000821317</v>
      </c>
      <c r="AD450" s="180" t="s">
        <v>2287</v>
      </c>
      <c r="AE450" s="139">
        <v>19</v>
      </c>
      <c r="AF450" s="17">
        <v>8</v>
      </c>
      <c r="AG450" s="17">
        <v>0</v>
      </c>
      <c r="AH450" s="140">
        <v>0</v>
      </c>
      <c r="AI450" s="141">
        <v>0</v>
      </c>
      <c r="AJ450" s="142">
        <v>0</v>
      </c>
      <c r="AK450" s="121">
        <v>0</v>
      </c>
      <c r="AL450" s="142">
        <v>0</v>
      </c>
      <c r="AM450" s="181">
        <v>0</v>
      </c>
      <c r="AN450" s="141">
        <v>0</v>
      </c>
      <c r="AO450" s="140">
        <v>0</v>
      </c>
      <c r="AP450" s="140">
        <v>0</v>
      </c>
      <c r="AQ450" s="140">
        <v>0</v>
      </c>
      <c r="AR450" s="142">
        <v>0</v>
      </c>
      <c r="AS450" s="143">
        <v>0</v>
      </c>
      <c r="AT450" s="142">
        <v>0</v>
      </c>
      <c r="AU450" s="143">
        <v>0</v>
      </c>
      <c r="AV450" s="142">
        <v>0</v>
      </c>
      <c r="AW450" s="143">
        <v>0</v>
      </c>
      <c r="AX450" s="142">
        <v>0</v>
      </c>
      <c r="AY450" s="143">
        <v>0</v>
      </c>
      <c r="AZ450" s="142">
        <v>0</v>
      </c>
      <c r="BA450" s="143">
        <v>0</v>
      </c>
      <c r="BB450" s="142">
        <v>0</v>
      </c>
      <c r="BC450" s="143">
        <v>0</v>
      </c>
      <c r="BE450" s="139">
        <v>0</v>
      </c>
      <c r="BF450" s="139">
        <v>0</v>
      </c>
      <c r="BG450" s="139">
        <v>0</v>
      </c>
      <c r="BH450" s="139">
        <v>0</v>
      </c>
      <c r="BI450" s="139">
        <v>0</v>
      </c>
      <c r="BJ450" s="139">
        <v>0</v>
      </c>
      <c r="BK450" s="139">
        <v>0</v>
      </c>
      <c r="BL450" s="139">
        <v>0</v>
      </c>
      <c r="BM450" s="139">
        <v>0</v>
      </c>
      <c r="BN450" s="139">
        <v>0</v>
      </c>
      <c r="BO450" s="139">
        <v>0</v>
      </c>
      <c r="BP450" s="139">
        <v>0</v>
      </c>
      <c r="BQ450" s="144">
        <v>0</v>
      </c>
    </row>
    <row r="451" spans="11:69" x14ac:dyDescent="0.25">
      <c r="K451" s="135" t="s">
        <v>328</v>
      </c>
      <c r="N451" s="61" t="s">
        <v>2358</v>
      </c>
      <c r="V451" s="61" t="s">
        <v>787</v>
      </c>
      <c r="W451" s="61" t="s">
        <v>792</v>
      </c>
      <c r="X451" s="61">
        <v>420</v>
      </c>
      <c r="AB451" s="136" t="s">
        <v>387</v>
      </c>
      <c r="AC451" s="179">
        <v>250099111010</v>
      </c>
      <c r="AD451" s="180" t="s">
        <v>2359</v>
      </c>
      <c r="AE451" s="139">
        <v>2101</v>
      </c>
      <c r="AF451" s="17">
        <v>161</v>
      </c>
      <c r="AG451" s="17">
        <v>0</v>
      </c>
      <c r="AH451" s="140">
        <v>0</v>
      </c>
      <c r="AI451" s="141">
        <v>0</v>
      </c>
      <c r="AJ451" s="142">
        <v>0</v>
      </c>
      <c r="AK451" s="121">
        <v>0</v>
      </c>
      <c r="AL451" s="142">
        <v>0</v>
      </c>
      <c r="AM451" s="181">
        <v>0</v>
      </c>
      <c r="AN451" s="141">
        <v>0</v>
      </c>
      <c r="AO451" s="140">
        <v>0</v>
      </c>
      <c r="AP451" s="140">
        <v>0</v>
      </c>
      <c r="AQ451" s="140">
        <v>0</v>
      </c>
      <c r="AR451" s="142">
        <v>0</v>
      </c>
      <c r="AS451" s="143">
        <v>0</v>
      </c>
      <c r="AT451" s="142">
        <v>0</v>
      </c>
      <c r="AU451" s="143">
        <v>0</v>
      </c>
      <c r="AV451" s="142">
        <v>0</v>
      </c>
      <c r="AW451" s="143">
        <v>0</v>
      </c>
      <c r="AX451" s="142">
        <v>0</v>
      </c>
      <c r="AY451" s="143">
        <v>0</v>
      </c>
      <c r="AZ451" s="142">
        <v>0</v>
      </c>
      <c r="BA451" s="143">
        <v>0</v>
      </c>
      <c r="BB451" s="142">
        <v>0</v>
      </c>
      <c r="BC451" s="143">
        <v>0</v>
      </c>
      <c r="BE451" s="139">
        <v>0</v>
      </c>
      <c r="BF451" s="139">
        <v>0</v>
      </c>
      <c r="BG451" s="139">
        <v>0</v>
      </c>
      <c r="BH451" s="139">
        <v>0</v>
      </c>
      <c r="BI451" s="139">
        <v>0</v>
      </c>
      <c r="BJ451" s="139">
        <v>0</v>
      </c>
      <c r="BK451" s="139">
        <v>0</v>
      </c>
      <c r="BL451" s="139">
        <v>0</v>
      </c>
      <c r="BM451" s="139">
        <v>0</v>
      </c>
      <c r="BN451" s="139">
        <v>0</v>
      </c>
      <c r="BO451" s="139">
        <v>0</v>
      </c>
      <c r="BP451" s="139">
        <v>0</v>
      </c>
      <c r="BQ451" s="144">
        <v>0</v>
      </c>
    </row>
    <row r="452" spans="11:69" x14ac:dyDescent="0.25">
      <c r="K452" s="135" t="s">
        <v>328</v>
      </c>
      <c r="N452" s="61" t="s">
        <v>2360</v>
      </c>
      <c r="V452" s="61" t="s">
        <v>787</v>
      </c>
      <c r="W452" s="61" t="s">
        <v>792</v>
      </c>
      <c r="X452" s="61">
        <v>420</v>
      </c>
      <c r="AB452" s="136" t="s">
        <v>387</v>
      </c>
      <c r="AC452" s="179">
        <v>250099111015</v>
      </c>
      <c r="AD452" s="180" t="s">
        <v>2361</v>
      </c>
      <c r="AE452" s="139">
        <v>691</v>
      </c>
      <c r="AF452" s="17">
        <v>87</v>
      </c>
      <c r="AG452" s="17">
        <v>0</v>
      </c>
      <c r="AH452" s="140">
        <v>0</v>
      </c>
      <c r="AI452" s="141">
        <v>0</v>
      </c>
      <c r="AJ452" s="142">
        <v>0</v>
      </c>
      <c r="AK452" s="121">
        <v>0</v>
      </c>
      <c r="AL452" s="142">
        <v>0</v>
      </c>
      <c r="AM452" s="181">
        <v>0</v>
      </c>
      <c r="AN452" s="141">
        <v>0</v>
      </c>
      <c r="AO452" s="140">
        <v>0</v>
      </c>
      <c r="AP452" s="140">
        <v>0</v>
      </c>
      <c r="AQ452" s="140">
        <v>0</v>
      </c>
      <c r="AR452" s="142">
        <v>0</v>
      </c>
      <c r="AS452" s="143">
        <v>0</v>
      </c>
      <c r="AT452" s="142">
        <v>0</v>
      </c>
      <c r="AU452" s="143">
        <v>0</v>
      </c>
      <c r="AV452" s="142">
        <v>0</v>
      </c>
      <c r="AW452" s="143">
        <v>0</v>
      </c>
      <c r="AX452" s="142">
        <v>0</v>
      </c>
      <c r="AY452" s="143">
        <v>0</v>
      </c>
      <c r="AZ452" s="142">
        <v>0</v>
      </c>
      <c r="BA452" s="143">
        <v>0</v>
      </c>
      <c r="BB452" s="142">
        <v>0</v>
      </c>
      <c r="BC452" s="143">
        <v>0</v>
      </c>
      <c r="BE452" s="139">
        <v>0</v>
      </c>
      <c r="BF452" s="139">
        <v>0</v>
      </c>
      <c r="BG452" s="139">
        <v>0</v>
      </c>
      <c r="BH452" s="139">
        <v>0</v>
      </c>
      <c r="BI452" s="139">
        <v>0</v>
      </c>
      <c r="BJ452" s="139">
        <v>0</v>
      </c>
      <c r="BK452" s="139">
        <v>0</v>
      </c>
      <c r="BL452" s="139">
        <v>0</v>
      </c>
      <c r="BM452" s="139">
        <v>0</v>
      </c>
      <c r="BN452" s="139">
        <v>0</v>
      </c>
      <c r="BO452" s="139">
        <v>0</v>
      </c>
      <c r="BP452" s="139">
        <v>0</v>
      </c>
      <c r="BQ452" s="144">
        <v>0</v>
      </c>
    </row>
    <row r="453" spans="11:69" x14ac:dyDescent="0.25">
      <c r="K453" s="135" t="s">
        <v>328</v>
      </c>
      <c r="N453" s="61" t="s">
        <v>2362</v>
      </c>
      <c r="V453" s="61" t="s">
        <v>787</v>
      </c>
      <c r="W453" s="61" t="s">
        <v>792</v>
      </c>
      <c r="X453" s="61">
        <v>420</v>
      </c>
      <c r="AB453" s="136" t="s">
        <v>387</v>
      </c>
      <c r="AC453" s="179">
        <v>250099111020</v>
      </c>
      <c r="AD453" s="180" t="s">
        <v>2363</v>
      </c>
      <c r="AE453" s="139">
        <v>820</v>
      </c>
      <c r="AF453" s="17">
        <v>64</v>
      </c>
      <c r="AG453" s="17">
        <v>0</v>
      </c>
      <c r="AH453" s="140">
        <v>0</v>
      </c>
      <c r="AI453" s="141">
        <v>0</v>
      </c>
      <c r="AJ453" s="142">
        <v>0</v>
      </c>
      <c r="AK453" s="121">
        <v>0</v>
      </c>
      <c r="AL453" s="142">
        <v>0</v>
      </c>
      <c r="AM453" s="181">
        <v>0</v>
      </c>
      <c r="AN453" s="141">
        <v>0</v>
      </c>
      <c r="AO453" s="140">
        <v>0</v>
      </c>
      <c r="AP453" s="140">
        <v>0</v>
      </c>
      <c r="AQ453" s="140">
        <v>0</v>
      </c>
      <c r="AR453" s="142">
        <v>0</v>
      </c>
      <c r="AS453" s="143">
        <v>0</v>
      </c>
      <c r="AT453" s="142">
        <v>0</v>
      </c>
      <c r="AU453" s="143">
        <v>0</v>
      </c>
      <c r="AV453" s="142">
        <v>0</v>
      </c>
      <c r="AW453" s="143">
        <v>0</v>
      </c>
      <c r="AX453" s="142">
        <v>0</v>
      </c>
      <c r="AY453" s="143">
        <v>0</v>
      </c>
      <c r="AZ453" s="142">
        <v>0</v>
      </c>
      <c r="BA453" s="143">
        <v>0</v>
      </c>
      <c r="BB453" s="142">
        <v>0</v>
      </c>
      <c r="BC453" s="143">
        <v>0</v>
      </c>
      <c r="BE453" s="139">
        <v>0</v>
      </c>
      <c r="BF453" s="139">
        <v>0</v>
      </c>
      <c r="BG453" s="139">
        <v>0</v>
      </c>
      <c r="BH453" s="139">
        <v>0</v>
      </c>
      <c r="BI453" s="139">
        <v>0</v>
      </c>
      <c r="BJ453" s="139">
        <v>0</v>
      </c>
      <c r="BK453" s="139">
        <v>0</v>
      </c>
      <c r="BL453" s="139">
        <v>0</v>
      </c>
      <c r="BM453" s="139">
        <v>0</v>
      </c>
      <c r="BN453" s="139">
        <v>0</v>
      </c>
      <c r="BO453" s="139">
        <v>0</v>
      </c>
      <c r="BP453" s="139">
        <v>0</v>
      </c>
      <c r="BQ453" s="144">
        <v>0</v>
      </c>
    </row>
    <row r="454" spans="11:69" x14ac:dyDescent="0.25">
      <c r="K454" s="135" t="s">
        <v>328</v>
      </c>
      <c r="N454" s="61" t="s">
        <v>2364</v>
      </c>
      <c r="V454" s="61" t="s">
        <v>787</v>
      </c>
      <c r="W454" s="61" t="s">
        <v>792</v>
      </c>
      <c r="X454" s="61">
        <v>420</v>
      </c>
      <c r="AB454" s="136" t="s">
        <v>387</v>
      </c>
      <c r="AC454" s="179">
        <v>250099111030</v>
      </c>
      <c r="AD454" s="180" t="s">
        <v>2365</v>
      </c>
      <c r="AE454" s="139">
        <v>719</v>
      </c>
      <c r="AF454" s="17">
        <v>70</v>
      </c>
      <c r="AG454" s="17">
        <v>0</v>
      </c>
      <c r="AH454" s="140">
        <v>0</v>
      </c>
      <c r="AI454" s="141">
        <v>0</v>
      </c>
      <c r="AJ454" s="142">
        <v>0</v>
      </c>
      <c r="AK454" s="121">
        <v>0</v>
      </c>
      <c r="AL454" s="142">
        <v>0</v>
      </c>
      <c r="AM454" s="181">
        <v>0</v>
      </c>
      <c r="AN454" s="141">
        <v>0</v>
      </c>
      <c r="AO454" s="140">
        <v>0</v>
      </c>
      <c r="AP454" s="140">
        <v>0</v>
      </c>
      <c r="AQ454" s="140">
        <v>0</v>
      </c>
      <c r="AR454" s="142">
        <v>0</v>
      </c>
      <c r="AS454" s="143">
        <v>0</v>
      </c>
      <c r="AT454" s="142">
        <v>0</v>
      </c>
      <c r="AU454" s="143">
        <v>0</v>
      </c>
      <c r="AV454" s="142">
        <v>0</v>
      </c>
      <c r="AW454" s="143">
        <v>0</v>
      </c>
      <c r="AX454" s="142">
        <v>0</v>
      </c>
      <c r="AY454" s="143">
        <v>0</v>
      </c>
      <c r="AZ454" s="142">
        <v>0</v>
      </c>
      <c r="BA454" s="143">
        <v>0</v>
      </c>
      <c r="BB454" s="142">
        <v>0</v>
      </c>
      <c r="BC454" s="143">
        <v>0</v>
      </c>
      <c r="BE454" s="139">
        <v>0</v>
      </c>
      <c r="BF454" s="139">
        <v>0</v>
      </c>
      <c r="BG454" s="139">
        <v>0</v>
      </c>
      <c r="BH454" s="139">
        <v>0</v>
      </c>
      <c r="BI454" s="139">
        <v>0</v>
      </c>
      <c r="BJ454" s="139">
        <v>0</v>
      </c>
      <c r="BK454" s="139">
        <v>0</v>
      </c>
      <c r="BL454" s="139">
        <v>0</v>
      </c>
      <c r="BM454" s="139">
        <v>0</v>
      </c>
      <c r="BN454" s="139">
        <v>0</v>
      </c>
      <c r="BO454" s="139">
        <v>0</v>
      </c>
      <c r="BP454" s="139">
        <v>0</v>
      </c>
      <c r="BQ454" s="144">
        <v>0</v>
      </c>
    </row>
    <row r="455" spans="11:69" x14ac:dyDescent="0.25">
      <c r="K455" s="135" t="s">
        <v>328</v>
      </c>
      <c r="N455" s="61" t="s">
        <v>2366</v>
      </c>
      <c r="V455" s="61" t="s">
        <v>787</v>
      </c>
      <c r="W455" s="61" t="s">
        <v>792</v>
      </c>
      <c r="X455" s="61">
        <v>420</v>
      </c>
      <c r="AB455" s="136" t="s">
        <v>387</v>
      </c>
      <c r="AC455" s="179">
        <v>250099111040</v>
      </c>
      <c r="AD455" s="180" t="s">
        <v>2367</v>
      </c>
      <c r="AE455" s="139">
        <v>533</v>
      </c>
      <c r="AF455" s="17">
        <v>43</v>
      </c>
      <c r="AG455" s="17">
        <v>0</v>
      </c>
      <c r="AH455" s="140">
        <v>0</v>
      </c>
      <c r="AI455" s="141">
        <v>0</v>
      </c>
      <c r="AJ455" s="142">
        <v>0</v>
      </c>
      <c r="AK455" s="121">
        <v>0</v>
      </c>
      <c r="AL455" s="142">
        <v>0</v>
      </c>
      <c r="AM455" s="181">
        <v>0</v>
      </c>
      <c r="AN455" s="141">
        <v>0</v>
      </c>
      <c r="AO455" s="140">
        <v>0</v>
      </c>
      <c r="AP455" s="140">
        <v>0</v>
      </c>
      <c r="AQ455" s="140">
        <v>0</v>
      </c>
      <c r="AR455" s="142">
        <v>0</v>
      </c>
      <c r="AS455" s="143">
        <v>0</v>
      </c>
      <c r="AT455" s="142">
        <v>0</v>
      </c>
      <c r="AU455" s="143">
        <v>0</v>
      </c>
      <c r="AV455" s="142">
        <v>0</v>
      </c>
      <c r="AW455" s="143">
        <v>0</v>
      </c>
      <c r="AX455" s="142">
        <v>0</v>
      </c>
      <c r="AY455" s="143">
        <v>0</v>
      </c>
      <c r="AZ455" s="142">
        <v>0</v>
      </c>
      <c r="BA455" s="143">
        <v>0</v>
      </c>
      <c r="BB455" s="142">
        <v>0</v>
      </c>
      <c r="BC455" s="143">
        <v>0</v>
      </c>
      <c r="BE455" s="139">
        <v>0</v>
      </c>
      <c r="BF455" s="139">
        <v>0</v>
      </c>
      <c r="BG455" s="139">
        <v>0</v>
      </c>
      <c r="BH455" s="139">
        <v>0</v>
      </c>
      <c r="BI455" s="139">
        <v>0</v>
      </c>
      <c r="BJ455" s="139">
        <v>0</v>
      </c>
      <c r="BK455" s="139">
        <v>0</v>
      </c>
      <c r="BL455" s="139">
        <v>0</v>
      </c>
      <c r="BM455" s="139">
        <v>0</v>
      </c>
      <c r="BN455" s="139">
        <v>0</v>
      </c>
      <c r="BO455" s="139">
        <v>0</v>
      </c>
      <c r="BP455" s="139">
        <v>0</v>
      </c>
      <c r="BQ455" s="144">
        <v>0</v>
      </c>
    </row>
    <row r="456" spans="11:69" x14ac:dyDescent="0.25">
      <c r="K456" s="135" t="s">
        <v>328</v>
      </c>
      <c r="N456" s="61" t="s">
        <v>2368</v>
      </c>
      <c r="V456" s="61" t="s">
        <v>787</v>
      </c>
      <c r="W456" s="61" t="s">
        <v>792</v>
      </c>
      <c r="X456" s="61">
        <v>420</v>
      </c>
      <c r="AB456" s="136" t="s">
        <v>387</v>
      </c>
      <c r="AC456" s="179">
        <v>250099111050</v>
      </c>
      <c r="AD456" s="180" t="s">
        <v>2369</v>
      </c>
      <c r="AE456" s="139">
        <v>35</v>
      </c>
      <c r="AF456" s="17">
        <v>3</v>
      </c>
      <c r="AG456" s="17">
        <v>0</v>
      </c>
      <c r="AH456" s="140">
        <v>0</v>
      </c>
      <c r="AI456" s="141">
        <v>0</v>
      </c>
      <c r="AJ456" s="142">
        <v>0</v>
      </c>
      <c r="AK456" s="121">
        <v>0</v>
      </c>
      <c r="AL456" s="142">
        <v>0</v>
      </c>
      <c r="AM456" s="181">
        <v>0</v>
      </c>
      <c r="AN456" s="141">
        <v>0</v>
      </c>
      <c r="AO456" s="140">
        <v>0</v>
      </c>
      <c r="AP456" s="140">
        <v>0</v>
      </c>
      <c r="AQ456" s="140">
        <v>0</v>
      </c>
      <c r="AR456" s="142">
        <v>0</v>
      </c>
      <c r="AS456" s="143">
        <v>0</v>
      </c>
      <c r="AT456" s="142">
        <v>0</v>
      </c>
      <c r="AU456" s="143">
        <v>0</v>
      </c>
      <c r="AV456" s="142">
        <v>0</v>
      </c>
      <c r="AW456" s="143">
        <v>0</v>
      </c>
      <c r="AX456" s="142">
        <v>0</v>
      </c>
      <c r="AY456" s="143">
        <v>0</v>
      </c>
      <c r="AZ456" s="142">
        <v>0</v>
      </c>
      <c r="BA456" s="143">
        <v>0</v>
      </c>
      <c r="BB456" s="142">
        <v>0</v>
      </c>
      <c r="BC456" s="143">
        <v>0</v>
      </c>
      <c r="BE456" s="139">
        <v>0</v>
      </c>
      <c r="BF456" s="139">
        <v>0</v>
      </c>
      <c r="BG456" s="139">
        <v>0</v>
      </c>
      <c r="BH456" s="139">
        <v>0</v>
      </c>
      <c r="BI456" s="139">
        <v>0</v>
      </c>
      <c r="BJ456" s="139">
        <v>0</v>
      </c>
      <c r="BK456" s="139">
        <v>0</v>
      </c>
      <c r="BL456" s="139">
        <v>0</v>
      </c>
      <c r="BM456" s="139">
        <v>0</v>
      </c>
      <c r="BN456" s="139">
        <v>0</v>
      </c>
      <c r="BO456" s="139">
        <v>0</v>
      </c>
      <c r="BP456" s="139">
        <v>0</v>
      </c>
      <c r="BQ456" s="144">
        <v>0</v>
      </c>
    </row>
    <row r="457" spans="11:69" x14ac:dyDescent="0.25">
      <c r="K457" s="135" t="s">
        <v>328</v>
      </c>
      <c r="N457" s="61" t="s">
        <v>2370</v>
      </c>
      <c r="V457" s="61" t="s">
        <v>787</v>
      </c>
      <c r="W457" s="61" t="s">
        <v>792</v>
      </c>
      <c r="X457" s="61">
        <v>420</v>
      </c>
      <c r="AB457" s="136" t="s">
        <v>387</v>
      </c>
      <c r="AC457" s="179">
        <v>250099111060</v>
      </c>
      <c r="AD457" s="180" t="s">
        <v>2371</v>
      </c>
      <c r="AE457" s="139">
        <v>25</v>
      </c>
      <c r="AF457" s="17">
        <v>0</v>
      </c>
      <c r="AG457" s="17">
        <v>0</v>
      </c>
      <c r="AH457" s="140">
        <v>0</v>
      </c>
      <c r="AI457" s="141">
        <v>0</v>
      </c>
      <c r="AJ457" s="142">
        <v>0</v>
      </c>
      <c r="AK457" s="121">
        <v>0</v>
      </c>
      <c r="AL457" s="142">
        <v>0</v>
      </c>
      <c r="AM457" s="181">
        <v>0</v>
      </c>
      <c r="AN457" s="141">
        <v>0</v>
      </c>
      <c r="AO457" s="140">
        <v>0</v>
      </c>
      <c r="AP457" s="140">
        <v>0</v>
      </c>
      <c r="AQ457" s="140">
        <v>0</v>
      </c>
      <c r="AR457" s="142">
        <v>0</v>
      </c>
      <c r="AS457" s="143">
        <v>0</v>
      </c>
      <c r="AT457" s="142">
        <v>0</v>
      </c>
      <c r="AU457" s="143">
        <v>0</v>
      </c>
      <c r="AV457" s="142">
        <v>0</v>
      </c>
      <c r="AW457" s="143">
        <v>0</v>
      </c>
      <c r="AX457" s="142">
        <v>0</v>
      </c>
      <c r="AY457" s="143">
        <v>0</v>
      </c>
      <c r="AZ457" s="142">
        <v>0</v>
      </c>
      <c r="BA457" s="143">
        <v>0</v>
      </c>
      <c r="BB457" s="142">
        <v>0</v>
      </c>
      <c r="BC457" s="143">
        <v>0</v>
      </c>
      <c r="BE457" s="139">
        <v>0</v>
      </c>
      <c r="BF457" s="139">
        <v>0</v>
      </c>
      <c r="BG457" s="139">
        <v>0</v>
      </c>
      <c r="BH457" s="139">
        <v>0</v>
      </c>
      <c r="BI457" s="139">
        <v>0</v>
      </c>
      <c r="BJ457" s="139">
        <v>0</v>
      </c>
      <c r="BK457" s="139">
        <v>0</v>
      </c>
      <c r="BL457" s="139">
        <v>0</v>
      </c>
      <c r="BM457" s="139">
        <v>0</v>
      </c>
      <c r="BN457" s="139">
        <v>0</v>
      </c>
      <c r="BO457" s="139">
        <v>0</v>
      </c>
      <c r="BP457" s="139">
        <v>0</v>
      </c>
      <c r="BQ457" s="144">
        <v>0</v>
      </c>
    </row>
    <row r="458" spans="11:69" x14ac:dyDescent="0.25">
      <c r="K458" s="135" t="s">
        <v>328</v>
      </c>
      <c r="N458" s="61" t="s">
        <v>2372</v>
      </c>
      <c r="V458" s="61" t="s">
        <v>787</v>
      </c>
      <c r="W458" s="61" t="s">
        <v>792</v>
      </c>
      <c r="X458" s="61">
        <v>420</v>
      </c>
      <c r="AB458" s="136" t="s">
        <v>387</v>
      </c>
      <c r="AC458" s="179">
        <v>250099112010</v>
      </c>
      <c r="AD458" s="180" t="s">
        <v>2373</v>
      </c>
      <c r="AE458" s="139">
        <v>634</v>
      </c>
      <c r="AF458" s="17">
        <v>39</v>
      </c>
      <c r="AG458" s="17">
        <v>0</v>
      </c>
      <c r="AH458" s="140">
        <v>0</v>
      </c>
      <c r="AI458" s="141">
        <v>0</v>
      </c>
      <c r="AJ458" s="142">
        <v>0</v>
      </c>
      <c r="AK458" s="121">
        <v>0</v>
      </c>
      <c r="AL458" s="142">
        <v>0</v>
      </c>
      <c r="AM458" s="181">
        <v>0</v>
      </c>
      <c r="AN458" s="141">
        <v>0</v>
      </c>
      <c r="AO458" s="140">
        <v>0</v>
      </c>
      <c r="AP458" s="140">
        <v>0</v>
      </c>
      <c r="AQ458" s="140">
        <v>0</v>
      </c>
      <c r="AR458" s="142">
        <v>0</v>
      </c>
      <c r="AS458" s="143">
        <v>0</v>
      </c>
      <c r="AT458" s="142">
        <v>0</v>
      </c>
      <c r="AU458" s="143">
        <v>0</v>
      </c>
      <c r="AV458" s="142">
        <v>0</v>
      </c>
      <c r="AW458" s="143">
        <v>0</v>
      </c>
      <c r="AX458" s="142">
        <v>0</v>
      </c>
      <c r="AY458" s="143">
        <v>0</v>
      </c>
      <c r="AZ458" s="142">
        <v>0</v>
      </c>
      <c r="BA458" s="143">
        <v>0</v>
      </c>
      <c r="BB458" s="142">
        <v>0</v>
      </c>
      <c r="BC458" s="143">
        <v>0</v>
      </c>
      <c r="BE458" s="139">
        <v>0</v>
      </c>
      <c r="BF458" s="139">
        <v>0</v>
      </c>
      <c r="BG458" s="139">
        <v>0</v>
      </c>
      <c r="BH458" s="139">
        <v>0</v>
      </c>
      <c r="BI458" s="139">
        <v>0</v>
      </c>
      <c r="BJ458" s="139">
        <v>0</v>
      </c>
      <c r="BK458" s="139">
        <v>0</v>
      </c>
      <c r="BL458" s="139">
        <v>0</v>
      </c>
      <c r="BM458" s="139">
        <v>0</v>
      </c>
      <c r="BN458" s="139">
        <v>0</v>
      </c>
      <c r="BO458" s="139">
        <v>0</v>
      </c>
      <c r="BP458" s="139">
        <v>0</v>
      </c>
      <c r="BQ458" s="144">
        <v>0</v>
      </c>
    </row>
    <row r="459" spans="11:69" x14ac:dyDescent="0.25">
      <c r="K459" s="135" t="s">
        <v>328</v>
      </c>
      <c r="N459" s="61" t="s">
        <v>2374</v>
      </c>
      <c r="V459" s="61" t="s">
        <v>787</v>
      </c>
      <c r="W459" s="61" t="s">
        <v>792</v>
      </c>
      <c r="X459" s="61">
        <v>420</v>
      </c>
      <c r="AB459" s="136" t="s">
        <v>387</v>
      </c>
      <c r="AC459" s="179">
        <v>250099112015</v>
      </c>
      <c r="AD459" s="180" t="s">
        <v>2375</v>
      </c>
      <c r="AE459" s="139">
        <v>340</v>
      </c>
      <c r="AF459" s="17">
        <v>3</v>
      </c>
      <c r="AG459" s="17">
        <v>0</v>
      </c>
      <c r="AH459" s="140">
        <v>0</v>
      </c>
      <c r="AI459" s="141">
        <v>0</v>
      </c>
      <c r="AJ459" s="142">
        <v>0</v>
      </c>
      <c r="AK459" s="121">
        <v>0</v>
      </c>
      <c r="AL459" s="142">
        <v>0</v>
      </c>
      <c r="AM459" s="181">
        <v>0</v>
      </c>
      <c r="AN459" s="141">
        <v>0</v>
      </c>
      <c r="AO459" s="140">
        <v>0</v>
      </c>
      <c r="AP459" s="140">
        <v>0</v>
      </c>
      <c r="AQ459" s="140">
        <v>0</v>
      </c>
      <c r="AR459" s="142">
        <v>0</v>
      </c>
      <c r="AS459" s="143">
        <v>0</v>
      </c>
      <c r="AT459" s="142">
        <v>0</v>
      </c>
      <c r="AU459" s="143">
        <v>0</v>
      </c>
      <c r="AV459" s="142">
        <v>0</v>
      </c>
      <c r="AW459" s="143">
        <v>0</v>
      </c>
      <c r="AX459" s="142">
        <v>0</v>
      </c>
      <c r="AY459" s="143">
        <v>0</v>
      </c>
      <c r="AZ459" s="142">
        <v>0</v>
      </c>
      <c r="BA459" s="143">
        <v>0</v>
      </c>
      <c r="BB459" s="142">
        <v>0</v>
      </c>
      <c r="BC459" s="143">
        <v>0</v>
      </c>
      <c r="BE459" s="139">
        <v>0</v>
      </c>
      <c r="BF459" s="139">
        <v>0</v>
      </c>
      <c r="BG459" s="139">
        <v>0</v>
      </c>
      <c r="BH459" s="139">
        <v>0</v>
      </c>
      <c r="BI459" s="139">
        <v>0</v>
      </c>
      <c r="BJ459" s="139">
        <v>0</v>
      </c>
      <c r="BK459" s="139">
        <v>0</v>
      </c>
      <c r="BL459" s="139">
        <v>0</v>
      </c>
      <c r="BM459" s="139">
        <v>0</v>
      </c>
      <c r="BN459" s="139">
        <v>0</v>
      </c>
      <c r="BO459" s="139">
        <v>0</v>
      </c>
      <c r="BP459" s="139">
        <v>0</v>
      </c>
      <c r="BQ459" s="144">
        <v>0</v>
      </c>
    </row>
    <row r="460" spans="11:69" x14ac:dyDescent="0.25">
      <c r="K460" s="135" t="s">
        <v>328</v>
      </c>
      <c r="N460" s="61" t="s">
        <v>2376</v>
      </c>
      <c r="V460" s="61" t="s">
        <v>787</v>
      </c>
      <c r="W460" s="61" t="s">
        <v>792</v>
      </c>
      <c r="X460" s="61">
        <v>420</v>
      </c>
      <c r="AB460" s="136" t="s">
        <v>387</v>
      </c>
      <c r="AC460" s="179">
        <v>250099112020</v>
      </c>
      <c r="AD460" s="180" t="s">
        <v>2377</v>
      </c>
      <c r="AE460" s="139">
        <v>89</v>
      </c>
      <c r="AF460" s="17">
        <v>9</v>
      </c>
      <c r="AG460" s="17">
        <v>0</v>
      </c>
      <c r="AH460" s="140">
        <v>0</v>
      </c>
      <c r="AI460" s="141">
        <v>0</v>
      </c>
      <c r="AJ460" s="142">
        <v>0</v>
      </c>
      <c r="AK460" s="121">
        <v>0</v>
      </c>
      <c r="AL460" s="142">
        <v>0</v>
      </c>
      <c r="AM460" s="181">
        <v>0</v>
      </c>
      <c r="AN460" s="141">
        <v>0</v>
      </c>
      <c r="AO460" s="140">
        <v>0</v>
      </c>
      <c r="AP460" s="140">
        <v>0</v>
      </c>
      <c r="AQ460" s="140">
        <v>0</v>
      </c>
      <c r="AR460" s="142">
        <v>0</v>
      </c>
      <c r="AS460" s="143">
        <v>0</v>
      </c>
      <c r="AT460" s="142">
        <v>0</v>
      </c>
      <c r="AU460" s="143">
        <v>0</v>
      </c>
      <c r="AV460" s="142">
        <v>0</v>
      </c>
      <c r="AW460" s="143">
        <v>0</v>
      </c>
      <c r="AX460" s="142">
        <v>0</v>
      </c>
      <c r="AY460" s="143">
        <v>0</v>
      </c>
      <c r="AZ460" s="142">
        <v>0</v>
      </c>
      <c r="BA460" s="143">
        <v>0</v>
      </c>
      <c r="BB460" s="142">
        <v>0</v>
      </c>
      <c r="BC460" s="143">
        <v>0</v>
      </c>
      <c r="BE460" s="139">
        <v>0</v>
      </c>
      <c r="BF460" s="139">
        <v>0</v>
      </c>
      <c r="BG460" s="139">
        <v>0</v>
      </c>
      <c r="BH460" s="139">
        <v>0</v>
      </c>
      <c r="BI460" s="139">
        <v>0</v>
      </c>
      <c r="BJ460" s="139">
        <v>0</v>
      </c>
      <c r="BK460" s="139">
        <v>0</v>
      </c>
      <c r="BL460" s="139">
        <v>0</v>
      </c>
      <c r="BM460" s="139">
        <v>0</v>
      </c>
      <c r="BN460" s="139">
        <v>0</v>
      </c>
      <c r="BO460" s="139">
        <v>0</v>
      </c>
      <c r="BP460" s="139">
        <v>0</v>
      </c>
      <c r="BQ460" s="144">
        <v>0</v>
      </c>
    </row>
    <row r="461" spans="11:69" x14ac:dyDescent="0.25">
      <c r="K461" s="135" t="s">
        <v>328</v>
      </c>
      <c r="N461" s="61" t="s">
        <v>2378</v>
      </c>
      <c r="V461" s="61" t="s">
        <v>787</v>
      </c>
      <c r="W461" s="61" t="s">
        <v>792</v>
      </c>
      <c r="X461" s="61">
        <v>420</v>
      </c>
      <c r="AB461" s="136" t="s">
        <v>387</v>
      </c>
      <c r="AC461" s="179">
        <v>250099112030</v>
      </c>
      <c r="AD461" s="180" t="s">
        <v>2379</v>
      </c>
      <c r="AE461" s="139">
        <v>4</v>
      </c>
      <c r="AF461" s="17">
        <v>0</v>
      </c>
      <c r="AG461" s="17">
        <v>0</v>
      </c>
      <c r="AH461" s="140">
        <v>0</v>
      </c>
      <c r="AI461" s="141">
        <v>0</v>
      </c>
      <c r="AJ461" s="142">
        <v>0</v>
      </c>
      <c r="AK461" s="121">
        <v>0</v>
      </c>
      <c r="AL461" s="142">
        <v>0</v>
      </c>
      <c r="AM461" s="181">
        <v>0</v>
      </c>
      <c r="AN461" s="141">
        <v>0</v>
      </c>
      <c r="AO461" s="140">
        <v>0</v>
      </c>
      <c r="AP461" s="140">
        <v>0</v>
      </c>
      <c r="AQ461" s="140">
        <v>0</v>
      </c>
      <c r="AR461" s="142">
        <v>0</v>
      </c>
      <c r="AS461" s="143">
        <v>0</v>
      </c>
      <c r="AT461" s="142">
        <v>0</v>
      </c>
      <c r="AU461" s="143">
        <v>0</v>
      </c>
      <c r="AV461" s="142">
        <v>0</v>
      </c>
      <c r="AW461" s="143">
        <v>0</v>
      </c>
      <c r="AX461" s="142">
        <v>0</v>
      </c>
      <c r="AY461" s="143">
        <v>0</v>
      </c>
      <c r="AZ461" s="142">
        <v>0</v>
      </c>
      <c r="BA461" s="143">
        <v>0</v>
      </c>
      <c r="BB461" s="142">
        <v>0</v>
      </c>
      <c r="BC461" s="143">
        <v>0</v>
      </c>
      <c r="BE461" s="139">
        <v>0</v>
      </c>
      <c r="BF461" s="139">
        <v>0</v>
      </c>
      <c r="BG461" s="139">
        <v>0</v>
      </c>
      <c r="BH461" s="139">
        <v>0</v>
      </c>
      <c r="BI461" s="139">
        <v>0</v>
      </c>
      <c r="BJ461" s="139">
        <v>0</v>
      </c>
      <c r="BK461" s="139">
        <v>0</v>
      </c>
      <c r="BL461" s="139">
        <v>0</v>
      </c>
      <c r="BM461" s="139">
        <v>0</v>
      </c>
      <c r="BN461" s="139">
        <v>0</v>
      </c>
      <c r="BO461" s="139">
        <v>0</v>
      </c>
      <c r="BP461" s="139">
        <v>0</v>
      </c>
      <c r="BQ461" s="144">
        <v>0</v>
      </c>
    </row>
    <row r="462" spans="11:69" x14ac:dyDescent="0.25">
      <c r="K462" s="135" t="s">
        <v>328</v>
      </c>
      <c r="N462" s="61" t="s">
        <v>2380</v>
      </c>
      <c r="V462" s="61" t="s">
        <v>787</v>
      </c>
      <c r="W462" s="61" t="s">
        <v>792</v>
      </c>
      <c r="X462" s="61">
        <v>420</v>
      </c>
      <c r="AB462" s="136" t="s">
        <v>387</v>
      </c>
      <c r="AC462" s="179">
        <v>250099121010</v>
      </c>
      <c r="AD462" s="180" t="s">
        <v>2381</v>
      </c>
      <c r="AE462" s="139">
        <v>1061</v>
      </c>
      <c r="AF462" s="17">
        <v>87</v>
      </c>
      <c r="AG462" s="17">
        <v>0</v>
      </c>
      <c r="AH462" s="140">
        <v>0</v>
      </c>
      <c r="AI462" s="141">
        <v>0</v>
      </c>
      <c r="AJ462" s="142">
        <v>0</v>
      </c>
      <c r="AK462" s="121">
        <v>0</v>
      </c>
      <c r="AL462" s="142">
        <v>0</v>
      </c>
      <c r="AM462" s="181">
        <v>0</v>
      </c>
      <c r="AN462" s="141">
        <v>0</v>
      </c>
      <c r="AO462" s="140">
        <v>0</v>
      </c>
      <c r="AP462" s="140">
        <v>0</v>
      </c>
      <c r="AQ462" s="140">
        <v>0</v>
      </c>
      <c r="AR462" s="142">
        <v>0</v>
      </c>
      <c r="AS462" s="143">
        <v>0</v>
      </c>
      <c r="AT462" s="142">
        <v>0</v>
      </c>
      <c r="AU462" s="143">
        <v>0</v>
      </c>
      <c r="AV462" s="142">
        <v>0</v>
      </c>
      <c r="AW462" s="143">
        <v>0</v>
      </c>
      <c r="AX462" s="142">
        <v>0</v>
      </c>
      <c r="AY462" s="143">
        <v>0</v>
      </c>
      <c r="AZ462" s="142">
        <v>0</v>
      </c>
      <c r="BA462" s="143">
        <v>0</v>
      </c>
      <c r="BB462" s="142">
        <v>0</v>
      </c>
      <c r="BC462" s="143">
        <v>0</v>
      </c>
      <c r="BE462" s="139">
        <v>0</v>
      </c>
      <c r="BF462" s="139">
        <v>0</v>
      </c>
      <c r="BG462" s="139">
        <v>0</v>
      </c>
      <c r="BH462" s="139">
        <v>0</v>
      </c>
      <c r="BI462" s="139">
        <v>0</v>
      </c>
      <c r="BJ462" s="139">
        <v>0</v>
      </c>
      <c r="BK462" s="139">
        <v>0</v>
      </c>
      <c r="BL462" s="139">
        <v>0</v>
      </c>
      <c r="BM462" s="139">
        <v>0</v>
      </c>
      <c r="BN462" s="139">
        <v>0</v>
      </c>
      <c r="BO462" s="139">
        <v>0</v>
      </c>
      <c r="BP462" s="139">
        <v>0</v>
      </c>
      <c r="BQ462" s="144">
        <v>0</v>
      </c>
    </row>
    <row r="463" spans="11:69" x14ac:dyDescent="0.25">
      <c r="K463" s="135" t="s">
        <v>328</v>
      </c>
      <c r="N463" s="61" t="s">
        <v>2382</v>
      </c>
      <c r="V463" s="61" t="s">
        <v>787</v>
      </c>
      <c r="W463" s="61" t="s">
        <v>792</v>
      </c>
      <c r="X463" s="61">
        <v>420</v>
      </c>
      <c r="AB463" s="136" t="s">
        <v>387</v>
      </c>
      <c r="AC463" s="179">
        <v>250099121015</v>
      </c>
      <c r="AD463" s="180" t="s">
        <v>2383</v>
      </c>
      <c r="AE463" s="139">
        <v>338</v>
      </c>
      <c r="AF463" s="17">
        <v>36</v>
      </c>
      <c r="AG463" s="17">
        <v>0</v>
      </c>
      <c r="AH463" s="140">
        <v>0</v>
      </c>
      <c r="AI463" s="141">
        <v>0</v>
      </c>
      <c r="AJ463" s="142">
        <v>0</v>
      </c>
      <c r="AK463" s="121">
        <v>0</v>
      </c>
      <c r="AL463" s="142">
        <v>0</v>
      </c>
      <c r="AM463" s="181">
        <v>0</v>
      </c>
      <c r="AN463" s="141">
        <v>0</v>
      </c>
      <c r="AO463" s="140">
        <v>0</v>
      </c>
      <c r="AP463" s="140">
        <v>0</v>
      </c>
      <c r="AQ463" s="140">
        <v>0</v>
      </c>
      <c r="AR463" s="142">
        <v>0</v>
      </c>
      <c r="AS463" s="143">
        <v>0</v>
      </c>
      <c r="AT463" s="142">
        <v>0</v>
      </c>
      <c r="AU463" s="143">
        <v>0</v>
      </c>
      <c r="AV463" s="142">
        <v>0</v>
      </c>
      <c r="AW463" s="143">
        <v>0</v>
      </c>
      <c r="AX463" s="142">
        <v>0</v>
      </c>
      <c r="AY463" s="143">
        <v>0</v>
      </c>
      <c r="AZ463" s="142">
        <v>0</v>
      </c>
      <c r="BA463" s="143">
        <v>0</v>
      </c>
      <c r="BB463" s="142">
        <v>0</v>
      </c>
      <c r="BC463" s="143">
        <v>0</v>
      </c>
      <c r="BE463" s="139">
        <v>0</v>
      </c>
      <c r="BF463" s="139">
        <v>0</v>
      </c>
      <c r="BG463" s="139">
        <v>0</v>
      </c>
      <c r="BH463" s="139">
        <v>0</v>
      </c>
      <c r="BI463" s="139">
        <v>0</v>
      </c>
      <c r="BJ463" s="139">
        <v>0</v>
      </c>
      <c r="BK463" s="139">
        <v>0</v>
      </c>
      <c r="BL463" s="139">
        <v>0</v>
      </c>
      <c r="BM463" s="139">
        <v>0</v>
      </c>
      <c r="BN463" s="139">
        <v>0</v>
      </c>
      <c r="BO463" s="139">
        <v>0</v>
      </c>
      <c r="BP463" s="139">
        <v>0</v>
      </c>
      <c r="BQ463" s="144">
        <v>0</v>
      </c>
    </row>
    <row r="464" spans="11:69" x14ac:dyDescent="0.25">
      <c r="K464" s="135" t="s">
        <v>328</v>
      </c>
      <c r="N464" s="61" t="s">
        <v>2384</v>
      </c>
      <c r="V464" s="61" t="s">
        <v>787</v>
      </c>
      <c r="W464" s="61" t="s">
        <v>792</v>
      </c>
      <c r="X464" s="61">
        <v>420</v>
      </c>
      <c r="AB464" s="136" t="s">
        <v>387</v>
      </c>
      <c r="AC464" s="179">
        <v>250099121020</v>
      </c>
      <c r="AD464" s="180" t="s">
        <v>2385</v>
      </c>
      <c r="AE464" s="139">
        <v>290</v>
      </c>
      <c r="AF464" s="17">
        <v>24</v>
      </c>
      <c r="AG464" s="17">
        <v>0</v>
      </c>
      <c r="AH464" s="140">
        <v>0</v>
      </c>
      <c r="AI464" s="141">
        <v>0</v>
      </c>
      <c r="AJ464" s="142">
        <v>0</v>
      </c>
      <c r="AK464" s="121">
        <v>0</v>
      </c>
      <c r="AL464" s="142">
        <v>0</v>
      </c>
      <c r="AM464" s="181">
        <v>0</v>
      </c>
      <c r="AN464" s="141">
        <v>0</v>
      </c>
      <c r="AO464" s="140">
        <v>0</v>
      </c>
      <c r="AP464" s="140">
        <v>0</v>
      </c>
      <c r="AQ464" s="140">
        <v>0</v>
      </c>
      <c r="AR464" s="142">
        <v>0</v>
      </c>
      <c r="AS464" s="143">
        <v>0</v>
      </c>
      <c r="AT464" s="142">
        <v>0</v>
      </c>
      <c r="AU464" s="143">
        <v>0</v>
      </c>
      <c r="AV464" s="142">
        <v>0</v>
      </c>
      <c r="AW464" s="143">
        <v>0</v>
      </c>
      <c r="AX464" s="142">
        <v>0</v>
      </c>
      <c r="AY464" s="143">
        <v>0</v>
      </c>
      <c r="AZ464" s="142">
        <v>0</v>
      </c>
      <c r="BA464" s="143">
        <v>0</v>
      </c>
      <c r="BB464" s="142">
        <v>0</v>
      </c>
      <c r="BC464" s="143">
        <v>0</v>
      </c>
      <c r="BE464" s="139">
        <v>0</v>
      </c>
      <c r="BF464" s="139">
        <v>0</v>
      </c>
      <c r="BG464" s="139">
        <v>0</v>
      </c>
      <c r="BH464" s="139">
        <v>0</v>
      </c>
      <c r="BI464" s="139">
        <v>0</v>
      </c>
      <c r="BJ464" s="139">
        <v>0</v>
      </c>
      <c r="BK464" s="139">
        <v>0</v>
      </c>
      <c r="BL464" s="139">
        <v>0</v>
      </c>
      <c r="BM464" s="139">
        <v>0</v>
      </c>
      <c r="BN464" s="139">
        <v>0</v>
      </c>
      <c r="BO464" s="139">
        <v>0</v>
      </c>
      <c r="BP464" s="139">
        <v>0</v>
      </c>
      <c r="BQ464" s="144">
        <v>0</v>
      </c>
    </row>
    <row r="465" spans="11:69" x14ac:dyDescent="0.25">
      <c r="K465" s="135" t="s">
        <v>328</v>
      </c>
      <c r="N465" s="61" t="s">
        <v>2386</v>
      </c>
      <c r="V465" s="61" t="s">
        <v>787</v>
      </c>
      <c r="W465" s="61" t="s">
        <v>792</v>
      </c>
      <c r="X465" s="61">
        <v>420</v>
      </c>
      <c r="AB465" s="136" t="s">
        <v>387</v>
      </c>
      <c r="AC465" s="179">
        <v>250099121030</v>
      </c>
      <c r="AD465" s="180" t="s">
        <v>2387</v>
      </c>
      <c r="AE465" s="139">
        <v>261</v>
      </c>
      <c r="AF465" s="17">
        <v>22</v>
      </c>
      <c r="AG465" s="17">
        <v>0</v>
      </c>
      <c r="AH465" s="140">
        <v>0</v>
      </c>
      <c r="AI465" s="141">
        <v>0</v>
      </c>
      <c r="AJ465" s="142">
        <v>0</v>
      </c>
      <c r="AK465" s="121">
        <v>0</v>
      </c>
      <c r="AL465" s="142">
        <v>0</v>
      </c>
      <c r="AM465" s="181">
        <v>0</v>
      </c>
      <c r="AN465" s="141">
        <v>0</v>
      </c>
      <c r="AO465" s="140">
        <v>0</v>
      </c>
      <c r="AP465" s="140">
        <v>0</v>
      </c>
      <c r="AQ465" s="140">
        <v>0</v>
      </c>
      <c r="AR465" s="142">
        <v>0</v>
      </c>
      <c r="AS465" s="143">
        <v>0</v>
      </c>
      <c r="AT465" s="142">
        <v>0</v>
      </c>
      <c r="AU465" s="143">
        <v>0</v>
      </c>
      <c r="AV465" s="142">
        <v>0</v>
      </c>
      <c r="AW465" s="143">
        <v>0</v>
      </c>
      <c r="AX465" s="142">
        <v>0</v>
      </c>
      <c r="AY465" s="143">
        <v>0</v>
      </c>
      <c r="AZ465" s="142">
        <v>0</v>
      </c>
      <c r="BA465" s="143">
        <v>0</v>
      </c>
      <c r="BB465" s="142">
        <v>0</v>
      </c>
      <c r="BC465" s="143">
        <v>0</v>
      </c>
      <c r="BE465" s="139">
        <v>0</v>
      </c>
      <c r="BF465" s="139">
        <v>0</v>
      </c>
      <c r="BG465" s="139">
        <v>0</v>
      </c>
      <c r="BH465" s="139">
        <v>0</v>
      </c>
      <c r="BI465" s="139">
        <v>0</v>
      </c>
      <c r="BJ465" s="139">
        <v>0</v>
      </c>
      <c r="BK465" s="139">
        <v>0</v>
      </c>
      <c r="BL465" s="139">
        <v>0</v>
      </c>
      <c r="BM465" s="139">
        <v>0</v>
      </c>
      <c r="BN465" s="139">
        <v>0</v>
      </c>
      <c r="BO465" s="139">
        <v>0</v>
      </c>
      <c r="BP465" s="139">
        <v>0</v>
      </c>
      <c r="BQ465" s="144">
        <v>0</v>
      </c>
    </row>
    <row r="466" spans="11:69" x14ac:dyDescent="0.25">
      <c r="K466" s="135" t="s">
        <v>328</v>
      </c>
      <c r="N466" s="61" t="s">
        <v>2388</v>
      </c>
      <c r="V466" s="61" t="s">
        <v>787</v>
      </c>
      <c r="W466" s="61" t="s">
        <v>792</v>
      </c>
      <c r="X466" s="61">
        <v>420</v>
      </c>
      <c r="AB466" s="136" t="s">
        <v>387</v>
      </c>
      <c r="AC466" s="179">
        <v>250099121040</v>
      </c>
      <c r="AD466" s="180" t="s">
        <v>2389</v>
      </c>
      <c r="AE466" s="139">
        <v>188</v>
      </c>
      <c r="AF466" s="17">
        <v>18</v>
      </c>
      <c r="AG466" s="17">
        <v>0</v>
      </c>
      <c r="AH466" s="140">
        <v>0</v>
      </c>
      <c r="AI466" s="141">
        <v>0</v>
      </c>
      <c r="AJ466" s="142">
        <v>0</v>
      </c>
      <c r="AK466" s="121">
        <v>0</v>
      </c>
      <c r="AL466" s="142">
        <v>0</v>
      </c>
      <c r="AM466" s="181">
        <v>0</v>
      </c>
      <c r="AN466" s="141">
        <v>0</v>
      </c>
      <c r="AO466" s="140">
        <v>0</v>
      </c>
      <c r="AP466" s="140">
        <v>0</v>
      </c>
      <c r="AQ466" s="140">
        <v>0</v>
      </c>
      <c r="AR466" s="142">
        <v>0</v>
      </c>
      <c r="AS466" s="143">
        <v>0</v>
      </c>
      <c r="AT466" s="142">
        <v>0</v>
      </c>
      <c r="AU466" s="143">
        <v>0</v>
      </c>
      <c r="AV466" s="142">
        <v>0</v>
      </c>
      <c r="AW466" s="143">
        <v>0</v>
      </c>
      <c r="AX466" s="142">
        <v>0</v>
      </c>
      <c r="AY466" s="143">
        <v>0</v>
      </c>
      <c r="AZ466" s="142">
        <v>0</v>
      </c>
      <c r="BA466" s="143">
        <v>0</v>
      </c>
      <c r="BB466" s="142">
        <v>0</v>
      </c>
      <c r="BC466" s="143">
        <v>0</v>
      </c>
      <c r="BE466" s="139">
        <v>0</v>
      </c>
      <c r="BF466" s="139">
        <v>0</v>
      </c>
      <c r="BG466" s="139">
        <v>0</v>
      </c>
      <c r="BH466" s="139">
        <v>0</v>
      </c>
      <c r="BI466" s="139">
        <v>0</v>
      </c>
      <c r="BJ466" s="139">
        <v>0</v>
      </c>
      <c r="BK466" s="139">
        <v>0</v>
      </c>
      <c r="BL466" s="139">
        <v>0</v>
      </c>
      <c r="BM466" s="139">
        <v>0</v>
      </c>
      <c r="BN466" s="139">
        <v>0</v>
      </c>
      <c r="BO466" s="139">
        <v>0</v>
      </c>
      <c r="BP466" s="139">
        <v>0</v>
      </c>
      <c r="BQ466" s="144">
        <v>0</v>
      </c>
    </row>
    <row r="467" spans="11:69" x14ac:dyDescent="0.25">
      <c r="K467" s="135" t="s">
        <v>328</v>
      </c>
      <c r="N467" s="61" t="s">
        <v>2390</v>
      </c>
      <c r="V467" s="61" t="s">
        <v>787</v>
      </c>
      <c r="W467" s="61" t="s">
        <v>792</v>
      </c>
      <c r="X467" s="61">
        <v>420</v>
      </c>
      <c r="AB467" s="136" t="s">
        <v>387</v>
      </c>
      <c r="AC467" s="179">
        <v>250099121050</v>
      </c>
      <c r="AD467" s="180" t="s">
        <v>2391</v>
      </c>
      <c r="AE467" s="139">
        <v>12</v>
      </c>
      <c r="AF467" s="17">
        <v>0</v>
      </c>
      <c r="AG467" s="17">
        <v>0</v>
      </c>
      <c r="AH467" s="140">
        <v>0</v>
      </c>
      <c r="AI467" s="141">
        <v>0</v>
      </c>
      <c r="AJ467" s="142">
        <v>0</v>
      </c>
      <c r="AK467" s="121">
        <v>0</v>
      </c>
      <c r="AL467" s="142">
        <v>0</v>
      </c>
      <c r="AM467" s="181">
        <v>0</v>
      </c>
      <c r="AN467" s="141">
        <v>0</v>
      </c>
      <c r="AO467" s="140">
        <v>0</v>
      </c>
      <c r="AP467" s="140">
        <v>0</v>
      </c>
      <c r="AQ467" s="140">
        <v>0</v>
      </c>
      <c r="AR467" s="142">
        <v>0</v>
      </c>
      <c r="AS467" s="143">
        <v>0</v>
      </c>
      <c r="AT467" s="142">
        <v>0</v>
      </c>
      <c r="AU467" s="143">
        <v>0</v>
      </c>
      <c r="AV467" s="142">
        <v>0</v>
      </c>
      <c r="AW467" s="143">
        <v>0</v>
      </c>
      <c r="AX467" s="142">
        <v>0</v>
      </c>
      <c r="AY467" s="143">
        <v>0</v>
      </c>
      <c r="AZ467" s="142">
        <v>0</v>
      </c>
      <c r="BA467" s="143">
        <v>0</v>
      </c>
      <c r="BB467" s="142">
        <v>0</v>
      </c>
      <c r="BC467" s="143">
        <v>0</v>
      </c>
      <c r="BE467" s="139">
        <v>0</v>
      </c>
      <c r="BF467" s="139">
        <v>0</v>
      </c>
      <c r="BG467" s="139">
        <v>0</v>
      </c>
      <c r="BH467" s="139">
        <v>0</v>
      </c>
      <c r="BI467" s="139">
        <v>0</v>
      </c>
      <c r="BJ467" s="139">
        <v>0</v>
      </c>
      <c r="BK467" s="139">
        <v>0</v>
      </c>
      <c r="BL467" s="139">
        <v>0</v>
      </c>
      <c r="BM467" s="139">
        <v>0</v>
      </c>
      <c r="BN467" s="139">
        <v>0</v>
      </c>
      <c r="BO467" s="139">
        <v>0</v>
      </c>
      <c r="BP467" s="139">
        <v>0</v>
      </c>
      <c r="BQ467" s="144">
        <v>0</v>
      </c>
    </row>
    <row r="468" spans="11:69" x14ac:dyDescent="0.25">
      <c r="K468" s="135" t="s">
        <v>328</v>
      </c>
      <c r="N468" s="61" t="s">
        <v>2392</v>
      </c>
      <c r="V468" s="61" t="s">
        <v>787</v>
      </c>
      <c r="W468" s="61" t="s">
        <v>792</v>
      </c>
      <c r="X468" s="61">
        <v>420</v>
      </c>
      <c r="AB468" s="136" t="s">
        <v>387</v>
      </c>
      <c r="AC468" s="179">
        <v>250099121060</v>
      </c>
      <c r="AD468" s="180" t="s">
        <v>2393</v>
      </c>
      <c r="AE468" s="139">
        <v>13</v>
      </c>
      <c r="AF468" s="17">
        <v>0</v>
      </c>
      <c r="AG468" s="17">
        <v>0</v>
      </c>
      <c r="AH468" s="140">
        <v>0</v>
      </c>
      <c r="AI468" s="141">
        <v>0</v>
      </c>
      <c r="AJ468" s="142">
        <v>0</v>
      </c>
      <c r="AK468" s="121">
        <v>0</v>
      </c>
      <c r="AL468" s="142">
        <v>0</v>
      </c>
      <c r="AM468" s="181">
        <v>0</v>
      </c>
      <c r="AN468" s="141">
        <v>0</v>
      </c>
      <c r="AO468" s="140">
        <v>0</v>
      </c>
      <c r="AP468" s="140">
        <v>0</v>
      </c>
      <c r="AQ468" s="140">
        <v>0</v>
      </c>
      <c r="AR468" s="142">
        <v>0</v>
      </c>
      <c r="AS468" s="143">
        <v>0</v>
      </c>
      <c r="AT468" s="142">
        <v>0</v>
      </c>
      <c r="AU468" s="143">
        <v>0</v>
      </c>
      <c r="AV468" s="142">
        <v>0</v>
      </c>
      <c r="AW468" s="143">
        <v>0</v>
      </c>
      <c r="AX468" s="142">
        <v>0</v>
      </c>
      <c r="AY468" s="143">
        <v>0</v>
      </c>
      <c r="AZ468" s="142">
        <v>0</v>
      </c>
      <c r="BA468" s="143">
        <v>0</v>
      </c>
      <c r="BB468" s="142">
        <v>0</v>
      </c>
      <c r="BC468" s="143">
        <v>0</v>
      </c>
      <c r="BE468" s="139">
        <v>0</v>
      </c>
      <c r="BF468" s="139">
        <v>0</v>
      </c>
      <c r="BG468" s="139">
        <v>0</v>
      </c>
      <c r="BH468" s="139">
        <v>0</v>
      </c>
      <c r="BI468" s="139">
        <v>0</v>
      </c>
      <c r="BJ468" s="139">
        <v>0</v>
      </c>
      <c r="BK468" s="139">
        <v>0</v>
      </c>
      <c r="BL468" s="139">
        <v>0</v>
      </c>
      <c r="BM468" s="139">
        <v>0</v>
      </c>
      <c r="BN468" s="139">
        <v>0</v>
      </c>
      <c r="BO468" s="139">
        <v>0</v>
      </c>
      <c r="BP468" s="139">
        <v>0</v>
      </c>
      <c r="BQ468" s="144">
        <v>0</v>
      </c>
    </row>
    <row r="469" spans="11:69" x14ac:dyDescent="0.25">
      <c r="K469" s="135" t="s">
        <v>328</v>
      </c>
      <c r="N469" s="61" t="s">
        <v>2394</v>
      </c>
      <c r="V469" s="61" t="s">
        <v>787</v>
      </c>
      <c r="W469" s="61" t="s">
        <v>792</v>
      </c>
      <c r="X469" s="61">
        <v>420</v>
      </c>
      <c r="AB469" s="136" t="s">
        <v>387</v>
      </c>
      <c r="AC469" s="179">
        <v>250099131010</v>
      </c>
      <c r="AD469" s="180" t="s">
        <v>2395</v>
      </c>
      <c r="AE469" s="139">
        <v>4633</v>
      </c>
      <c r="AF469" s="17">
        <v>462</v>
      </c>
      <c r="AG469" s="17">
        <v>0</v>
      </c>
      <c r="AH469" s="140">
        <v>0</v>
      </c>
      <c r="AI469" s="141">
        <v>0</v>
      </c>
      <c r="AJ469" s="142">
        <v>0</v>
      </c>
      <c r="AK469" s="121">
        <v>0</v>
      </c>
      <c r="AL469" s="142">
        <v>0</v>
      </c>
      <c r="AM469" s="181">
        <v>0</v>
      </c>
      <c r="AN469" s="141">
        <v>0</v>
      </c>
      <c r="AO469" s="140">
        <v>0</v>
      </c>
      <c r="AP469" s="140">
        <v>0</v>
      </c>
      <c r="AQ469" s="140">
        <v>0</v>
      </c>
      <c r="AR469" s="142">
        <v>0</v>
      </c>
      <c r="AS469" s="143">
        <v>0</v>
      </c>
      <c r="AT469" s="142">
        <v>0</v>
      </c>
      <c r="AU469" s="143">
        <v>0</v>
      </c>
      <c r="AV469" s="142">
        <v>0</v>
      </c>
      <c r="AW469" s="143">
        <v>0</v>
      </c>
      <c r="AX469" s="142">
        <v>0</v>
      </c>
      <c r="AY469" s="143">
        <v>0</v>
      </c>
      <c r="AZ469" s="142">
        <v>0</v>
      </c>
      <c r="BA469" s="143">
        <v>0</v>
      </c>
      <c r="BB469" s="142">
        <v>0</v>
      </c>
      <c r="BC469" s="143">
        <v>0</v>
      </c>
      <c r="BE469" s="139">
        <v>0</v>
      </c>
      <c r="BF469" s="139">
        <v>0</v>
      </c>
      <c r="BG469" s="139">
        <v>0</v>
      </c>
      <c r="BH469" s="139">
        <v>0</v>
      </c>
      <c r="BI469" s="139">
        <v>0</v>
      </c>
      <c r="BJ469" s="139">
        <v>0</v>
      </c>
      <c r="BK469" s="139">
        <v>0</v>
      </c>
      <c r="BL469" s="139">
        <v>0</v>
      </c>
      <c r="BM469" s="139">
        <v>0</v>
      </c>
      <c r="BN469" s="139">
        <v>0</v>
      </c>
      <c r="BO469" s="139">
        <v>0</v>
      </c>
      <c r="BP469" s="139">
        <v>0</v>
      </c>
      <c r="BQ469" s="144">
        <v>0</v>
      </c>
    </row>
    <row r="470" spans="11:69" x14ac:dyDescent="0.25">
      <c r="K470" s="135" t="s">
        <v>328</v>
      </c>
      <c r="N470" s="61" t="s">
        <v>2396</v>
      </c>
      <c r="V470" s="61" t="s">
        <v>787</v>
      </c>
      <c r="W470" s="61" t="s">
        <v>792</v>
      </c>
      <c r="X470" s="61">
        <v>420</v>
      </c>
      <c r="AB470" s="136" t="s">
        <v>387</v>
      </c>
      <c r="AC470" s="179">
        <v>250099131015</v>
      </c>
      <c r="AD470" s="180" t="s">
        <v>2397</v>
      </c>
      <c r="AE470" s="139">
        <v>999</v>
      </c>
      <c r="AF470" s="17">
        <v>149</v>
      </c>
      <c r="AG470" s="17">
        <v>0</v>
      </c>
      <c r="AH470" s="140">
        <v>0</v>
      </c>
      <c r="AI470" s="141">
        <v>0</v>
      </c>
      <c r="AJ470" s="142">
        <v>0</v>
      </c>
      <c r="AK470" s="121">
        <v>0</v>
      </c>
      <c r="AL470" s="142">
        <v>0</v>
      </c>
      <c r="AM470" s="181">
        <v>0</v>
      </c>
      <c r="AN470" s="141">
        <v>0</v>
      </c>
      <c r="AO470" s="140">
        <v>0</v>
      </c>
      <c r="AP470" s="140">
        <v>0</v>
      </c>
      <c r="AQ470" s="140">
        <v>0</v>
      </c>
      <c r="AR470" s="142">
        <v>0</v>
      </c>
      <c r="AS470" s="143">
        <v>0</v>
      </c>
      <c r="AT470" s="142">
        <v>0</v>
      </c>
      <c r="AU470" s="143">
        <v>0</v>
      </c>
      <c r="AV470" s="142">
        <v>0</v>
      </c>
      <c r="AW470" s="143">
        <v>0</v>
      </c>
      <c r="AX470" s="142">
        <v>0</v>
      </c>
      <c r="AY470" s="143">
        <v>0</v>
      </c>
      <c r="AZ470" s="142">
        <v>0</v>
      </c>
      <c r="BA470" s="143">
        <v>0</v>
      </c>
      <c r="BB470" s="142">
        <v>0</v>
      </c>
      <c r="BC470" s="143">
        <v>0</v>
      </c>
      <c r="BE470" s="139">
        <v>0</v>
      </c>
      <c r="BF470" s="139">
        <v>0</v>
      </c>
      <c r="BG470" s="139">
        <v>0</v>
      </c>
      <c r="BH470" s="139">
        <v>0</v>
      </c>
      <c r="BI470" s="139">
        <v>0</v>
      </c>
      <c r="BJ470" s="139">
        <v>0</v>
      </c>
      <c r="BK470" s="139">
        <v>0</v>
      </c>
      <c r="BL470" s="139">
        <v>0</v>
      </c>
      <c r="BM470" s="139">
        <v>0</v>
      </c>
      <c r="BN470" s="139">
        <v>0</v>
      </c>
      <c r="BO470" s="139">
        <v>0</v>
      </c>
      <c r="BP470" s="139">
        <v>0</v>
      </c>
      <c r="BQ470" s="144">
        <v>0</v>
      </c>
    </row>
    <row r="471" spans="11:69" x14ac:dyDescent="0.25">
      <c r="K471" s="135" t="s">
        <v>328</v>
      </c>
      <c r="N471" s="61" t="s">
        <v>2398</v>
      </c>
      <c r="V471" s="61" t="s">
        <v>787</v>
      </c>
      <c r="W471" s="61" t="s">
        <v>792</v>
      </c>
      <c r="X471" s="61">
        <v>420</v>
      </c>
      <c r="AB471" s="136" t="s">
        <v>387</v>
      </c>
      <c r="AC471" s="179">
        <v>250099131020</v>
      </c>
      <c r="AD471" s="180" t="s">
        <v>2399</v>
      </c>
      <c r="AE471" s="139">
        <v>545</v>
      </c>
      <c r="AF471" s="17">
        <v>-46</v>
      </c>
      <c r="AG471" s="17">
        <v>0</v>
      </c>
      <c r="AH471" s="140">
        <v>0</v>
      </c>
      <c r="AI471" s="141">
        <v>0</v>
      </c>
      <c r="AJ471" s="142">
        <v>0</v>
      </c>
      <c r="AK471" s="121">
        <v>0</v>
      </c>
      <c r="AL471" s="142">
        <v>0</v>
      </c>
      <c r="AM471" s="181">
        <v>0</v>
      </c>
      <c r="AN471" s="141">
        <v>0</v>
      </c>
      <c r="AO471" s="140">
        <v>0</v>
      </c>
      <c r="AP471" s="140">
        <v>0</v>
      </c>
      <c r="AQ471" s="140">
        <v>0</v>
      </c>
      <c r="AR471" s="142">
        <v>0</v>
      </c>
      <c r="AS471" s="143">
        <v>0</v>
      </c>
      <c r="AT471" s="142">
        <v>0</v>
      </c>
      <c r="AU471" s="143">
        <v>0</v>
      </c>
      <c r="AV471" s="142">
        <v>0</v>
      </c>
      <c r="AW471" s="143">
        <v>0</v>
      </c>
      <c r="AX471" s="142">
        <v>0</v>
      </c>
      <c r="AY471" s="143">
        <v>0</v>
      </c>
      <c r="AZ471" s="142">
        <v>0</v>
      </c>
      <c r="BA471" s="143">
        <v>0</v>
      </c>
      <c r="BB471" s="142">
        <v>0</v>
      </c>
      <c r="BC471" s="143">
        <v>0</v>
      </c>
      <c r="BE471" s="139">
        <v>0</v>
      </c>
      <c r="BF471" s="139">
        <v>0</v>
      </c>
      <c r="BG471" s="139">
        <v>0</v>
      </c>
      <c r="BH471" s="139">
        <v>0</v>
      </c>
      <c r="BI471" s="139">
        <v>0</v>
      </c>
      <c r="BJ471" s="139">
        <v>0</v>
      </c>
      <c r="BK471" s="139">
        <v>0</v>
      </c>
      <c r="BL471" s="139">
        <v>0</v>
      </c>
      <c r="BM471" s="139">
        <v>0</v>
      </c>
      <c r="BN471" s="139">
        <v>0</v>
      </c>
      <c r="BO471" s="139">
        <v>0</v>
      </c>
      <c r="BP471" s="139">
        <v>0</v>
      </c>
      <c r="BQ471" s="144">
        <v>0</v>
      </c>
    </row>
    <row r="472" spans="11:69" x14ac:dyDescent="0.25">
      <c r="K472" s="135" t="s">
        <v>328</v>
      </c>
      <c r="N472" s="61" t="s">
        <v>2400</v>
      </c>
      <c r="V472" s="61" t="s">
        <v>787</v>
      </c>
      <c r="W472" s="61" t="s">
        <v>792</v>
      </c>
      <c r="X472" s="61">
        <v>420</v>
      </c>
      <c r="AB472" s="136" t="s">
        <v>387</v>
      </c>
      <c r="AC472" s="179">
        <v>250099131030</v>
      </c>
      <c r="AD472" s="180" t="s">
        <v>2401</v>
      </c>
      <c r="AE472" s="139">
        <v>182</v>
      </c>
      <c r="AF472" s="17">
        <v>88</v>
      </c>
      <c r="AG472" s="17">
        <v>0</v>
      </c>
      <c r="AH472" s="140">
        <v>0</v>
      </c>
      <c r="AI472" s="141">
        <v>0</v>
      </c>
      <c r="AJ472" s="142">
        <v>0</v>
      </c>
      <c r="AK472" s="121">
        <v>0</v>
      </c>
      <c r="AL472" s="142">
        <v>0</v>
      </c>
      <c r="AM472" s="181">
        <v>0</v>
      </c>
      <c r="AN472" s="141">
        <v>0</v>
      </c>
      <c r="AO472" s="140">
        <v>0</v>
      </c>
      <c r="AP472" s="140">
        <v>0</v>
      </c>
      <c r="AQ472" s="140">
        <v>0</v>
      </c>
      <c r="AR472" s="142">
        <v>0</v>
      </c>
      <c r="AS472" s="143">
        <v>0</v>
      </c>
      <c r="AT472" s="142">
        <v>0</v>
      </c>
      <c r="AU472" s="143">
        <v>0</v>
      </c>
      <c r="AV472" s="142">
        <v>0</v>
      </c>
      <c r="AW472" s="143">
        <v>0</v>
      </c>
      <c r="AX472" s="142">
        <v>0</v>
      </c>
      <c r="AY472" s="143">
        <v>0</v>
      </c>
      <c r="AZ472" s="142">
        <v>0</v>
      </c>
      <c r="BA472" s="143">
        <v>0</v>
      </c>
      <c r="BB472" s="142">
        <v>0</v>
      </c>
      <c r="BC472" s="143">
        <v>0</v>
      </c>
      <c r="BE472" s="139">
        <v>0</v>
      </c>
      <c r="BF472" s="139">
        <v>0</v>
      </c>
      <c r="BG472" s="139">
        <v>0</v>
      </c>
      <c r="BH472" s="139">
        <v>0</v>
      </c>
      <c r="BI472" s="139">
        <v>0</v>
      </c>
      <c r="BJ472" s="139">
        <v>0</v>
      </c>
      <c r="BK472" s="139">
        <v>0</v>
      </c>
      <c r="BL472" s="139">
        <v>0</v>
      </c>
      <c r="BM472" s="139">
        <v>0</v>
      </c>
      <c r="BN472" s="139">
        <v>0</v>
      </c>
      <c r="BO472" s="139">
        <v>0</v>
      </c>
      <c r="BP472" s="139">
        <v>0</v>
      </c>
      <c r="BQ472" s="144">
        <v>0</v>
      </c>
    </row>
    <row r="473" spans="11:69" x14ac:dyDescent="0.25">
      <c r="K473" s="135" t="s">
        <v>328</v>
      </c>
      <c r="N473" s="61" t="s">
        <v>2402</v>
      </c>
      <c r="V473" s="61" t="s">
        <v>787</v>
      </c>
      <c r="W473" s="61" t="s">
        <v>792</v>
      </c>
      <c r="X473" s="61">
        <v>420</v>
      </c>
      <c r="AB473" s="136" t="s">
        <v>387</v>
      </c>
      <c r="AC473" s="179">
        <v>250099131040</v>
      </c>
      <c r="AD473" s="180" t="s">
        <v>2403</v>
      </c>
      <c r="AE473" s="139">
        <v>204</v>
      </c>
      <c r="AF473" s="17">
        <v>-35</v>
      </c>
      <c r="AG473" s="17">
        <v>0</v>
      </c>
      <c r="AH473" s="140">
        <v>0</v>
      </c>
      <c r="AI473" s="141">
        <v>0</v>
      </c>
      <c r="AJ473" s="142">
        <v>0</v>
      </c>
      <c r="AK473" s="121">
        <v>0</v>
      </c>
      <c r="AL473" s="142">
        <v>0</v>
      </c>
      <c r="AM473" s="181">
        <v>0</v>
      </c>
      <c r="AN473" s="141">
        <v>0</v>
      </c>
      <c r="AO473" s="140">
        <v>0</v>
      </c>
      <c r="AP473" s="140">
        <v>0</v>
      </c>
      <c r="AQ473" s="140">
        <v>0</v>
      </c>
      <c r="AR473" s="142">
        <v>0</v>
      </c>
      <c r="AS473" s="143">
        <v>0</v>
      </c>
      <c r="AT473" s="142">
        <v>0</v>
      </c>
      <c r="AU473" s="143">
        <v>0</v>
      </c>
      <c r="AV473" s="142">
        <v>0</v>
      </c>
      <c r="AW473" s="143">
        <v>0</v>
      </c>
      <c r="AX473" s="142">
        <v>0</v>
      </c>
      <c r="AY473" s="143">
        <v>0</v>
      </c>
      <c r="AZ473" s="142">
        <v>0</v>
      </c>
      <c r="BA473" s="143">
        <v>0</v>
      </c>
      <c r="BB473" s="142">
        <v>0</v>
      </c>
      <c r="BC473" s="143">
        <v>0</v>
      </c>
      <c r="BE473" s="139">
        <v>0</v>
      </c>
      <c r="BF473" s="139">
        <v>0</v>
      </c>
      <c r="BG473" s="139">
        <v>0</v>
      </c>
      <c r="BH473" s="139">
        <v>0</v>
      </c>
      <c r="BI473" s="139">
        <v>0</v>
      </c>
      <c r="BJ473" s="139">
        <v>0</v>
      </c>
      <c r="BK473" s="139">
        <v>0</v>
      </c>
      <c r="BL473" s="139">
        <v>0</v>
      </c>
      <c r="BM473" s="139">
        <v>0</v>
      </c>
      <c r="BN473" s="139">
        <v>0</v>
      </c>
      <c r="BO473" s="139">
        <v>0</v>
      </c>
      <c r="BP473" s="139">
        <v>0</v>
      </c>
      <c r="BQ473" s="144">
        <v>0</v>
      </c>
    </row>
    <row r="474" spans="11:69" x14ac:dyDescent="0.25">
      <c r="K474" s="135" t="s">
        <v>328</v>
      </c>
      <c r="N474" s="61" t="s">
        <v>2404</v>
      </c>
      <c r="V474" s="61" t="s">
        <v>787</v>
      </c>
      <c r="W474" s="61" t="s">
        <v>792</v>
      </c>
      <c r="X474" s="61">
        <v>420</v>
      </c>
      <c r="AB474" s="136" t="s">
        <v>387</v>
      </c>
      <c r="AC474" s="179">
        <v>250099131050</v>
      </c>
      <c r="AD474" s="180" t="s">
        <v>2405</v>
      </c>
      <c r="AE474" s="139">
        <v>1</v>
      </c>
      <c r="AF474" s="17">
        <v>0</v>
      </c>
      <c r="AG474" s="17">
        <v>0</v>
      </c>
      <c r="AH474" s="140">
        <v>0</v>
      </c>
      <c r="AI474" s="141">
        <v>0</v>
      </c>
      <c r="AJ474" s="142">
        <v>0</v>
      </c>
      <c r="AK474" s="121">
        <v>0</v>
      </c>
      <c r="AL474" s="142">
        <v>0</v>
      </c>
      <c r="AM474" s="181">
        <v>0</v>
      </c>
      <c r="AN474" s="141">
        <v>0</v>
      </c>
      <c r="AO474" s="140">
        <v>0</v>
      </c>
      <c r="AP474" s="140">
        <v>0</v>
      </c>
      <c r="AQ474" s="140">
        <v>0</v>
      </c>
      <c r="AR474" s="142">
        <v>0</v>
      </c>
      <c r="AS474" s="143">
        <v>0</v>
      </c>
      <c r="AT474" s="142">
        <v>0</v>
      </c>
      <c r="AU474" s="143">
        <v>0</v>
      </c>
      <c r="AV474" s="142">
        <v>0</v>
      </c>
      <c r="AW474" s="143">
        <v>0</v>
      </c>
      <c r="AX474" s="142">
        <v>0</v>
      </c>
      <c r="AY474" s="143">
        <v>0</v>
      </c>
      <c r="AZ474" s="142">
        <v>0</v>
      </c>
      <c r="BA474" s="143">
        <v>0</v>
      </c>
      <c r="BB474" s="142">
        <v>0</v>
      </c>
      <c r="BC474" s="143">
        <v>0</v>
      </c>
      <c r="BE474" s="139">
        <v>0</v>
      </c>
      <c r="BF474" s="139">
        <v>0</v>
      </c>
      <c r="BG474" s="139">
        <v>0</v>
      </c>
      <c r="BH474" s="139">
        <v>0</v>
      </c>
      <c r="BI474" s="139">
        <v>0</v>
      </c>
      <c r="BJ474" s="139">
        <v>0</v>
      </c>
      <c r="BK474" s="139">
        <v>0</v>
      </c>
      <c r="BL474" s="139">
        <v>0</v>
      </c>
      <c r="BM474" s="139">
        <v>0</v>
      </c>
      <c r="BN474" s="139">
        <v>0</v>
      </c>
      <c r="BO474" s="139">
        <v>0</v>
      </c>
      <c r="BP474" s="139">
        <v>0</v>
      </c>
      <c r="BQ474" s="144">
        <v>0</v>
      </c>
    </row>
    <row r="475" spans="11:69" x14ac:dyDescent="0.25">
      <c r="K475" s="135" t="s">
        <v>328</v>
      </c>
      <c r="N475" s="61" t="s">
        <v>2406</v>
      </c>
      <c r="V475" s="61" t="s">
        <v>787</v>
      </c>
      <c r="W475" s="61" t="s">
        <v>792</v>
      </c>
      <c r="X475" s="61">
        <v>420</v>
      </c>
      <c r="AB475" s="136" t="s">
        <v>387</v>
      </c>
      <c r="AC475" s="179">
        <v>250099131060</v>
      </c>
      <c r="AD475" s="180" t="s">
        <v>2407</v>
      </c>
      <c r="AE475" s="139">
        <v>1</v>
      </c>
      <c r="AF475" s="17">
        <v>0</v>
      </c>
      <c r="AG475" s="17">
        <v>0</v>
      </c>
      <c r="AH475" s="140">
        <v>0</v>
      </c>
      <c r="AI475" s="141">
        <v>0</v>
      </c>
      <c r="AJ475" s="142">
        <v>0</v>
      </c>
      <c r="AK475" s="121">
        <v>0</v>
      </c>
      <c r="AL475" s="142">
        <v>0</v>
      </c>
      <c r="AM475" s="181">
        <v>0</v>
      </c>
      <c r="AN475" s="141">
        <v>0</v>
      </c>
      <c r="AO475" s="140">
        <v>0</v>
      </c>
      <c r="AP475" s="140">
        <v>0</v>
      </c>
      <c r="AQ475" s="140">
        <v>0</v>
      </c>
      <c r="AR475" s="142">
        <v>0</v>
      </c>
      <c r="AS475" s="143">
        <v>0</v>
      </c>
      <c r="AT475" s="142">
        <v>0</v>
      </c>
      <c r="AU475" s="143">
        <v>0</v>
      </c>
      <c r="AV475" s="142">
        <v>0</v>
      </c>
      <c r="AW475" s="143">
        <v>0</v>
      </c>
      <c r="AX475" s="142">
        <v>0</v>
      </c>
      <c r="AY475" s="143">
        <v>0</v>
      </c>
      <c r="AZ475" s="142">
        <v>0</v>
      </c>
      <c r="BA475" s="143">
        <v>0</v>
      </c>
      <c r="BB475" s="142">
        <v>0</v>
      </c>
      <c r="BC475" s="143">
        <v>0</v>
      </c>
      <c r="BE475" s="139">
        <v>0</v>
      </c>
      <c r="BF475" s="139">
        <v>0</v>
      </c>
      <c r="BG475" s="139">
        <v>0</v>
      </c>
      <c r="BH475" s="139">
        <v>0</v>
      </c>
      <c r="BI475" s="139">
        <v>0</v>
      </c>
      <c r="BJ475" s="139">
        <v>0</v>
      </c>
      <c r="BK475" s="139">
        <v>0</v>
      </c>
      <c r="BL475" s="139">
        <v>0</v>
      </c>
      <c r="BM475" s="139">
        <v>0</v>
      </c>
      <c r="BN475" s="139">
        <v>0</v>
      </c>
      <c r="BO475" s="139">
        <v>0</v>
      </c>
      <c r="BP475" s="139">
        <v>0</v>
      </c>
      <c r="BQ475" s="144">
        <v>0</v>
      </c>
    </row>
    <row r="476" spans="11:69" x14ac:dyDescent="0.25">
      <c r="K476" s="135" t="s">
        <v>328</v>
      </c>
      <c r="N476" s="61" t="s">
        <v>2408</v>
      </c>
      <c r="V476" s="61" t="s">
        <v>787</v>
      </c>
      <c r="W476" s="61" t="s">
        <v>792</v>
      </c>
      <c r="X476" s="61">
        <v>420</v>
      </c>
      <c r="AB476" s="136" t="s">
        <v>387</v>
      </c>
      <c r="AC476" s="179">
        <v>250099141010</v>
      </c>
      <c r="AD476" s="180" t="s">
        <v>2409</v>
      </c>
      <c r="AE476" s="139">
        <v>82425</v>
      </c>
      <c r="AF476" s="17">
        <v>5606</v>
      </c>
      <c r="AG476" s="17">
        <v>0</v>
      </c>
      <c r="AH476" s="140">
        <v>0</v>
      </c>
      <c r="AI476" s="141">
        <v>0</v>
      </c>
      <c r="AJ476" s="142">
        <v>0</v>
      </c>
      <c r="AK476" s="121">
        <v>0</v>
      </c>
      <c r="AL476" s="142">
        <v>0</v>
      </c>
      <c r="AM476" s="181">
        <v>0</v>
      </c>
      <c r="AN476" s="141">
        <v>0</v>
      </c>
      <c r="AO476" s="140">
        <v>0</v>
      </c>
      <c r="AP476" s="140">
        <v>0</v>
      </c>
      <c r="AQ476" s="140">
        <v>0</v>
      </c>
      <c r="AR476" s="142">
        <v>0</v>
      </c>
      <c r="AS476" s="143">
        <v>0</v>
      </c>
      <c r="AT476" s="142">
        <v>0</v>
      </c>
      <c r="AU476" s="143">
        <v>0</v>
      </c>
      <c r="AV476" s="142">
        <v>0</v>
      </c>
      <c r="AW476" s="143">
        <v>0</v>
      </c>
      <c r="AX476" s="142">
        <v>0</v>
      </c>
      <c r="AY476" s="143">
        <v>0</v>
      </c>
      <c r="AZ476" s="142">
        <v>0</v>
      </c>
      <c r="BA476" s="143">
        <v>0</v>
      </c>
      <c r="BB476" s="142">
        <v>0</v>
      </c>
      <c r="BC476" s="143">
        <v>0</v>
      </c>
      <c r="BE476" s="139">
        <v>0</v>
      </c>
      <c r="BF476" s="139">
        <v>0</v>
      </c>
      <c r="BG476" s="139">
        <v>0</v>
      </c>
      <c r="BH476" s="139">
        <v>0</v>
      </c>
      <c r="BI476" s="139">
        <v>0</v>
      </c>
      <c r="BJ476" s="139">
        <v>0</v>
      </c>
      <c r="BK476" s="139">
        <v>0</v>
      </c>
      <c r="BL476" s="139">
        <v>0</v>
      </c>
      <c r="BM476" s="139">
        <v>0</v>
      </c>
      <c r="BN476" s="139">
        <v>0</v>
      </c>
      <c r="BO476" s="139">
        <v>0</v>
      </c>
      <c r="BP476" s="139">
        <v>0</v>
      </c>
      <c r="BQ476" s="144">
        <v>0</v>
      </c>
    </row>
    <row r="477" spans="11:69" x14ac:dyDescent="0.25">
      <c r="K477" s="135" t="s">
        <v>328</v>
      </c>
      <c r="N477" s="61" t="s">
        <v>2410</v>
      </c>
      <c r="V477" s="61" t="s">
        <v>787</v>
      </c>
      <c r="W477" s="61" t="s">
        <v>792</v>
      </c>
      <c r="X477" s="61">
        <v>420</v>
      </c>
      <c r="AB477" s="136" t="s">
        <v>387</v>
      </c>
      <c r="AC477" s="179">
        <v>250099141015</v>
      </c>
      <c r="AD477" s="180" t="s">
        <v>2411</v>
      </c>
      <c r="AE477" s="139">
        <v>25903</v>
      </c>
      <c r="AF477" s="17">
        <v>3014</v>
      </c>
      <c r="AG477" s="17">
        <v>0</v>
      </c>
      <c r="AH477" s="140">
        <v>0</v>
      </c>
      <c r="AI477" s="141">
        <v>0</v>
      </c>
      <c r="AJ477" s="142">
        <v>0</v>
      </c>
      <c r="AK477" s="121">
        <v>0</v>
      </c>
      <c r="AL477" s="142">
        <v>0</v>
      </c>
      <c r="AM477" s="181">
        <v>0</v>
      </c>
      <c r="AN477" s="141">
        <v>0</v>
      </c>
      <c r="AO477" s="140">
        <v>0</v>
      </c>
      <c r="AP477" s="140">
        <v>0</v>
      </c>
      <c r="AQ477" s="140">
        <v>0</v>
      </c>
      <c r="AR477" s="142">
        <v>0</v>
      </c>
      <c r="AS477" s="143">
        <v>0</v>
      </c>
      <c r="AT477" s="142">
        <v>0</v>
      </c>
      <c r="AU477" s="143">
        <v>0</v>
      </c>
      <c r="AV477" s="142">
        <v>0</v>
      </c>
      <c r="AW477" s="143">
        <v>0</v>
      </c>
      <c r="AX477" s="142">
        <v>0</v>
      </c>
      <c r="AY477" s="143">
        <v>0</v>
      </c>
      <c r="AZ477" s="142">
        <v>0</v>
      </c>
      <c r="BA477" s="143">
        <v>0</v>
      </c>
      <c r="BB477" s="142">
        <v>0</v>
      </c>
      <c r="BC477" s="143">
        <v>0</v>
      </c>
      <c r="BE477" s="139">
        <v>0</v>
      </c>
      <c r="BF477" s="139">
        <v>0</v>
      </c>
      <c r="BG477" s="139">
        <v>0</v>
      </c>
      <c r="BH477" s="139">
        <v>0</v>
      </c>
      <c r="BI477" s="139">
        <v>0</v>
      </c>
      <c r="BJ477" s="139">
        <v>0</v>
      </c>
      <c r="BK477" s="139">
        <v>0</v>
      </c>
      <c r="BL477" s="139">
        <v>0</v>
      </c>
      <c r="BM477" s="139">
        <v>0</v>
      </c>
      <c r="BN477" s="139">
        <v>0</v>
      </c>
      <c r="BO477" s="139">
        <v>0</v>
      </c>
      <c r="BP477" s="139">
        <v>0</v>
      </c>
      <c r="BQ477" s="144">
        <v>0</v>
      </c>
    </row>
    <row r="478" spans="11:69" x14ac:dyDescent="0.25">
      <c r="K478" s="135" t="s">
        <v>328</v>
      </c>
      <c r="N478" s="61" t="s">
        <v>2412</v>
      </c>
      <c r="V478" s="61" t="s">
        <v>787</v>
      </c>
      <c r="W478" s="61" t="s">
        <v>792</v>
      </c>
      <c r="X478" s="61">
        <v>420</v>
      </c>
      <c r="AB478" s="136" t="s">
        <v>387</v>
      </c>
      <c r="AC478" s="179">
        <v>250099141020</v>
      </c>
      <c r="AD478" s="180" t="s">
        <v>2413</v>
      </c>
      <c r="AE478" s="139">
        <v>23632</v>
      </c>
      <c r="AF478" s="17">
        <v>1954</v>
      </c>
      <c r="AG478" s="17">
        <v>0</v>
      </c>
      <c r="AH478" s="140">
        <v>0</v>
      </c>
      <c r="AI478" s="141">
        <v>0</v>
      </c>
      <c r="AJ478" s="142">
        <v>0</v>
      </c>
      <c r="AK478" s="121">
        <v>0</v>
      </c>
      <c r="AL478" s="142">
        <v>0</v>
      </c>
      <c r="AM478" s="181">
        <v>0</v>
      </c>
      <c r="AN478" s="141">
        <v>0</v>
      </c>
      <c r="AO478" s="140">
        <v>0</v>
      </c>
      <c r="AP478" s="140">
        <v>0</v>
      </c>
      <c r="AQ478" s="140">
        <v>0</v>
      </c>
      <c r="AR478" s="142">
        <v>0</v>
      </c>
      <c r="AS478" s="143">
        <v>0</v>
      </c>
      <c r="AT478" s="142">
        <v>0</v>
      </c>
      <c r="AU478" s="143">
        <v>0</v>
      </c>
      <c r="AV478" s="142">
        <v>0</v>
      </c>
      <c r="AW478" s="143">
        <v>0</v>
      </c>
      <c r="AX478" s="142">
        <v>0</v>
      </c>
      <c r="AY478" s="143">
        <v>0</v>
      </c>
      <c r="AZ478" s="142">
        <v>0</v>
      </c>
      <c r="BA478" s="143">
        <v>0</v>
      </c>
      <c r="BB478" s="142">
        <v>0</v>
      </c>
      <c r="BC478" s="143">
        <v>0</v>
      </c>
      <c r="BE478" s="139">
        <v>0</v>
      </c>
      <c r="BF478" s="139">
        <v>0</v>
      </c>
      <c r="BG478" s="139">
        <v>0</v>
      </c>
      <c r="BH478" s="139">
        <v>0</v>
      </c>
      <c r="BI478" s="139">
        <v>0</v>
      </c>
      <c r="BJ478" s="139">
        <v>0</v>
      </c>
      <c r="BK478" s="139">
        <v>0</v>
      </c>
      <c r="BL478" s="139">
        <v>0</v>
      </c>
      <c r="BM478" s="139">
        <v>0</v>
      </c>
      <c r="BN478" s="139">
        <v>0</v>
      </c>
      <c r="BO478" s="139">
        <v>0</v>
      </c>
      <c r="BP478" s="139">
        <v>0</v>
      </c>
      <c r="BQ478" s="144">
        <v>0</v>
      </c>
    </row>
    <row r="479" spans="11:69" x14ac:dyDescent="0.25">
      <c r="K479" s="135" t="s">
        <v>328</v>
      </c>
      <c r="N479" s="61" t="s">
        <v>2414</v>
      </c>
      <c r="V479" s="61" t="s">
        <v>787</v>
      </c>
      <c r="W479" s="61" t="s">
        <v>792</v>
      </c>
      <c r="X479" s="61">
        <v>420</v>
      </c>
      <c r="AB479" s="136" t="s">
        <v>387</v>
      </c>
      <c r="AC479" s="179">
        <v>250099141030</v>
      </c>
      <c r="AD479" s="180" t="s">
        <v>2415</v>
      </c>
      <c r="AE479" s="139">
        <v>18569</v>
      </c>
      <c r="AF479" s="17">
        <v>2005</v>
      </c>
      <c r="AG479" s="17">
        <v>0</v>
      </c>
      <c r="AH479" s="140">
        <v>0</v>
      </c>
      <c r="AI479" s="141">
        <v>0</v>
      </c>
      <c r="AJ479" s="142">
        <v>0</v>
      </c>
      <c r="AK479" s="121">
        <v>0</v>
      </c>
      <c r="AL479" s="142">
        <v>0</v>
      </c>
      <c r="AM479" s="181">
        <v>0</v>
      </c>
      <c r="AN479" s="141">
        <v>0</v>
      </c>
      <c r="AO479" s="140">
        <v>0</v>
      </c>
      <c r="AP479" s="140">
        <v>0</v>
      </c>
      <c r="AQ479" s="140">
        <v>0</v>
      </c>
      <c r="AR479" s="142">
        <v>0</v>
      </c>
      <c r="AS479" s="143">
        <v>0</v>
      </c>
      <c r="AT479" s="142">
        <v>0</v>
      </c>
      <c r="AU479" s="143">
        <v>0</v>
      </c>
      <c r="AV479" s="142">
        <v>0</v>
      </c>
      <c r="AW479" s="143">
        <v>0</v>
      </c>
      <c r="AX479" s="142">
        <v>0</v>
      </c>
      <c r="AY479" s="143">
        <v>0</v>
      </c>
      <c r="AZ479" s="142">
        <v>0</v>
      </c>
      <c r="BA479" s="143">
        <v>0</v>
      </c>
      <c r="BB479" s="142">
        <v>0</v>
      </c>
      <c r="BC479" s="143">
        <v>0</v>
      </c>
      <c r="BE479" s="139">
        <v>0</v>
      </c>
      <c r="BF479" s="139">
        <v>0</v>
      </c>
      <c r="BG479" s="139">
        <v>0</v>
      </c>
      <c r="BH479" s="139">
        <v>0</v>
      </c>
      <c r="BI479" s="139">
        <v>0</v>
      </c>
      <c r="BJ479" s="139">
        <v>0</v>
      </c>
      <c r="BK479" s="139">
        <v>0</v>
      </c>
      <c r="BL479" s="139">
        <v>0</v>
      </c>
      <c r="BM479" s="139">
        <v>0</v>
      </c>
      <c r="BN479" s="139">
        <v>0</v>
      </c>
      <c r="BO479" s="139">
        <v>0</v>
      </c>
      <c r="BP479" s="139">
        <v>0</v>
      </c>
      <c r="BQ479" s="144">
        <v>0</v>
      </c>
    </row>
    <row r="480" spans="11:69" x14ac:dyDescent="0.25">
      <c r="K480" s="135" t="s">
        <v>328</v>
      </c>
      <c r="N480" s="61" t="s">
        <v>2416</v>
      </c>
      <c r="V480" s="61" t="s">
        <v>787</v>
      </c>
      <c r="W480" s="61" t="s">
        <v>792</v>
      </c>
      <c r="X480" s="61">
        <v>420</v>
      </c>
      <c r="AB480" s="136" t="s">
        <v>387</v>
      </c>
      <c r="AC480" s="179">
        <v>250099141040</v>
      </c>
      <c r="AD480" s="180" t="s">
        <v>2417</v>
      </c>
      <c r="AE480" s="139">
        <v>14314</v>
      </c>
      <c r="AF480" s="17">
        <v>815</v>
      </c>
      <c r="AG480" s="17">
        <v>0</v>
      </c>
      <c r="AH480" s="140">
        <v>0</v>
      </c>
      <c r="AI480" s="141">
        <v>0</v>
      </c>
      <c r="AJ480" s="142">
        <v>0</v>
      </c>
      <c r="AK480" s="121">
        <v>0</v>
      </c>
      <c r="AL480" s="142">
        <v>0</v>
      </c>
      <c r="AM480" s="181">
        <v>0</v>
      </c>
      <c r="AN480" s="141">
        <v>0</v>
      </c>
      <c r="AO480" s="140">
        <v>0</v>
      </c>
      <c r="AP480" s="140">
        <v>0</v>
      </c>
      <c r="AQ480" s="140">
        <v>0</v>
      </c>
      <c r="AR480" s="142">
        <v>0</v>
      </c>
      <c r="AS480" s="143">
        <v>0</v>
      </c>
      <c r="AT480" s="142">
        <v>0</v>
      </c>
      <c r="AU480" s="143">
        <v>0</v>
      </c>
      <c r="AV480" s="142">
        <v>0</v>
      </c>
      <c r="AW480" s="143">
        <v>0</v>
      </c>
      <c r="AX480" s="142">
        <v>0</v>
      </c>
      <c r="AY480" s="143">
        <v>0</v>
      </c>
      <c r="AZ480" s="142">
        <v>0</v>
      </c>
      <c r="BA480" s="143">
        <v>0</v>
      </c>
      <c r="BB480" s="142">
        <v>0</v>
      </c>
      <c r="BC480" s="143">
        <v>0</v>
      </c>
      <c r="BE480" s="139">
        <v>0</v>
      </c>
      <c r="BF480" s="139">
        <v>0</v>
      </c>
      <c r="BG480" s="139">
        <v>0</v>
      </c>
      <c r="BH480" s="139">
        <v>0</v>
      </c>
      <c r="BI480" s="139">
        <v>0</v>
      </c>
      <c r="BJ480" s="139">
        <v>0</v>
      </c>
      <c r="BK480" s="139">
        <v>0</v>
      </c>
      <c r="BL480" s="139">
        <v>0</v>
      </c>
      <c r="BM480" s="139">
        <v>0</v>
      </c>
      <c r="BN480" s="139">
        <v>0</v>
      </c>
      <c r="BO480" s="139">
        <v>0</v>
      </c>
      <c r="BP480" s="139">
        <v>0</v>
      </c>
      <c r="BQ480" s="144">
        <v>0</v>
      </c>
    </row>
    <row r="481" spans="11:69" x14ac:dyDescent="0.25">
      <c r="K481" s="135" t="s">
        <v>328</v>
      </c>
      <c r="N481" s="61" t="s">
        <v>2418</v>
      </c>
      <c r="V481" s="61" t="s">
        <v>787</v>
      </c>
      <c r="W481" s="61" t="s">
        <v>792</v>
      </c>
      <c r="X481" s="61">
        <v>420</v>
      </c>
      <c r="AB481" s="136" t="s">
        <v>387</v>
      </c>
      <c r="AC481" s="179">
        <v>250099141050</v>
      </c>
      <c r="AD481" s="180" t="s">
        <v>2419</v>
      </c>
      <c r="AE481" s="139">
        <v>511</v>
      </c>
      <c r="AF481" s="17">
        <v>31</v>
      </c>
      <c r="AG481" s="17">
        <v>0</v>
      </c>
      <c r="AH481" s="140">
        <v>0</v>
      </c>
      <c r="AI481" s="141">
        <v>0</v>
      </c>
      <c r="AJ481" s="142">
        <v>0</v>
      </c>
      <c r="AK481" s="121">
        <v>0</v>
      </c>
      <c r="AL481" s="142">
        <v>0</v>
      </c>
      <c r="AM481" s="181">
        <v>0</v>
      </c>
      <c r="AN481" s="141">
        <v>0</v>
      </c>
      <c r="AO481" s="140">
        <v>0</v>
      </c>
      <c r="AP481" s="140">
        <v>0</v>
      </c>
      <c r="AQ481" s="140">
        <v>0</v>
      </c>
      <c r="AR481" s="142">
        <v>0</v>
      </c>
      <c r="AS481" s="143">
        <v>0</v>
      </c>
      <c r="AT481" s="142">
        <v>0</v>
      </c>
      <c r="AU481" s="143">
        <v>0</v>
      </c>
      <c r="AV481" s="142">
        <v>0</v>
      </c>
      <c r="AW481" s="143">
        <v>0</v>
      </c>
      <c r="AX481" s="142">
        <v>0</v>
      </c>
      <c r="AY481" s="143">
        <v>0</v>
      </c>
      <c r="AZ481" s="142">
        <v>0</v>
      </c>
      <c r="BA481" s="143">
        <v>0</v>
      </c>
      <c r="BB481" s="142">
        <v>0</v>
      </c>
      <c r="BC481" s="143">
        <v>0</v>
      </c>
      <c r="BE481" s="139">
        <v>0</v>
      </c>
      <c r="BF481" s="139">
        <v>0</v>
      </c>
      <c r="BG481" s="139">
        <v>0</v>
      </c>
      <c r="BH481" s="139">
        <v>0</v>
      </c>
      <c r="BI481" s="139">
        <v>0</v>
      </c>
      <c r="BJ481" s="139">
        <v>0</v>
      </c>
      <c r="BK481" s="139">
        <v>0</v>
      </c>
      <c r="BL481" s="139">
        <v>0</v>
      </c>
      <c r="BM481" s="139">
        <v>0</v>
      </c>
      <c r="BN481" s="139">
        <v>0</v>
      </c>
      <c r="BO481" s="139">
        <v>0</v>
      </c>
      <c r="BP481" s="139">
        <v>0</v>
      </c>
      <c r="BQ481" s="144">
        <v>0</v>
      </c>
    </row>
    <row r="482" spans="11:69" x14ac:dyDescent="0.25">
      <c r="K482" s="135" t="s">
        <v>328</v>
      </c>
      <c r="N482" s="61" t="s">
        <v>2420</v>
      </c>
      <c r="V482" s="61" t="s">
        <v>787</v>
      </c>
      <c r="W482" s="61" t="s">
        <v>792</v>
      </c>
      <c r="X482" s="61">
        <v>420</v>
      </c>
      <c r="AB482" s="136" t="s">
        <v>387</v>
      </c>
      <c r="AC482" s="179">
        <v>250099141060</v>
      </c>
      <c r="AD482" s="180" t="s">
        <v>2421</v>
      </c>
      <c r="AE482" s="139">
        <v>802</v>
      </c>
      <c r="AF482" s="17">
        <v>0</v>
      </c>
      <c r="AG482" s="17">
        <v>0</v>
      </c>
      <c r="AH482" s="140">
        <v>0</v>
      </c>
      <c r="AI482" s="141">
        <v>0</v>
      </c>
      <c r="AJ482" s="142">
        <v>0</v>
      </c>
      <c r="AK482" s="121">
        <v>0</v>
      </c>
      <c r="AL482" s="142">
        <v>0</v>
      </c>
      <c r="AM482" s="181">
        <v>0</v>
      </c>
      <c r="AN482" s="141">
        <v>0</v>
      </c>
      <c r="AO482" s="140">
        <v>0</v>
      </c>
      <c r="AP482" s="140">
        <v>0</v>
      </c>
      <c r="AQ482" s="140">
        <v>0</v>
      </c>
      <c r="AR482" s="142">
        <v>0</v>
      </c>
      <c r="AS482" s="143">
        <v>0</v>
      </c>
      <c r="AT482" s="142">
        <v>0</v>
      </c>
      <c r="AU482" s="143">
        <v>0</v>
      </c>
      <c r="AV482" s="142">
        <v>0</v>
      </c>
      <c r="AW482" s="143">
        <v>0</v>
      </c>
      <c r="AX482" s="142">
        <v>0</v>
      </c>
      <c r="AY482" s="143">
        <v>0</v>
      </c>
      <c r="AZ482" s="142">
        <v>0</v>
      </c>
      <c r="BA482" s="143">
        <v>0</v>
      </c>
      <c r="BB482" s="142">
        <v>0</v>
      </c>
      <c r="BC482" s="143">
        <v>0</v>
      </c>
      <c r="BE482" s="139">
        <v>0</v>
      </c>
      <c r="BF482" s="139">
        <v>0</v>
      </c>
      <c r="BG482" s="139">
        <v>0</v>
      </c>
      <c r="BH482" s="139">
        <v>0</v>
      </c>
      <c r="BI482" s="139">
        <v>0</v>
      </c>
      <c r="BJ482" s="139">
        <v>0</v>
      </c>
      <c r="BK482" s="139">
        <v>0</v>
      </c>
      <c r="BL482" s="139">
        <v>0</v>
      </c>
      <c r="BM482" s="139">
        <v>0</v>
      </c>
      <c r="BN482" s="139">
        <v>0</v>
      </c>
      <c r="BO482" s="139">
        <v>0</v>
      </c>
      <c r="BP482" s="139">
        <v>0</v>
      </c>
      <c r="BQ482" s="144">
        <v>0</v>
      </c>
    </row>
    <row r="483" spans="11:69" x14ac:dyDescent="0.25">
      <c r="K483" s="135" t="s">
        <v>328</v>
      </c>
      <c r="N483" s="61" t="s">
        <v>2422</v>
      </c>
      <c r="V483" s="61" t="s">
        <v>787</v>
      </c>
      <c r="W483" s="61" t="s">
        <v>792</v>
      </c>
      <c r="X483" s="61">
        <v>420</v>
      </c>
      <c r="AB483" s="136" t="s">
        <v>387</v>
      </c>
      <c r="AC483" s="179">
        <v>250099142010</v>
      </c>
      <c r="AD483" s="180" t="s">
        <v>2423</v>
      </c>
      <c r="AE483" s="139">
        <v>17343</v>
      </c>
      <c r="AF483" s="17">
        <v>833</v>
      </c>
      <c r="AG483" s="17">
        <v>0</v>
      </c>
      <c r="AH483" s="140">
        <v>0</v>
      </c>
      <c r="AI483" s="141">
        <v>0</v>
      </c>
      <c r="AJ483" s="142">
        <v>0</v>
      </c>
      <c r="AK483" s="121">
        <v>0</v>
      </c>
      <c r="AL483" s="142">
        <v>0</v>
      </c>
      <c r="AM483" s="181">
        <v>0</v>
      </c>
      <c r="AN483" s="141">
        <v>0</v>
      </c>
      <c r="AO483" s="140">
        <v>0</v>
      </c>
      <c r="AP483" s="140">
        <v>0</v>
      </c>
      <c r="AQ483" s="140">
        <v>0</v>
      </c>
      <c r="AR483" s="142">
        <v>0</v>
      </c>
      <c r="AS483" s="143">
        <v>0</v>
      </c>
      <c r="AT483" s="142">
        <v>0</v>
      </c>
      <c r="AU483" s="143">
        <v>0</v>
      </c>
      <c r="AV483" s="142">
        <v>0</v>
      </c>
      <c r="AW483" s="143">
        <v>0</v>
      </c>
      <c r="AX483" s="142">
        <v>0</v>
      </c>
      <c r="AY483" s="143">
        <v>0</v>
      </c>
      <c r="AZ483" s="142">
        <v>0</v>
      </c>
      <c r="BA483" s="143">
        <v>0</v>
      </c>
      <c r="BB483" s="142">
        <v>0</v>
      </c>
      <c r="BC483" s="143">
        <v>0</v>
      </c>
      <c r="BE483" s="139">
        <v>0</v>
      </c>
      <c r="BF483" s="139">
        <v>0</v>
      </c>
      <c r="BG483" s="139">
        <v>0</v>
      </c>
      <c r="BH483" s="139">
        <v>0</v>
      </c>
      <c r="BI483" s="139">
        <v>0</v>
      </c>
      <c r="BJ483" s="139">
        <v>0</v>
      </c>
      <c r="BK483" s="139">
        <v>0</v>
      </c>
      <c r="BL483" s="139">
        <v>0</v>
      </c>
      <c r="BM483" s="139">
        <v>0</v>
      </c>
      <c r="BN483" s="139">
        <v>0</v>
      </c>
      <c r="BO483" s="139">
        <v>0</v>
      </c>
      <c r="BP483" s="139">
        <v>0</v>
      </c>
      <c r="BQ483" s="144">
        <v>0</v>
      </c>
    </row>
    <row r="484" spans="11:69" x14ac:dyDescent="0.25">
      <c r="K484" s="135" t="s">
        <v>328</v>
      </c>
      <c r="N484" s="61" t="s">
        <v>2424</v>
      </c>
      <c r="V484" s="61" t="s">
        <v>787</v>
      </c>
      <c r="W484" s="61" t="s">
        <v>792</v>
      </c>
      <c r="X484" s="61">
        <v>420</v>
      </c>
      <c r="AB484" s="136" t="s">
        <v>387</v>
      </c>
      <c r="AC484" s="179">
        <v>250099142015</v>
      </c>
      <c r="AD484" s="180" t="s">
        <v>2425</v>
      </c>
      <c r="AE484" s="139">
        <v>5792</v>
      </c>
      <c r="AF484" s="17">
        <v>23</v>
      </c>
      <c r="AG484" s="17">
        <v>0</v>
      </c>
      <c r="AH484" s="140">
        <v>0</v>
      </c>
      <c r="AI484" s="141">
        <v>0</v>
      </c>
      <c r="AJ484" s="142">
        <v>0</v>
      </c>
      <c r="AK484" s="121">
        <v>0</v>
      </c>
      <c r="AL484" s="142">
        <v>0</v>
      </c>
      <c r="AM484" s="181">
        <v>0</v>
      </c>
      <c r="AN484" s="141">
        <v>0</v>
      </c>
      <c r="AO484" s="140">
        <v>0</v>
      </c>
      <c r="AP484" s="140">
        <v>0</v>
      </c>
      <c r="AQ484" s="140">
        <v>0</v>
      </c>
      <c r="AR484" s="142">
        <v>0</v>
      </c>
      <c r="AS484" s="143">
        <v>0</v>
      </c>
      <c r="AT484" s="142">
        <v>0</v>
      </c>
      <c r="AU484" s="143">
        <v>0</v>
      </c>
      <c r="AV484" s="142">
        <v>0</v>
      </c>
      <c r="AW484" s="143">
        <v>0</v>
      </c>
      <c r="AX484" s="142">
        <v>0</v>
      </c>
      <c r="AY484" s="143">
        <v>0</v>
      </c>
      <c r="AZ484" s="142">
        <v>0</v>
      </c>
      <c r="BA484" s="143">
        <v>0</v>
      </c>
      <c r="BB484" s="142">
        <v>0</v>
      </c>
      <c r="BC484" s="143">
        <v>0</v>
      </c>
      <c r="BE484" s="139">
        <v>0</v>
      </c>
      <c r="BF484" s="139">
        <v>0</v>
      </c>
      <c r="BG484" s="139">
        <v>0</v>
      </c>
      <c r="BH484" s="139">
        <v>0</v>
      </c>
      <c r="BI484" s="139">
        <v>0</v>
      </c>
      <c r="BJ484" s="139">
        <v>0</v>
      </c>
      <c r="BK484" s="139">
        <v>0</v>
      </c>
      <c r="BL484" s="139">
        <v>0</v>
      </c>
      <c r="BM484" s="139">
        <v>0</v>
      </c>
      <c r="BN484" s="139">
        <v>0</v>
      </c>
      <c r="BO484" s="139">
        <v>0</v>
      </c>
      <c r="BP484" s="139">
        <v>0</v>
      </c>
      <c r="BQ484" s="144">
        <v>0</v>
      </c>
    </row>
    <row r="485" spans="11:69" x14ac:dyDescent="0.25">
      <c r="K485" s="135" t="s">
        <v>328</v>
      </c>
      <c r="N485" s="61" t="s">
        <v>2426</v>
      </c>
      <c r="V485" s="61" t="s">
        <v>787</v>
      </c>
      <c r="W485" s="61" t="s">
        <v>792</v>
      </c>
      <c r="X485" s="61">
        <v>420</v>
      </c>
      <c r="AB485" s="136" t="s">
        <v>387</v>
      </c>
      <c r="AC485" s="179">
        <v>250099142020</v>
      </c>
      <c r="AD485" s="180" t="s">
        <v>2427</v>
      </c>
      <c r="AE485" s="139">
        <v>2246</v>
      </c>
      <c r="AF485" s="17">
        <v>348</v>
      </c>
      <c r="AG485" s="17">
        <v>0</v>
      </c>
      <c r="AH485" s="140">
        <v>0</v>
      </c>
      <c r="AI485" s="141">
        <v>0</v>
      </c>
      <c r="AJ485" s="142">
        <v>0</v>
      </c>
      <c r="AK485" s="121">
        <v>0</v>
      </c>
      <c r="AL485" s="142">
        <v>0</v>
      </c>
      <c r="AM485" s="181">
        <v>0</v>
      </c>
      <c r="AN485" s="141">
        <v>0</v>
      </c>
      <c r="AO485" s="140">
        <v>0</v>
      </c>
      <c r="AP485" s="140">
        <v>0</v>
      </c>
      <c r="AQ485" s="140">
        <v>0</v>
      </c>
      <c r="AR485" s="142">
        <v>0</v>
      </c>
      <c r="AS485" s="143">
        <v>0</v>
      </c>
      <c r="AT485" s="142">
        <v>0</v>
      </c>
      <c r="AU485" s="143">
        <v>0</v>
      </c>
      <c r="AV485" s="142">
        <v>0</v>
      </c>
      <c r="AW485" s="143">
        <v>0</v>
      </c>
      <c r="AX485" s="142">
        <v>0</v>
      </c>
      <c r="AY485" s="143">
        <v>0</v>
      </c>
      <c r="AZ485" s="142">
        <v>0</v>
      </c>
      <c r="BA485" s="143">
        <v>0</v>
      </c>
      <c r="BB485" s="142">
        <v>0</v>
      </c>
      <c r="BC485" s="143">
        <v>0</v>
      </c>
      <c r="BE485" s="139">
        <v>0</v>
      </c>
      <c r="BF485" s="139">
        <v>0</v>
      </c>
      <c r="BG485" s="139">
        <v>0</v>
      </c>
      <c r="BH485" s="139">
        <v>0</v>
      </c>
      <c r="BI485" s="139">
        <v>0</v>
      </c>
      <c r="BJ485" s="139">
        <v>0</v>
      </c>
      <c r="BK485" s="139">
        <v>0</v>
      </c>
      <c r="BL485" s="139">
        <v>0</v>
      </c>
      <c r="BM485" s="139">
        <v>0</v>
      </c>
      <c r="BN485" s="139">
        <v>0</v>
      </c>
      <c r="BO485" s="139">
        <v>0</v>
      </c>
      <c r="BP485" s="139">
        <v>0</v>
      </c>
      <c r="BQ485" s="144">
        <v>0</v>
      </c>
    </row>
    <row r="486" spans="11:69" x14ac:dyDescent="0.25">
      <c r="K486" s="135" t="s">
        <v>328</v>
      </c>
      <c r="N486" s="61" t="s">
        <v>2428</v>
      </c>
      <c r="V486" s="61" t="s">
        <v>787</v>
      </c>
      <c r="W486" s="61" t="s">
        <v>792</v>
      </c>
      <c r="X486" s="61">
        <v>420</v>
      </c>
      <c r="AB486" s="136" t="s">
        <v>387</v>
      </c>
      <c r="AC486" s="179">
        <v>250099142030</v>
      </c>
      <c r="AD486" s="180" t="s">
        <v>2429</v>
      </c>
      <c r="AE486" s="139">
        <v>68</v>
      </c>
      <c r="AF486" s="17">
        <v>0</v>
      </c>
      <c r="AG486" s="17">
        <v>0</v>
      </c>
      <c r="AH486" s="140">
        <v>0</v>
      </c>
      <c r="AI486" s="141">
        <v>0</v>
      </c>
      <c r="AJ486" s="142">
        <v>0</v>
      </c>
      <c r="AK486" s="121">
        <v>0</v>
      </c>
      <c r="AL486" s="142">
        <v>0</v>
      </c>
      <c r="AM486" s="181">
        <v>0</v>
      </c>
      <c r="AN486" s="141">
        <v>0</v>
      </c>
      <c r="AO486" s="140">
        <v>0</v>
      </c>
      <c r="AP486" s="140">
        <v>0</v>
      </c>
      <c r="AQ486" s="140">
        <v>0</v>
      </c>
      <c r="AR486" s="142">
        <v>0</v>
      </c>
      <c r="AS486" s="143">
        <v>0</v>
      </c>
      <c r="AT486" s="142">
        <v>0</v>
      </c>
      <c r="AU486" s="143">
        <v>0</v>
      </c>
      <c r="AV486" s="142">
        <v>0</v>
      </c>
      <c r="AW486" s="143">
        <v>0</v>
      </c>
      <c r="AX486" s="142">
        <v>0</v>
      </c>
      <c r="AY486" s="143">
        <v>0</v>
      </c>
      <c r="AZ486" s="142">
        <v>0</v>
      </c>
      <c r="BA486" s="143">
        <v>0</v>
      </c>
      <c r="BB486" s="142">
        <v>0</v>
      </c>
      <c r="BC486" s="143">
        <v>0</v>
      </c>
      <c r="BE486" s="139">
        <v>0</v>
      </c>
      <c r="BF486" s="139">
        <v>0</v>
      </c>
      <c r="BG486" s="139">
        <v>0</v>
      </c>
      <c r="BH486" s="139">
        <v>0</v>
      </c>
      <c r="BI486" s="139">
        <v>0</v>
      </c>
      <c r="BJ486" s="139">
        <v>0</v>
      </c>
      <c r="BK486" s="139">
        <v>0</v>
      </c>
      <c r="BL486" s="139">
        <v>0</v>
      </c>
      <c r="BM486" s="139">
        <v>0</v>
      </c>
      <c r="BN486" s="139">
        <v>0</v>
      </c>
      <c r="BO486" s="139">
        <v>0</v>
      </c>
      <c r="BP486" s="139">
        <v>0</v>
      </c>
      <c r="BQ486" s="144">
        <v>0</v>
      </c>
    </row>
    <row r="487" spans="11:69" x14ac:dyDescent="0.25">
      <c r="K487" s="135" t="s">
        <v>328</v>
      </c>
      <c r="N487" s="61" t="s">
        <v>2430</v>
      </c>
      <c r="V487" s="61" t="s">
        <v>787</v>
      </c>
      <c r="W487" s="61" t="s">
        <v>792</v>
      </c>
      <c r="X487" s="61">
        <v>420</v>
      </c>
      <c r="AB487" s="136" t="s">
        <v>387</v>
      </c>
      <c r="AC487" s="179">
        <v>250099151010</v>
      </c>
      <c r="AD487" s="180" t="s">
        <v>2431</v>
      </c>
      <c r="AE487" s="139">
        <v>10571</v>
      </c>
      <c r="AF487" s="17">
        <v>787</v>
      </c>
      <c r="AG487" s="17">
        <v>0</v>
      </c>
      <c r="AH487" s="140">
        <v>0</v>
      </c>
      <c r="AI487" s="141">
        <v>0</v>
      </c>
      <c r="AJ487" s="142">
        <v>0</v>
      </c>
      <c r="AK487" s="121">
        <v>0</v>
      </c>
      <c r="AL487" s="142">
        <v>0</v>
      </c>
      <c r="AM487" s="181">
        <v>0</v>
      </c>
      <c r="AN487" s="141">
        <v>0</v>
      </c>
      <c r="AO487" s="140">
        <v>0</v>
      </c>
      <c r="AP487" s="140">
        <v>0</v>
      </c>
      <c r="AQ487" s="140">
        <v>0</v>
      </c>
      <c r="AR487" s="142">
        <v>0</v>
      </c>
      <c r="AS487" s="143">
        <v>0</v>
      </c>
      <c r="AT487" s="142">
        <v>0</v>
      </c>
      <c r="AU487" s="143">
        <v>0</v>
      </c>
      <c r="AV487" s="142">
        <v>0</v>
      </c>
      <c r="AW487" s="143">
        <v>0</v>
      </c>
      <c r="AX487" s="142">
        <v>0</v>
      </c>
      <c r="AY487" s="143">
        <v>0</v>
      </c>
      <c r="AZ487" s="142">
        <v>0</v>
      </c>
      <c r="BA487" s="143">
        <v>0</v>
      </c>
      <c r="BB487" s="142">
        <v>0</v>
      </c>
      <c r="BC487" s="143">
        <v>0</v>
      </c>
      <c r="BE487" s="139">
        <v>0</v>
      </c>
      <c r="BF487" s="139">
        <v>0</v>
      </c>
      <c r="BG487" s="139">
        <v>0</v>
      </c>
      <c r="BH487" s="139">
        <v>0</v>
      </c>
      <c r="BI487" s="139">
        <v>0</v>
      </c>
      <c r="BJ487" s="139">
        <v>0</v>
      </c>
      <c r="BK487" s="139">
        <v>0</v>
      </c>
      <c r="BL487" s="139">
        <v>0</v>
      </c>
      <c r="BM487" s="139">
        <v>0</v>
      </c>
      <c r="BN487" s="139">
        <v>0</v>
      </c>
      <c r="BO487" s="139">
        <v>0</v>
      </c>
      <c r="BP487" s="139">
        <v>0</v>
      </c>
      <c r="BQ487" s="144">
        <v>0</v>
      </c>
    </row>
    <row r="488" spans="11:69" x14ac:dyDescent="0.25">
      <c r="K488" s="135" t="s">
        <v>328</v>
      </c>
      <c r="N488" s="61" t="s">
        <v>2432</v>
      </c>
      <c r="V488" s="61" t="s">
        <v>787</v>
      </c>
      <c r="W488" s="61" t="s">
        <v>792</v>
      </c>
      <c r="X488" s="61">
        <v>420</v>
      </c>
      <c r="AB488" s="136" t="s">
        <v>387</v>
      </c>
      <c r="AC488" s="179">
        <v>250099151015</v>
      </c>
      <c r="AD488" s="180" t="s">
        <v>2433</v>
      </c>
      <c r="AE488" s="139">
        <v>3466</v>
      </c>
      <c r="AF488" s="17">
        <v>358</v>
      </c>
      <c r="AG488" s="17">
        <v>0</v>
      </c>
      <c r="AH488" s="140">
        <v>0</v>
      </c>
      <c r="AI488" s="141">
        <v>0</v>
      </c>
      <c r="AJ488" s="142">
        <v>0</v>
      </c>
      <c r="AK488" s="121">
        <v>0</v>
      </c>
      <c r="AL488" s="142">
        <v>0</v>
      </c>
      <c r="AM488" s="181">
        <v>0</v>
      </c>
      <c r="AN488" s="141">
        <v>0</v>
      </c>
      <c r="AO488" s="140">
        <v>0</v>
      </c>
      <c r="AP488" s="140">
        <v>0</v>
      </c>
      <c r="AQ488" s="140">
        <v>0</v>
      </c>
      <c r="AR488" s="142">
        <v>0</v>
      </c>
      <c r="AS488" s="143">
        <v>0</v>
      </c>
      <c r="AT488" s="142">
        <v>0</v>
      </c>
      <c r="AU488" s="143">
        <v>0</v>
      </c>
      <c r="AV488" s="142">
        <v>0</v>
      </c>
      <c r="AW488" s="143">
        <v>0</v>
      </c>
      <c r="AX488" s="142">
        <v>0</v>
      </c>
      <c r="AY488" s="143">
        <v>0</v>
      </c>
      <c r="AZ488" s="142">
        <v>0</v>
      </c>
      <c r="BA488" s="143">
        <v>0</v>
      </c>
      <c r="BB488" s="142">
        <v>0</v>
      </c>
      <c r="BC488" s="143">
        <v>0</v>
      </c>
      <c r="BE488" s="139">
        <v>0</v>
      </c>
      <c r="BF488" s="139">
        <v>0</v>
      </c>
      <c r="BG488" s="139">
        <v>0</v>
      </c>
      <c r="BH488" s="139">
        <v>0</v>
      </c>
      <c r="BI488" s="139">
        <v>0</v>
      </c>
      <c r="BJ488" s="139">
        <v>0</v>
      </c>
      <c r="BK488" s="139">
        <v>0</v>
      </c>
      <c r="BL488" s="139">
        <v>0</v>
      </c>
      <c r="BM488" s="139">
        <v>0</v>
      </c>
      <c r="BN488" s="139">
        <v>0</v>
      </c>
      <c r="BO488" s="139">
        <v>0</v>
      </c>
      <c r="BP488" s="139">
        <v>0</v>
      </c>
      <c r="BQ488" s="144">
        <v>0</v>
      </c>
    </row>
    <row r="489" spans="11:69" x14ac:dyDescent="0.25">
      <c r="K489" s="135" t="s">
        <v>328</v>
      </c>
      <c r="N489" s="61" t="s">
        <v>2434</v>
      </c>
      <c r="V489" s="61" t="s">
        <v>787</v>
      </c>
      <c r="W489" s="61" t="s">
        <v>792</v>
      </c>
      <c r="X489" s="61">
        <v>420</v>
      </c>
      <c r="AB489" s="136" t="s">
        <v>387</v>
      </c>
      <c r="AC489" s="179">
        <v>250099151020</v>
      </c>
      <c r="AD489" s="180" t="s">
        <v>2435</v>
      </c>
      <c r="AE489" s="139">
        <v>3508</v>
      </c>
      <c r="AF489" s="17">
        <v>271</v>
      </c>
      <c r="AG489" s="17">
        <v>0</v>
      </c>
      <c r="AH489" s="140">
        <v>0</v>
      </c>
      <c r="AI489" s="141">
        <v>0</v>
      </c>
      <c r="AJ489" s="142">
        <v>0</v>
      </c>
      <c r="AK489" s="121">
        <v>0</v>
      </c>
      <c r="AL489" s="142">
        <v>0</v>
      </c>
      <c r="AM489" s="181">
        <v>0</v>
      </c>
      <c r="AN489" s="141">
        <v>0</v>
      </c>
      <c r="AO489" s="140">
        <v>0</v>
      </c>
      <c r="AP489" s="140">
        <v>0</v>
      </c>
      <c r="AQ489" s="140">
        <v>0</v>
      </c>
      <c r="AR489" s="142">
        <v>0</v>
      </c>
      <c r="AS489" s="143">
        <v>0</v>
      </c>
      <c r="AT489" s="142">
        <v>0</v>
      </c>
      <c r="AU489" s="143">
        <v>0</v>
      </c>
      <c r="AV489" s="142">
        <v>0</v>
      </c>
      <c r="AW489" s="143">
        <v>0</v>
      </c>
      <c r="AX489" s="142">
        <v>0</v>
      </c>
      <c r="AY489" s="143">
        <v>0</v>
      </c>
      <c r="AZ489" s="142">
        <v>0</v>
      </c>
      <c r="BA489" s="143">
        <v>0</v>
      </c>
      <c r="BB489" s="142">
        <v>0</v>
      </c>
      <c r="BC489" s="143">
        <v>0</v>
      </c>
      <c r="BE489" s="139">
        <v>0</v>
      </c>
      <c r="BF489" s="139">
        <v>0</v>
      </c>
      <c r="BG489" s="139">
        <v>0</v>
      </c>
      <c r="BH489" s="139">
        <v>0</v>
      </c>
      <c r="BI489" s="139">
        <v>0</v>
      </c>
      <c r="BJ489" s="139">
        <v>0</v>
      </c>
      <c r="BK489" s="139">
        <v>0</v>
      </c>
      <c r="BL489" s="139">
        <v>0</v>
      </c>
      <c r="BM489" s="139">
        <v>0</v>
      </c>
      <c r="BN489" s="139">
        <v>0</v>
      </c>
      <c r="BO489" s="139">
        <v>0</v>
      </c>
      <c r="BP489" s="139">
        <v>0</v>
      </c>
      <c r="BQ489" s="144">
        <v>0</v>
      </c>
    </row>
    <row r="490" spans="11:69" x14ac:dyDescent="0.25">
      <c r="K490" s="135" t="s">
        <v>328</v>
      </c>
      <c r="N490" s="61" t="s">
        <v>2436</v>
      </c>
      <c r="V490" s="61" t="s">
        <v>787</v>
      </c>
      <c r="W490" s="61" t="s">
        <v>792</v>
      </c>
      <c r="X490" s="61">
        <v>420</v>
      </c>
      <c r="AB490" s="136" t="s">
        <v>387</v>
      </c>
      <c r="AC490" s="179">
        <v>250099151030</v>
      </c>
      <c r="AD490" s="180" t="s">
        <v>2437</v>
      </c>
      <c r="AE490" s="139">
        <v>2975</v>
      </c>
      <c r="AF490" s="17">
        <v>297</v>
      </c>
      <c r="AG490" s="17">
        <v>0</v>
      </c>
      <c r="AH490" s="140">
        <v>0</v>
      </c>
      <c r="AI490" s="141">
        <v>0</v>
      </c>
      <c r="AJ490" s="142">
        <v>0</v>
      </c>
      <c r="AK490" s="121">
        <v>0</v>
      </c>
      <c r="AL490" s="142">
        <v>0</v>
      </c>
      <c r="AM490" s="181">
        <v>0</v>
      </c>
      <c r="AN490" s="141">
        <v>0</v>
      </c>
      <c r="AO490" s="140">
        <v>0</v>
      </c>
      <c r="AP490" s="140">
        <v>0</v>
      </c>
      <c r="AQ490" s="140">
        <v>0</v>
      </c>
      <c r="AR490" s="142">
        <v>0</v>
      </c>
      <c r="AS490" s="143">
        <v>0</v>
      </c>
      <c r="AT490" s="142">
        <v>0</v>
      </c>
      <c r="AU490" s="143">
        <v>0</v>
      </c>
      <c r="AV490" s="142">
        <v>0</v>
      </c>
      <c r="AW490" s="143">
        <v>0</v>
      </c>
      <c r="AX490" s="142">
        <v>0</v>
      </c>
      <c r="AY490" s="143">
        <v>0</v>
      </c>
      <c r="AZ490" s="142">
        <v>0</v>
      </c>
      <c r="BA490" s="143">
        <v>0</v>
      </c>
      <c r="BB490" s="142">
        <v>0</v>
      </c>
      <c r="BC490" s="143">
        <v>0</v>
      </c>
      <c r="BE490" s="139">
        <v>0</v>
      </c>
      <c r="BF490" s="139">
        <v>0</v>
      </c>
      <c r="BG490" s="139">
        <v>0</v>
      </c>
      <c r="BH490" s="139">
        <v>0</v>
      </c>
      <c r="BI490" s="139">
        <v>0</v>
      </c>
      <c r="BJ490" s="139">
        <v>0</v>
      </c>
      <c r="BK490" s="139">
        <v>0</v>
      </c>
      <c r="BL490" s="139">
        <v>0</v>
      </c>
      <c r="BM490" s="139">
        <v>0</v>
      </c>
      <c r="BN490" s="139">
        <v>0</v>
      </c>
      <c r="BO490" s="139">
        <v>0</v>
      </c>
      <c r="BP490" s="139">
        <v>0</v>
      </c>
      <c r="BQ490" s="144">
        <v>0</v>
      </c>
    </row>
    <row r="491" spans="11:69" x14ac:dyDescent="0.25">
      <c r="K491" s="135" t="s">
        <v>328</v>
      </c>
      <c r="N491" s="61" t="s">
        <v>2438</v>
      </c>
      <c r="V491" s="61" t="s">
        <v>787</v>
      </c>
      <c r="W491" s="61" t="s">
        <v>792</v>
      </c>
      <c r="X491" s="61">
        <v>420</v>
      </c>
      <c r="AB491" s="136" t="s">
        <v>387</v>
      </c>
      <c r="AC491" s="179">
        <v>250099151040</v>
      </c>
      <c r="AD491" s="180" t="s">
        <v>2439</v>
      </c>
      <c r="AE491" s="139">
        <v>2063</v>
      </c>
      <c r="AF491" s="17">
        <v>162</v>
      </c>
      <c r="AG491" s="17">
        <v>0</v>
      </c>
      <c r="AH491" s="140">
        <v>0</v>
      </c>
      <c r="AI491" s="141">
        <v>0</v>
      </c>
      <c r="AJ491" s="142">
        <v>0</v>
      </c>
      <c r="AK491" s="121">
        <v>0</v>
      </c>
      <c r="AL491" s="142">
        <v>0</v>
      </c>
      <c r="AM491" s="181">
        <v>0</v>
      </c>
      <c r="AN491" s="141">
        <v>0</v>
      </c>
      <c r="AO491" s="140">
        <v>0</v>
      </c>
      <c r="AP491" s="140">
        <v>0</v>
      </c>
      <c r="AQ491" s="140">
        <v>0</v>
      </c>
      <c r="AR491" s="142">
        <v>0</v>
      </c>
      <c r="AS491" s="143">
        <v>0</v>
      </c>
      <c r="AT491" s="142">
        <v>0</v>
      </c>
      <c r="AU491" s="143">
        <v>0</v>
      </c>
      <c r="AV491" s="142">
        <v>0</v>
      </c>
      <c r="AW491" s="143">
        <v>0</v>
      </c>
      <c r="AX491" s="142">
        <v>0</v>
      </c>
      <c r="AY491" s="143">
        <v>0</v>
      </c>
      <c r="AZ491" s="142">
        <v>0</v>
      </c>
      <c r="BA491" s="143">
        <v>0</v>
      </c>
      <c r="BB491" s="142">
        <v>0</v>
      </c>
      <c r="BC491" s="143">
        <v>0</v>
      </c>
      <c r="BE491" s="139">
        <v>0</v>
      </c>
      <c r="BF491" s="139">
        <v>0</v>
      </c>
      <c r="BG491" s="139">
        <v>0</v>
      </c>
      <c r="BH491" s="139">
        <v>0</v>
      </c>
      <c r="BI491" s="139">
        <v>0</v>
      </c>
      <c r="BJ491" s="139">
        <v>0</v>
      </c>
      <c r="BK491" s="139">
        <v>0</v>
      </c>
      <c r="BL491" s="139">
        <v>0</v>
      </c>
      <c r="BM491" s="139">
        <v>0</v>
      </c>
      <c r="BN491" s="139">
        <v>0</v>
      </c>
      <c r="BO491" s="139">
        <v>0</v>
      </c>
      <c r="BP491" s="139">
        <v>0</v>
      </c>
      <c r="BQ491" s="144">
        <v>0</v>
      </c>
    </row>
    <row r="492" spans="11:69" x14ac:dyDescent="0.25">
      <c r="K492" s="135" t="s">
        <v>328</v>
      </c>
      <c r="N492" s="61" t="s">
        <v>2440</v>
      </c>
      <c r="V492" s="61" t="s">
        <v>787</v>
      </c>
      <c r="W492" s="61" t="s">
        <v>792</v>
      </c>
      <c r="X492" s="61">
        <v>420</v>
      </c>
      <c r="AB492" s="136" t="s">
        <v>387</v>
      </c>
      <c r="AC492" s="179">
        <v>250099151050</v>
      </c>
      <c r="AD492" s="180" t="s">
        <v>2441</v>
      </c>
      <c r="AE492" s="139">
        <v>116</v>
      </c>
      <c r="AF492" s="17">
        <v>8</v>
      </c>
      <c r="AG492" s="17">
        <v>0</v>
      </c>
      <c r="AH492" s="140">
        <v>0</v>
      </c>
      <c r="AI492" s="141">
        <v>0</v>
      </c>
      <c r="AJ492" s="142">
        <v>0</v>
      </c>
      <c r="AK492" s="121">
        <v>0</v>
      </c>
      <c r="AL492" s="142">
        <v>0</v>
      </c>
      <c r="AM492" s="181">
        <v>0</v>
      </c>
      <c r="AN492" s="141">
        <v>0</v>
      </c>
      <c r="AO492" s="140">
        <v>0</v>
      </c>
      <c r="AP492" s="140">
        <v>0</v>
      </c>
      <c r="AQ492" s="140">
        <v>0</v>
      </c>
      <c r="AR492" s="142">
        <v>0</v>
      </c>
      <c r="AS492" s="143">
        <v>0</v>
      </c>
      <c r="AT492" s="142">
        <v>0</v>
      </c>
      <c r="AU492" s="143">
        <v>0</v>
      </c>
      <c r="AV492" s="142">
        <v>0</v>
      </c>
      <c r="AW492" s="143">
        <v>0</v>
      </c>
      <c r="AX492" s="142">
        <v>0</v>
      </c>
      <c r="AY492" s="143">
        <v>0</v>
      </c>
      <c r="AZ492" s="142">
        <v>0</v>
      </c>
      <c r="BA492" s="143">
        <v>0</v>
      </c>
      <c r="BB492" s="142">
        <v>0</v>
      </c>
      <c r="BC492" s="143">
        <v>0</v>
      </c>
      <c r="BE492" s="139">
        <v>0</v>
      </c>
      <c r="BF492" s="139">
        <v>0</v>
      </c>
      <c r="BG492" s="139">
        <v>0</v>
      </c>
      <c r="BH492" s="139">
        <v>0</v>
      </c>
      <c r="BI492" s="139">
        <v>0</v>
      </c>
      <c r="BJ492" s="139">
        <v>0</v>
      </c>
      <c r="BK492" s="139">
        <v>0</v>
      </c>
      <c r="BL492" s="139">
        <v>0</v>
      </c>
      <c r="BM492" s="139">
        <v>0</v>
      </c>
      <c r="BN492" s="139">
        <v>0</v>
      </c>
      <c r="BO492" s="139">
        <v>0</v>
      </c>
      <c r="BP492" s="139">
        <v>0</v>
      </c>
      <c r="BQ492" s="144">
        <v>0</v>
      </c>
    </row>
    <row r="493" spans="11:69" x14ac:dyDescent="0.25">
      <c r="K493" s="135" t="s">
        <v>328</v>
      </c>
      <c r="N493" s="61" t="s">
        <v>2442</v>
      </c>
      <c r="V493" s="61" t="s">
        <v>787</v>
      </c>
      <c r="W493" s="61" t="s">
        <v>792</v>
      </c>
      <c r="X493" s="61">
        <v>420</v>
      </c>
      <c r="AB493" s="136" t="s">
        <v>387</v>
      </c>
      <c r="AC493" s="179">
        <v>250099151060</v>
      </c>
      <c r="AD493" s="180" t="s">
        <v>2443</v>
      </c>
      <c r="AE493" s="139">
        <v>132</v>
      </c>
      <c r="AF493" s="17">
        <v>0</v>
      </c>
      <c r="AG493" s="17">
        <v>0</v>
      </c>
      <c r="AH493" s="140">
        <v>0</v>
      </c>
      <c r="AI493" s="141">
        <v>0</v>
      </c>
      <c r="AJ493" s="142">
        <v>0</v>
      </c>
      <c r="AK493" s="121">
        <v>0</v>
      </c>
      <c r="AL493" s="142">
        <v>0</v>
      </c>
      <c r="AM493" s="181">
        <v>0</v>
      </c>
      <c r="AN493" s="141">
        <v>0</v>
      </c>
      <c r="AO493" s="140">
        <v>0</v>
      </c>
      <c r="AP493" s="140">
        <v>0</v>
      </c>
      <c r="AQ493" s="140">
        <v>0</v>
      </c>
      <c r="AR493" s="142">
        <v>0</v>
      </c>
      <c r="AS493" s="143">
        <v>0</v>
      </c>
      <c r="AT493" s="142">
        <v>0</v>
      </c>
      <c r="AU493" s="143">
        <v>0</v>
      </c>
      <c r="AV493" s="142">
        <v>0</v>
      </c>
      <c r="AW493" s="143">
        <v>0</v>
      </c>
      <c r="AX493" s="142">
        <v>0</v>
      </c>
      <c r="AY493" s="143">
        <v>0</v>
      </c>
      <c r="AZ493" s="142">
        <v>0</v>
      </c>
      <c r="BA493" s="143">
        <v>0</v>
      </c>
      <c r="BB493" s="142">
        <v>0</v>
      </c>
      <c r="BC493" s="143">
        <v>0</v>
      </c>
      <c r="BE493" s="139">
        <v>0</v>
      </c>
      <c r="BF493" s="139">
        <v>0</v>
      </c>
      <c r="BG493" s="139">
        <v>0</v>
      </c>
      <c r="BH493" s="139">
        <v>0</v>
      </c>
      <c r="BI493" s="139">
        <v>0</v>
      </c>
      <c r="BJ493" s="139">
        <v>0</v>
      </c>
      <c r="BK493" s="139">
        <v>0</v>
      </c>
      <c r="BL493" s="139">
        <v>0</v>
      </c>
      <c r="BM493" s="139">
        <v>0</v>
      </c>
      <c r="BN493" s="139">
        <v>0</v>
      </c>
      <c r="BO493" s="139">
        <v>0</v>
      </c>
      <c r="BP493" s="139">
        <v>0</v>
      </c>
      <c r="BQ493" s="144">
        <v>0</v>
      </c>
    </row>
    <row r="494" spans="11:69" x14ac:dyDescent="0.25">
      <c r="K494" s="135" t="s">
        <v>328</v>
      </c>
      <c r="N494" s="61" t="s">
        <v>2444</v>
      </c>
      <c r="V494" s="61" t="s">
        <v>787</v>
      </c>
      <c r="W494" s="61" t="s">
        <v>792</v>
      </c>
      <c r="X494" s="61">
        <v>420</v>
      </c>
      <c r="AB494" s="136" t="s">
        <v>387</v>
      </c>
      <c r="AC494" s="179">
        <v>250099152010</v>
      </c>
      <c r="AD494" s="180" t="s">
        <v>2445</v>
      </c>
      <c r="AE494" s="139">
        <v>346</v>
      </c>
      <c r="AF494" s="17">
        <v>12</v>
      </c>
      <c r="AG494" s="17">
        <v>0</v>
      </c>
      <c r="AH494" s="140">
        <v>0</v>
      </c>
      <c r="AI494" s="141">
        <v>0</v>
      </c>
      <c r="AJ494" s="142">
        <v>0</v>
      </c>
      <c r="AK494" s="121">
        <v>0</v>
      </c>
      <c r="AL494" s="142">
        <v>0</v>
      </c>
      <c r="AM494" s="181">
        <v>0</v>
      </c>
      <c r="AN494" s="141">
        <v>0</v>
      </c>
      <c r="AO494" s="140">
        <v>0</v>
      </c>
      <c r="AP494" s="140">
        <v>0</v>
      </c>
      <c r="AQ494" s="140">
        <v>0</v>
      </c>
      <c r="AR494" s="142">
        <v>0</v>
      </c>
      <c r="AS494" s="143">
        <v>0</v>
      </c>
      <c r="AT494" s="142">
        <v>0</v>
      </c>
      <c r="AU494" s="143">
        <v>0</v>
      </c>
      <c r="AV494" s="142">
        <v>0</v>
      </c>
      <c r="AW494" s="143">
        <v>0</v>
      </c>
      <c r="AX494" s="142">
        <v>0</v>
      </c>
      <c r="AY494" s="143">
        <v>0</v>
      </c>
      <c r="AZ494" s="142">
        <v>0</v>
      </c>
      <c r="BA494" s="143">
        <v>0</v>
      </c>
      <c r="BB494" s="142">
        <v>0</v>
      </c>
      <c r="BC494" s="143">
        <v>0</v>
      </c>
      <c r="BE494" s="139">
        <v>0</v>
      </c>
      <c r="BF494" s="139">
        <v>0</v>
      </c>
      <c r="BG494" s="139">
        <v>0</v>
      </c>
      <c r="BH494" s="139">
        <v>0</v>
      </c>
      <c r="BI494" s="139">
        <v>0</v>
      </c>
      <c r="BJ494" s="139">
        <v>0</v>
      </c>
      <c r="BK494" s="139">
        <v>0</v>
      </c>
      <c r="BL494" s="139">
        <v>0</v>
      </c>
      <c r="BM494" s="139">
        <v>0</v>
      </c>
      <c r="BN494" s="139">
        <v>0</v>
      </c>
      <c r="BO494" s="139">
        <v>0</v>
      </c>
      <c r="BP494" s="139">
        <v>0</v>
      </c>
      <c r="BQ494" s="144">
        <v>0</v>
      </c>
    </row>
    <row r="495" spans="11:69" x14ac:dyDescent="0.25">
      <c r="K495" s="135" t="s">
        <v>328</v>
      </c>
      <c r="N495" s="61" t="s">
        <v>2446</v>
      </c>
      <c r="V495" s="61" t="s">
        <v>787</v>
      </c>
      <c r="W495" s="61" t="s">
        <v>792</v>
      </c>
      <c r="X495" s="61">
        <v>420</v>
      </c>
      <c r="AB495" s="136" t="s">
        <v>387</v>
      </c>
      <c r="AC495" s="179">
        <v>250099152015</v>
      </c>
      <c r="AD495" s="180" t="s">
        <v>2447</v>
      </c>
      <c r="AE495" s="139">
        <v>131</v>
      </c>
      <c r="AF495" s="17">
        <v>0</v>
      </c>
      <c r="AG495" s="17">
        <v>0</v>
      </c>
      <c r="AH495" s="140">
        <v>0</v>
      </c>
      <c r="AI495" s="141">
        <v>0</v>
      </c>
      <c r="AJ495" s="142">
        <v>0</v>
      </c>
      <c r="AK495" s="121">
        <v>0</v>
      </c>
      <c r="AL495" s="142">
        <v>0</v>
      </c>
      <c r="AM495" s="181">
        <v>0</v>
      </c>
      <c r="AN495" s="141">
        <v>0</v>
      </c>
      <c r="AO495" s="140">
        <v>0</v>
      </c>
      <c r="AP495" s="140">
        <v>0</v>
      </c>
      <c r="AQ495" s="140">
        <v>0</v>
      </c>
      <c r="AR495" s="142">
        <v>0</v>
      </c>
      <c r="AS495" s="143">
        <v>0</v>
      </c>
      <c r="AT495" s="142">
        <v>0</v>
      </c>
      <c r="AU495" s="143">
        <v>0</v>
      </c>
      <c r="AV495" s="142">
        <v>0</v>
      </c>
      <c r="AW495" s="143">
        <v>0</v>
      </c>
      <c r="AX495" s="142">
        <v>0</v>
      </c>
      <c r="AY495" s="143">
        <v>0</v>
      </c>
      <c r="AZ495" s="142">
        <v>0</v>
      </c>
      <c r="BA495" s="143">
        <v>0</v>
      </c>
      <c r="BB495" s="142">
        <v>0</v>
      </c>
      <c r="BC495" s="143">
        <v>0</v>
      </c>
      <c r="BE495" s="139">
        <v>0</v>
      </c>
      <c r="BF495" s="139">
        <v>0</v>
      </c>
      <c r="BG495" s="139">
        <v>0</v>
      </c>
      <c r="BH495" s="139">
        <v>0</v>
      </c>
      <c r="BI495" s="139">
        <v>0</v>
      </c>
      <c r="BJ495" s="139">
        <v>0</v>
      </c>
      <c r="BK495" s="139">
        <v>0</v>
      </c>
      <c r="BL495" s="139">
        <v>0</v>
      </c>
      <c r="BM495" s="139">
        <v>0</v>
      </c>
      <c r="BN495" s="139">
        <v>0</v>
      </c>
      <c r="BO495" s="139">
        <v>0</v>
      </c>
      <c r="BP495" s="139">
        <v>0</v>
      </c>
      <c r="BQ495" s="144">
        <v>0</v>
      </c>
    </row>
    <row r="496" spans="11:69" x14ac:dyDescent="0.25">
      <c r="K496" s="135" t="s">
        <v>328</v>
      </c>
      <c r="N496" s="61" t="s">
        <v>2448</v>
      </c>
      <c r="V496" s="61" t="s">
        <v>787</v>
      </c>
      <c r="W496" s="61" t="s">
        <v>792</v>
      </c>
      <c r="X496" s="61">
        <v>420</v>
      </c>
      <c r="AB496" s="136" t="s">
        <v>387</v>
      </c>
      <c r="AC496" s="179">
        <v>250099152020</v>
      </c>
      <c r="AD496" s="180" t="s">
        <v>2449</v>
      </c>
      <c r="AE496" s="139">
        <v>83</v>
      </c>
      <c r="AF496" s="17">
        <v>3</v>
      </c>
      <c r="AG496" s="17">
        <v>0</v>
      </c>
      <c r="AH496" s="140">
        <v>0</v>
      </c>
      <c r="AI496" s="141">
        <v>0</v>
      </c>
      <c r="AJ496" s="142">
        <v>0</v>
      </c>
      <c r="AK496" s="121">
        <v>0</v>
      </c>
      <c r="AL496" s="142">
        <v>0</v>
      </c>
      <c r="AM496" s="181">
        <v>0</v>
      </c>
      <c r="AN496" s="141">
        <v>0</v>
      </c>
      <c r="AO496" s="140">
        <v>0</v>
      </c>
      <c r="AP496" s="140">
        <v>0</v>
      </c>
      <c r="AQ496" s="140">
        <v>0</v>
      </c>
      <c r="AR496" s="142">
        <v>0</v>
      </c>
      <c r="AS496" s="143">
        <v>0</v>
      </c>
      <c r="AT496" s="142">
        <v>0</v>
      </c>
      <c r="AU496" s="143">
        <v>0</v>
      </c>
      <c r="AV496" s="142">
        <v>0</v>
      </c>
      <c r="AW496" s="143">
        <v>0</v>
      </c>
      <c r="AX496" s="142">
        <v>0</v>
      </c>
      <c r="AY496" s="143">
        <v>0</v>
      </c>
      <c r="AZ496" s="142">
        <v>0</v>
      </c>
      <c r="BA496" s="143">
        <v>0</v>
      </c>
      <c r="BB496" s="142">
        <v>0</v>
      </c>
      <c r="BC496" s="143">
        <v>0</v>
      </c>
      <c r="BE496" s="139">
        <v>0</v>
      </c>
      <c r="BF496" s="139">
        <v>0</v>
      </c>
      <c r="BG496" s="139">
        <v>0</v>
      </c>
      <c r="BH496" s="139">
        <v>0</v>
      </c>
      <c r="BI496" s="139">
        <v>0</v>
      </c>
      <c r="BJ496" s="139">
        <v>0</v>
      </c>
      <c r="BK496" s="139">
        <v>0</v>
      </c>
      <c r="BL496" s="139">
        <v>0</v>
      </c>
      <c r="BM496" s="139">
        <v>0</v>
      </c>
      <c r="BN496" s="139">
        <v>0</v>
      </c>
      <c r="BO496" s="139">
        <v>0</v>
      </c>
      <c r="BP496" s="139">
        <v>0</v>
      </c>
      <c r="BQ496" s="144">
        <v>0</v>
      </c>
    </row>
    <row r="497" spans="11:69" x14ac:dyDescent="0.25">
      <c r="K497" s="135" t="s">
        <v>328</v>
      </c>
      <c r="N497" s="61" t="s">
        <v>2450</v>
      </c>
      <c r="V497" s="61" t="s">
        <v>787</v>
      </c>
      <c r="W497" s="61" t="s">
        <v>792</v>
      </c>
      <c r="X497" s="61">
        <v>420</v>
      </c>
      <c r="AB497" s="136" t="s">
        <v>387</v>
      </c>
      <c r="AC497" s="179">
        <v>250099161010</v>
      </c>
      <c r="AD497" s="180" t="s">
        <v>2451</v>
      </c>
      <c r="AE497" s="139">
        <v>91</v>
      </c>
      <c r="AF497" s="17">
        <v>14</v>
      </c>
      <c r="AG497" s="17">
        <v>0</v>
      </c>
      <c r="AH497" s="140">
        <v>0</v>
      </c>
      <c r="AI497" s="141">
        <v>0</v>
      </c>
      <c r="AJ497" s="142">
        <v>0</v>
      </c>
      <c r="AK497" s="121">
        <v>0</v>
      </c>
      <c r="AL497" s="142">
        <v>0</v>
      </c>
      <c r="AM497" s="181">
        <v>0</v>
      </c>
      <c r="AN497" s="141">
        <v>0</v>
      </c>
      <c r="AO497" s="140">
        <v>0</v>
      </c>
      <c r="AP497" s="140">
        <v>0</v>
      </c>
      <c r="AQ497" s="140">
        <v>0</v>
      </c>
      <c r="AR497" s="142">
        <v>0</v>
      </c>
      <c r="AS497" s="143">
        <v>0</v>
      </c>
      <c r="AT497" s="142">
        <v>0</v>
      </c>
      <c r="AU497" s="143">
        <v>0</v>
      </c>
      <c r="AV497" s="142">
        <v>0</v>
      </c>
      <c r="AW497" s="143">
        <v>0</v>
      </c>
      <c r="AX497" s="142">
        <v>0</v>
      </c>
      <c r="AY497" s="143">
        <v>0</v>
      </c>
      <c r="AZ497" s="142">
        <v>0</v>
      </c>
      <c r="BA497" s="143">
        <v>0</v>
      </c>
      <c r="BB497" s="142">
        <v>0</v>
      </c>
      <c r="BC497" s="143">
        <v>0</v>
      </c>
      <c r="BE497" s="139">
        <v>0</v>
      </c>
      <c r="BF497" s="139">
        <v>0</v>
      </c>
      <c r="BG497" s="139">
        <v>0</v>
      </c>
      <c r="BH497" s="139">
        <v>0</v>
      </c>
      <c r="BI497" s="139">
        <v>0</v>
      </c>
      <c r="BJ497" s="139">
        <v>0</v>
      </c>
      <c r="BK497" s="139">
        <v>0</v>
      </c>
      <c r="BL497" s="139">
        <v>0</v>
      </c>
      <c r="BM497" s="139">
        <v>0</v>
      </c>
      <c r="BN497" s="139">
        <v>0</v>
      </c>
      <c r="BO497" s="139">
        <v>0</v>
      </c>
      <c r="BP497" s="139">
        <v>0</v>
      </c>
      <c r="BQ497" s="144">
        <v>0</v>
      </c>
    </row>
    <row r="498" spans="11:69" x14ac:dyDescent="0.25">
      <c r="K498" s="135" t="s">
        <v>328</v>
      </c>
      <c r="N498" s="61" t="s">
        <v>2452</v>
      </c>
      <c r="V498" s="61" t="s">
        <v>787</v>
      </c>
      <c r="W498" s="61" t="s">
        <v>792</v>
      </c>
      <c r="X498" s="61">
        <v>420</v>
      </c>
      <c r="AB498" s="136" t="s">
        <v>387</v>
      </c>
      <c r="AC498" s="179">
        <v>250099161015</v>
      </c>
      <c r="AD498" s="180" t="s">
        <v>2453</v>
      </c>
      <c r="AE498" s="139">
        <v>36</v>
      </c>
      <c r="AF498" s="17">
        <v>10</v>
      </c>
      <c r="AG498" s="17">
        <v>0</v>
      </c>
      <c r="AH498" s="140">
        <v>0</v>
      </c>
      <c r="AI498" s="141">
        <v>0</v>
      </c>
      <c r="AJ498" s="142">
        <v>0</v>
      </c>
      <c r="AK498" s="121">
        <v>0</v>
      </c>
      <c r="AL498" s="142">
        <v>0</v>
      </c>
      <c r="AM498" s="181">
        <v>0</v>
      </c>
      <c r="AN498" s="141">
        <v>0</v>
      </c>
      <c r="AO498" s="140">
        <v>0</v>
      </c>
      <c r="AP498" s="140">
        <v>0</v>
      </c>
      <c r="AQ498" s="140">
        <v>0</v>
      </c>
      <c r="AR498" s="142">
        <v>0</v>
      </c>
      <c r="AS498" s="143">
        <v>0</v>
      </c>
      <c r="AT498" s="142">
        <v>0</v>
      </c>
      <c r="AU498" s="143">
        <v>0</v>
      </c>
      <c r="AV498" s="142">
        <v>0</v>
      </c>
      <c r="AW498" s="143">
        <v>0</v>
      </c>
      <c r="AX498" s="142">
        <v>0</v>
      </c>
      <c r="AY498" s="143">
        <v>0</v>
      </c>
      <c r="AZ498" s="142">
        <v>0</v>
      </c>
      <c r="BA498" s="143">
        <v>0</v>
      </c>
      <c r="BB498" s="142">
        <v>0</v>
      </c>
      <c r="BC498" s="143">
        <v>0</v>
      </c>
      <c r="BE498" s="139">
        <v>0</v>
      </c>
      <c r="BF498" s="139">
        <v>0</v>
      </c>
      <c r="BG498" s="139">
        <v>0</v>
      </c>
      <c r="BH498" s="139">
        <v>0</v>
      </c>
      <c r="BI498" s="139">
        <v>0</v>
      </c>
      <c r="BJ498" s="139">
        <v>0</v>
      </c>
      <c r="BK498" s="139">
        <v>0</v>
      </c>
      <c r="BL498" s="139">
        <v>0</v>
      </c>
      <c r="BM498" s="139">
        <v>0</v>
      </c>
      <c r="BN498" s="139">
        <v>0</v>
      </c>
      <c r="BO498" s="139">
        <v>0</v>
      </c>
      <c r="BP498" s="139">
        <v>0</v>
      </c>
      <c r="BQ498" s="144">
        <v>0</v>
      </c>
    </row>
    <row r="499" spans="11:69" x14ac:dyDescent="0.25">
      <c r="K499" s="135" t="s">
        <v>328</v>
      </c>
      <c r="N499" s="61" t="s">
        <v>2454</v>
      </c>
      <c r="V499" s="61" t="s">
        <v>787</v>
      </c>
      <c r="W499" s="61" t="s">
        <v>792</v>
      </c>
      <c r="X499" s="61">
        <v>420</v>
      </c>
      <c r="AB499" s="136" t="s">
        <v>387</v>
      </c>
      <c r="AC499" s="179">
        <v>250099161020</v>
      </c>
      <c r="AD499" s="180" t="s">
        <v>2455</v>
      </c>
      <c r="AE499" s="139">
        <v>33</v>
      </c>
      <c r="AF499" s="17">
        <v>0</v>
      </c>
      <c r="AG499" s="17">
        <v>0</v>
      </c>
      <c r="AH499" s="140">
        <v>0</v>
      </c>
      <c r="AI499" s="141">
        <v>0</v>
      </c>
      <c r="AJ499" s="142">
        <v>0</v>
      </c>
      <c r="AK499" s="121">
        <v>0</v>
      </c>
      <c r="AL499" s="142">
        <v>0</v>
      </c>
      <c r="AM499" s="181">
        <v>0</v>
      </c>
      <c r="AN499" s="141">
        <v>0</v>
      </c>
      <c r="AO499" s="140">
        <v>0</v>
      </c>
      <c r="AP499" s="140">
        <v>0</v>
      </c>
      <c r="AQ499" s="140">
        <v>0</v>
      </c>
      <c r="AR499" s="142">
        <v>0</v>
      </c>
      <c r="AS499" s="143">
        <v>0</v>
      </c>
      <c r="AT499" s="142">
        <v>0</v>
      </c>
      <c r="AU499" s="143">
        <v>0</v>
      </c>
      <c r="AV499" s="142">
        <v>0</v>
      </c>
      <c r="AW499" s="143">
        <v>0</v>
      </c>
      <c r="AX499" s="142">
        <v>0</v>
      </c>
      <c r="AY499" s="143">
        <v>0</v>
      </c>
      <c r="AZ499" s="142">
        <v>0</v>
      </c>
      <c r="BA499" s="143">
        <v>0</v>
      </c>
      <c r="BB499" s="142">
        <v>0</v>
      </c>
      <c r="BC499" s="143">
        <v>0</v>
      </c>
      <c r="BE499" s="139">
        <v>0</v>
      </c>
      <c r="BF499" s="139">
        <v>0</v>
      </c>
      <c r="BG499" s="139">
        <v>0</v>
      </c>
      <c r="BH499" s="139">
        <v>0</v>
      </c>
      <c r="BI499" s="139">
        <v>0</v>
      </c>
      <c r="BJ499" s="139">
        <v>0</v>
      </c>
      <c r="BK499" s="139">
        <v>0</v>
      </c>
      <c r="BL499" s="139">
        <v>0</v>
      </c>
      <c r="BM499" s="139">
        <v>0</v>
      </c>
      <c r="BN499" s="139">
        <v>0</v>
      </c>
      <c r="BO499" s="139">
        <v>0</v>
      </c>
      <c r="BP499" s="139">
        <v>0</v>
      </c>
      <c r="BQ499" s="144">
        <v>0</v>
      </c>
    </row>
    <row r="500" spans="11:69" x14ac:dyDescent="0.25">
      <c r="K500" s="135" t="s">
        <v>328</v>
      </c>
      <c r="N500" s="61" t="s">
        <v>2456</v>
      </c>
      <c r="V500" s="61" t="s">
        <v>787</v>
      </c>
      <c r="W500" s="61" t="s">
        <v>792</v>
      </c>
      <c r="X500" s="61">
        <v>420</v>
      </c>
      <c r="AB500" s="136" t="s">
        <v>387</v>
      </c>
      <c r="AC500" s="179">
        <v>250099161030</v>
      </c>
      <c r="AD500" s="180" t="s">
        <v>2457</v>
      </c>
      <c r="AE500" s="139">
        <v>15</v>
      </c>
      <c r="AF500" s="17">
        <v>4</v>
      </c>
      <c r="AG500" s="17">
        <v>0</v>
      </c>
      <c r="AH500" s="140">
        <v>0</v>
      </c>
      <c r="AI500" s="141">
        <v>0</v>
      </c>
      <c r="AJ500" s="142">
        <v>0</v>
      </c>
      <c r="AK500" s="121">
        <v>0</v>
      </c>
      <c r="AL500" s="142">
        <v>0</v>
      </c>
      <c r="AM500" s="181">
        <v>0</v>
      </c>
      <c r="AN500" s="141">
        <v>0</v>
      </c>
      <c r="AO500" s="140">
        <v>0</v>
      </c>
      <c r="AP500" s="140">
        <v>0</v>
      </c>
      <c r="AQ500" s="140">
        <v>0</v>
      </c>
      <c r="AR500" s="142">
        <v>0</v>
      </c>
      <c r="AS500" s="143">
        <v>0</v>
      </c>
      <c r="AT500" s="142">
        <v>0</v>
      </c>
      <c r="AU500" s="143">
        <v>0</v>
      </c>
      <c r="AV500" s="142">
        <v>0</v>
      </c>
      <c r="AW500" s="143">
        <v>0</v>
      </c>
      <c r="AX500" s="142">
        <v>0</v>
      </c>
      <c r="AY500" s="143">
        <v>0</v>
      </c>
      <c r="AZ500" s="142">
        <v>0</v>
      </c>
      <c r="BA500" s="143">
        <v>0</v>
      </c>
      <c r="BB500" s="142">
        <v>0</v>
      </c>
      <c r="BC500" s="143">
        <v>0</v>
      </c>
      <c r="BE500" s="139">
        <v>0</v>
      </c>
      <c r="BF500" s="139">
        <v>0</v>
      </c>
      <c r="BG500" s="139">
        <v>0</v>
      </c>
      <c r="BH500" s="139">
        <v>0</v>
      </c>
      <c r="BI500" s="139">
        <v>0</v>
      </c>
      <c r="BJ500" s="139">
        <v>0</v>
      </c>
      <c r="BK500" s="139">
        <v>0</v>
      </c>
      <c r="BL500" s="139">
        <v>0</v>
      </c>
      <c r="BM500" s="139">
        <v>0</v>
      </c>
      <c r="BN500" s="139">
        <v>0</v>
      </c>
      <c r="BO500" s="139">
        <v>0</v>
      </c>
      <c r="BP500" s="139">
        <v>0</v>
      </c>
      <c r="BQ500" s="144">
        <v>0</v>
      </c>
    </row>
    <row r="501" spans="11:69" x14ac:dyDescent="0.25">
      <c r="K501" s="135" t="s">
        <v>328</v>
      </c>
      <c r="N501" s="61" t="s">
        <v>2458</v>
      </c>
      <c r="V501" s="61" t="s">
        <v>787</v>
      </c>
      <c r="W501" s="61" t="s">
        <v>792</v>
      </c>
      <c r="X501" s="61">
        <v>420</v>
      </c>
      <c r="AB501" s="136" t="s">
        <v>387</v>
      </c>
      <c r="AC501" s="179">
        <v>250099161040</v>
      </c>
      <c r="AD501" s="180" t="s">
        <v>2459</v>
      </c>
      <c r="AE501" s="139">
        <v>27</v>
      </c>
      <c r="AF501" s="17">
        <v>0</v>
      </c>
      <c r="AG501" s="17">
        <v>0</v>
      </c>
      <c r="AH501" s="140">
        <v>0</v>
      </c>
      <c r="AI501" s="141">
        <v>0</v>
      </c>
      <c r="AJ501" s="142">
        <v>0</v>
      </c>
      <c r="AK501" s="121">
        <v>0</v>
      </c>
      <c r="AL501" s="142">
        <v>0</v>
      </c>
      <c r="AM501" s="181">
        <v>0</v>
      </c>
      <c r="AN501" s="141">
        <v>0</v>
      </c>
      <c r="AO501" s="140">
        <v>0</v>
      </c>
      <c r="AP501" s="140">
        <v>0</v>
      </c>
      <c r="AQ501" s="140">
        <v>0</v>
      </c>
      <c r="AR501" s="142">
        <v>0</v>
      </c>
      <c r="AS501" s="143">
        <v>0</v>
      </c>
      <c r="AT501" s="142">
        <v>0</v>
      </c>
      <c r="AU501" s="143">
        <v>0</v>
      </c>
      <c r="AV501" s="142">
        <v>0</v>
      </c>
      <c r="AW501" s="143">
        <v>0</v>
      </c>
      <c r="AX501" s="142">
        <v>0</v>
      </c>
      <c r="AY501" s="143">
        <v>0</v>
      </c>
      <c r="AZ501" s="142">
        <v>0</v>
      </c>
      <c r="BA501" s="143">
        <v>0</v>
      </c>
      <c r="BB501" s="142">
        <v>0</v>
      </c>
      <c r="BC501" s="143">
        <v>0</v>
      </c>
      <c r="BE501" s="139">
        <v>0</v>
      </c>
      <c r="BF501" s="139">
        <v>0</v>
      </c>
      <c r="BG501" s="139">
        <v>0</v>
      </c>
      <c r="BH501" s="139">
        <v>0</v>
      </c>
      <c r="BI501" s="139">
        <v>0</v>
      </c>
      <c r="BJ501" s="139">
        <v>0</v>
      </c>
      <c r="BK501" s="139">
        <v>0</v>
      </c>
      <c r="BL501" s="139">
        <v>0</v>
      </c>
      <c r="BM501" s="139">
        <v>0</v>
      </c>
      <c r="BN501" s="139">
        <v>0</v>
      </c>
      <c r="BO501" s="139">
        <v>0</v>
      </c>
      <c r="BP501" s="139">
        <v>0</v>
      </c>
      <c r="BQ501" s="144">
        <v>0</v>
      </c>
    </row>
    <row r="502" spans="11:69" x14ac:dyDescent="0.25">
      <c r="K502" s="135" t="s">
        <v>328</v>
      </c>
      <c r="N502" s="61" t="s">
        <v>2460</v>
      </c>
      <c r="V502" s="61" t="s">
        <v>787</v>
      </c>
      <c r="W502" s="61" t="s">
        <v>792</v>
      </c>
      <c r="X502" s="61">
        <v>420</v>
      </c>
      <c r="AB502" s="136" t="s">
        <v>387</v>
      </c>
      <c r="AC502" s="179">
        <v>250099171010</v>
      </c>
      <c r="AD502" s="180" t="s">
        <v>2461</v>
      </c>
      <c r="AE502" s="139">
        <v>62</v>
      </c>
      <c r="AF502" s="17">
        <v>3</v>
      </c>
      <c r="AG502" s="17">
        <v>0</v>
      </c>
      <c r="AH502" s="140">
        <v>0</v>
      </c>
      <c r="AI502" s="141">
        <v>0</v>
      </c>
      <c r="AJ502" s="142">
        <v>0</v>
      </c>
      <c r="AK502" s="121">
        <v>0</v>
      </c>
      <c r="AL502" s="142">
        <v>0</v>
      </c>
      <c r="AM502" s="181">
        <v>0</v>
      </c>
      <c r="AN502" s="141">
        <v>0</v>
      </c>
      <c r="AO502" s="140">
        <v>0</v>
      </c>
      <c r="AP502" s="140">
        <v>0</v>
      </c>
      <c r="AQ502" s="140">
        <v>0</v>
      </c>
      <c r="AR502" s="142">
        <v>0</v>
      </c>
      <c r="AS502" s="143">
        <v>0</v>
      </c>
      <c r="AT502" s="142">
        <v>0</v>
      </c>
      <c r="AU502" s="143">
        <v>0</v>
      </c>
      <c r="AV502" s="142">
        <v>0</v>
      </c>
      <c r="AW502" s="143">
        <v>0</v>
      </c>
      <c r="AX502" s="142">
        <v>0</v>
      </c>
      <c r="AY502" s="143">
        <v>0</v>
      </c>
      <c r="AZ502" s="142">
        <v>0</v>
      </c>
      <c r="BA502" s="143">
        <v>0</v>
      </c>
      <c r="BB502" s="142">
        <v>0</v>
      </c>
      <c r="BC502" s="143">
        <v>0</v>
      </c>
      <c r="BE502" s="139">
        <v>0</v>
      </c>
      <c r="BF502" s="139">
        <v>0</v>
      </c>
      <c r="BG502" s="139">
        <v>0</v>
      </c>
      <c r="BH502" s="139">
        <v>0</v>
      </c>
      <c r="BI502" s="139">
        <v>0</v>
      </c>
      <c r="BJ502" s="139">
        <v>0</v>
      </c>
      <c r="BK502" s="139">
        <v>0</v>
      </c>
      <c r="BL502" s="139">
        <v>0</v>
      </c>
      <c r="BM502" s="139">
        <v>0</v>
      </c>
      <c r="BN502" s="139">
        <v>0</v>
      </c>
      <c r="BO502" s="139">
        <v>0</v>
      </c>
      <c r="BP502" s="139">
        <v>0</v>
      </c>
      <c r="BQ502" s="144">
        <v>0</v>
      </c>
    </row>
    <row r="503" spans="11:69" x14ac:dyDescent="0.25">
      <c r="K503" s="135" t="s">
        <v>328</v>
      </c>
      <c r="N503" s="61" t="s">
        <v>2462</v>
      </c>
      <c r="V503" s="61" t="s">
        <v>787</v>
      </c>
      <c r="W503" s="61" t="s">
        <v>792</v>
      </c>
      <c r="X503" s="61">
        <v>420</v>
      </c>
      <c r="AB503" s="136" t="s">
        <v>387</v>
      </c>
      <c r="AC503" s="179">
        <v>250099171015</v>
      </c>
      <c r="AD503" s="180" t="s">
        <v>2463</v>
      </c>
      <c r="AE503" s="139">
        <v>6</v>
      </c>
      <c r="AF503" s="17">
        <v>0</v>
      </c>
      <c r="AG503" s="17">
        <v>0</v>
      </c>
      <c r="AH503" s="140">
        <v>0</v>
      </c>
      <c r="AI503" s="141">
        <v>0</v>
      </c>
      <c r="AJ503" s="142">
        <v>0</v>
      </c>
      <c r="AK503" s="121">
        <v>0</v>
      </c>
      <c r="AL503" s="142">
        <v>0</v>
      </c>
      <c r="AM503" s="181">
        <v>0</v>
      </c>
      <c r="AN503" s="141">
        <v>0</v>
      </c>
      <c r="AO503" s="140">
        <v>0</v>
      </c>
      <c r="AP503" s="140">
        <v>0</v>
      </c>
      <c r="AQ503" s="140">
        <v>0</v>
      </c>
      <c r="AR503" s="142">
        <v>0</v>
      </c>
      <c r="AS503" s="143">
        <v>0</v>
      </c>
      <c r="AT503" s="142">
        <v>0</v>
      </c>
      <c r="AU503" s="143">
        <v>0</v>
      </c>
      <c r="AV503" s="142">
        <v>0</v>
      </c>
      <c r="AW503" s="143">
        <v>0</v>
      </c>
      <c r="AX503" s="142">
        <v>0</v>
      </c>
      <c r="AY503" s="143">
        <v>0</v>
      </c>
      <c r="AZ503" s="142">
        <v>0</v>
      </c>
      <c r="BA503" s="143">
        <v>0</v>
      </c>
      <c r="BB503" s="142">
        <v>0</v>
      </c>
      <c r="BC503" s="143">
        <v>0</v>
      </c>
      <c r="BE503" s="139">
        <v>0</v>
      </c>
      <c r="BF503" s="139">
        <v>0</v>
      </c>
      <c r="BG503" s="139">
        <v>0</v>
      </c>
      <c r="BH503" s="139">
        <v>0</v>
      </c>
      <c r="BI503" s="139">
        <v>0</v>
      </c>
      <c r="BJ503" s="139">
        <v>0</v>
      </c>
      <c r="BK503" s="139">
        <v>0</v>
      </c>
      <c r="BL503" s="139">
        <v>0</v>
      </c>
      <c r="BM503" s="139">
        <v>0</v>
      </c>
      <c r="BN503" s="139">
        <v>0</v>
      </c>
      <c r="BO503" s="139">
        <v>0</v>
      </c>
      <c r="BP503" s="139">
        <v>0</v>
      </c>
      <c r="BQ503" s="144">
        <v>0</v>
      </c>
    </row>
    <row r="504" spans="11:69" x14ac:dyDescent="0.25">
      <c r="K504" s="135" t="s">
        <v>328</v>
      </c>
      <c r="N504" s="61" t="s">
        <v>2464</v>
      </c>
      <c r="V504" s="61" t="s">
        <v>787</v>
      </c>
      <c r="W504" s="61" t="s">
        <v>792</v>
      </c>
      <c r="X504" s="61">
        <v>420</v>
      </c>
      <c r="AB504" s="136" t="s">
        <v>387</v>
      </c>
      <c r="AC504" s="179">
        <v>250099171020</v>
      </c>
      <c r="AD504" s="180" t="s">
        <v>2465</v>
      </c>
      <c r="AE504" s="139">
        <v>13</v>
      </c>
      <c r="AF504" s="17">
        <v>1</v>
      </c>
      <c r="AG504" s="17">
        <v>0</v>
      </c>
      <c r="AH504" s="140">
        <v>0</v>
      </c>
      <c r="AI504" s="141">
        <v>0</v>
      </c>
      <c r="AJ504" s="142">
        <v>0</v>
      </c>
      <c r="AK504" s="121">
        <v>0</v>
      </c>
      <c r="AL504" s="142">
        <v>0</v>
      </c>
      <c r="AM504" s="181">
        <v>0</v>
      </c>
      <c r="AN504" s="141">
        <v>0</v>
      </c>
      <c r="AO504" s="140">
        <v>0</v>
      </c>
      <c r="AP504" s="140">
        <v>0</v>
      </c>
      <c r="AQ504" s="140">
        <v>0</v>
      </c>
      <c r="AR504" s="142">
        <v>0</v>
      </c>
      <c r="AS504" s="143">
        <v>0</v>
      </c>
      <c r="AT504" s="142">
        <v>0</v>
      </c>
      <c r="AU504" s="143">
        <v>0</v>
      </c>
      <c r="AV504" s="142">
        <v>0</v>
      </c>
      <c r="AW504" s="143">
        <v>0</v>
      </c>
      <c r="AX504" s="142">
        <v>0</v>
      </c>
      <c r="AY504" s="143">
        <v>0</v>
      </c>
      <c r="AZ504" s="142">
        <v>0</v>
      </c>
      <c r="BA504" s="143">
        <v>0</v>
      </c>
      <c r="BB504" s="142">
        <v>0</v>
      </c>
      <c r="BC504" s="143">
        <v>0</v>
      </c>
      <c r="BE504" s="139">
        <v>0</v>
      </c>
      <c r="BF504" s="139">
        <v>0</v>
      </c>
      <c r="BG504" s="139">
        <v>0</v>
      </c>
      <c r="BH504" s="139">
        <v>0</v>
      </c>
      <c r="BI504" s="139">
        <v>0</v>
      </c>
      <c r="BJ504" s="139">
        <v>0</v>
      </c>
      <c r="BK504" s="139">
        <v>0</v>
      </c>
      <c r="BL504" s="139">
        <v>0</v>
      </c>
      <c r="BM504" s="139">
        <v>0</v>
      </c>
      <c r="BN504" s="139">
        <v>0</v>
      </c>
      <c r="BO504" s="139">
        <v>0</v>
      </c>
      <c r="BP504" s="139">
        <v>0</v>
      </c>
      <c r="BQ504" s="144">
        <v>0</v>
      </c>
    </row>
    <row r="505" spans="11:69" x14ac:dyDescent="0.25">
      <c r="K505" s="135" t="s">
        <v>328</v>
      </c>
      <c r="N505" s="61" t="s">
        <v>2466</v>
      </c>
      <c r="V505" s="61" t="s">
        <v>787</v>
      </c>
      <c r="W505" s="61" t="s">
        <v>792</v>
      </c>
      <c r="X505" s="61">
        <v>420</v>
      </c>
      <c r="AB505" s="136" t="s">
        <v>387</v>
      </c>
      <c r="AC505" s="179">
        <v>250099171030</v>
      </c>
      <c r="AD505" s="180" t="s">
        <v>2467</v>
      </c>
      <c r="AE505" s="139">
        <v>7</v>
      </c>
      <c r="AF505" s="17">
        <v>0</v>
      </c>
      <c r="AG505" s="17">
        <v>0</v>
      </c>
      <c r="AH505" s="140">
        <v>0</v>
      </c>
      <c r="AI505" s="141">
        <v>0</v>
      </c>
      <c r="AJ505" s="142">
        <v>0</v>
      </c>
      <c r="AK505" s="121">
        <v>0</v>
      </c>
      <c r="AL505" s="142">
        <v>0</v>
      </c>
      <c r="AM505" s="181">
        <v>0</v>
      </c>
      <c r="AN505" s="141">
        <v>0</v>
      </c>
      <c r="AO505" s="140">
        <v>0</v>
      </c>
      <c r="AP505" s="140">
        <v>0</v>
      </c>
      <c r="AQ505" s="140">
        <v>0</v>
      </c>
      <c r="AR505" s="142">
        <v>0</v>
      </c>
      <c r="AS505" s="143">
        <v>0</v>
      </c>
      <c r="AT505" s="142">
        <v>0</v>
      </c>
      <c r="AU505" s="143">
        <v>0</v>
      </c>
      <c r="AV505" s="142">
        <v>0</v>
      </c>
      <c r="AW505" s="143">
        <v>0</v>
      </c>
      <c r="AX505" s="142">
        <v>0</v>
      </c>
      <c r="AY505" s="143">
        <v>0</v>
      </c>
      <c r="AZ505" s="142">
        <v>0</v>
      </c>
      <c r="BA505" s="143">
        <v>0</v>
      </c>
      <c r="BB505" s="142">
        <v>0</v>
      </c>
      <c r="BC505" s="143">
        <v>0</v>
      </c>
      <c r="BE505" s="139">
        <v>0</v>
      </c>
      <c r="BF505" s="139">
        <v>0</v>
      </c>
      <c r="BG505" s="139">
        <v>0</v>
      </c>
      <c r="BH505" s="139">
        <v>0</v>
      </c>
      <c r="BI505" s="139">
        <v>0</v>
      </c>
      <c r="BJ505" s="139">
        <v>0</v>
      </c>
      <c r="BK505" s="139">
        <v>0</v>
      </c>
      <c r="BL505" s="139">
        <v>0</v>
      </c>
      <c r="BM505" s="139">
        <v>0</v>
      </c>
      <c r="BN505" s="139">
        <v>0</v>
      </c>
      <c r="BO505" s="139">
        <v>0</v>
      </c>
      <c r="BP505" s="139">
        <v>0</v>
      </c>
      <c r="BQ505" s="144">
        <v>0</v>
      </c>
    </row>
    <row r="506" spans="11:69" x14ac:dyDescent="0.25">
      <c r="K506" s="135" t="s">
        <v>328</v>
      </c>
      <c r="N506" s="61" t="s">
        <v>2468</v>
      </c>
      <c r="V506" s="61" t="s">
        <v>787</v>
      </c>
      <c r="W506" s="61" t="s">
        <v>792</v>
      </c>
      <c r="X506" s="61">
        <v>420</v>
      </c>
      <c r="AB506" s="136" t="s">
        <v>387</v>
      </c>
      <c r="AC506" s="179">
        <v>250099172010</v>
      </c>
      <c r="AD506" s="180" t="s">
        <v>2469</v>
      </c>
      <c r="AE506" s="139">
        <v>1</v>
      </c>
      <c r="AF506" s="17">
        <v>0</v>
      </c>
      <c r="AG506" s="17">
        <v>0</v>
      </c>
      <c r="AH506" s="140">
        <v>0</v>
      </c>
      <c r="AI506" s="141">
        <v>0</v>
      </c>
      <c r="AJ506" s="142">
        <v>0</v>
      </c>
      <c r="AK506" s="121">
        <v>0</v>
      </c>
      <c r="AL506" s="142">
        <v>0</v>
      </c>
      <c r="AM506" s="181">
        <v>0</v>
      </c>
      <c r="AN506" s="141">
        <v>0</v>
      </c>
      <c r="AO506" s="140">
        <v>0</v>
      </c>
      <c r="AP506" s="140">
        <v>0</v>
      </c>
      <c r="AQ506" s="140">
        <v>0</v>
      </c>
      <c r="AR506" s="142">
        <v>0</v>
      </c>
      <c r="AS506" s="143">
        <v>0</v>
      </c>
      <c r="AT506" s="142">
        <v>0</v>
      </c>
      <c r="AU506" s="143">
        <v>0</v>
      </c>
      <c r="AV506" s="142">
        <v>0</v>
      </c>
      <c r="AW506" s="143">
        <v>0</v>
      </c>
      <c r="AX506" s="142">
        <v>0</v>
      </c>
      <c r="AY506" s="143">
        <v>0</v>
      </c>
      <c r="AZ506" s="142">
        <v>0</v>
      </c>
      <c r="BA506" s="143">
        <v>0</v>
      </c>
      <c r="BB506" s="142">
        <v>0</v>
      </c>
      <c r="BC506" s="143">
        <v>0</v>
      </c>
      <c r="BE506" s="139">
        <v>0</v>
      </c>
      <c r="BF506" s="139">
        <v>0</v>
      </c>
      <c r="BG506" s="139">
        <v>0</v>
      </c>
      <c r="BH506" s="139">
        <v>0</v>
      </c>
      <c r="BI506" s="139">
        <v>0</v>
      </c>
      <c r="BJ506" s="139">
        <v>0</v>
      </c>
      <c r="BK506" s="139">
        <v>0</v>
      </c>
      <c r="BL506" s="139">
        <v>0</v>
      </c>
      <c r="BM506" s="139">
        <v>0</v>
      </c>
      <c r="BN506" s="139">
        <v>0</v>
      </c>
      <c r="BO506" s="139">
        <v>0</v>
      </c>
      <c r="BP506" s="139">
        <v>0</v>
      </c>
      <c r="BQ506" s="144">
        <v>0</v>
      </c>
    </row>
    <row r="507" spans="11:69" x14ac:dyDescent="0.25">
      <c r="K507" s="135" t="s">
        <v>328</v>
      </c>
      <c r="N507" s="61" t="s">
        <v>2470</v>
      </c>
      <c r="V507" s="61" t="s">
        <v>787</v>
      </c>
      <c r="W507" s="61" t="s">
        <v>792</v>
      </c>
      <c r="X507" s="61">
        <v>420</v>
      </c>
      <c r="AB507" s="136" t="s">
        <v>387</v>
      </c>
      <c r="AC507" s="179">
        <v>250099172015</v>
      </c>
      <c r="AD507" s="180" t="s">
        <v>2471</v>
      </c>
      <c r="AE507" s="139">
        <v>2</v>
      </c>
      <c r="AF507" s="17">
        <v>0</v>
      </c>
      <c r="AG507" s="17">
        <v>0</v>
      </c>
      <c r="AH507" s="140">
        <v>0</v>
      </c>
      <c r="AI507" s="141">
        <v>0</v>
      </c>
      <c r="AJ507" s="142">
        <v>0</v>
      </c>
      <c r="AK507" s="121">
        <v>0</v>
      </c>
      <c r="AL507" s="142">
        <v>0</v>
      </c>
      <c r="AM507" s="181">
        <v>0</v>
      </c>
      <c r="AN507" s="141">
        <v>0</v>
      </c>
      <c r="AO507" s="140">
        <v>0</v>
      </c>
      <c r="AP507" s="140">
        <v>0</v>
      </c>
      <c r="AQ507" s="140">
        <v>0</v>
      </c>
      <c r="AR507" s="142">
        <v>0</v>
      </c>
      <c r="AS507" s="143">
        <v>0</v>
      </c>
      <c r="AT507" s="142">
        <v>0</v>
      </c>
      <c r="AU507" s="143">
        <v>0</v>
      </c>
      <c r="AV507" s="142">
        <v>0</v>
      </c>
      <c r="AW507" s="143">
        <v>0</v>
      </c>
      <c r="AX507" s="142">
        <v>0</v>
      </c>
      <c r="AY507" s="143">
        <v>0</v>
      </c>
      <c r="AZ507" s="142">
        <v>0</v>
      </c>
      <c r="BA507" s="143">
        <v>0</v>
      </c>
      <c r="BB507" s="142">
        <v>0</v>
      </c>
      <c r="BC507" s="143">
        <v>0</v>
      </c>
      <c r="BE507" s="139">
        <v>0</v>
      </c>
      <c r="BF507" s="139">
        <v>0</v>
      </c>
      <c r="BG507" s="139">
        <v>0</v>
      </c>
      <c r="BH507" s="139">
        <v>0</v>
      </c>
      <c r="BI507" s="139">
        <v>0</v>
      </c>
      <c r="BJ507" s="139">
        <v>0</v>
      </c>
      <c r="BK507" s="139">
        <v>0</v>
      </c>
      <c r="BL507" s="139">
        <v>0</v>
      </c>
      <c r="BM507" s="139">
        <v>0</v>
      </c>
      <c r="BN507" s="139">
        <v>0</v>
      </c>
      <c r="BO507" s="139">
        <v>0</v>
      </c>
      <c r="BP507" s="139">
        <v>0</v>
      </c>
      <c r="BQ507" s="144">
        <v>0</v>
      </c>
    </row>
    <row r="508" spans="11:69" x14ac:dyDescent="0.25">
      <c r="K508" s="135" t="s">
        <v>328</v>
      </c>
      <c r="N508" s="61" t="s">
        <v>2472</v>
      </c>
      <c r="V508" s="61" t="s">
        <v>787</v>
      </c>
      <c r="W508" s="61" t="s">
        <v>792</v>
      </c>
      <c r="X508" s="61">
        <v>420</v>
      </c>
      <c r="AB508" s="136" t="s">
        <v>387</v>
      </c>
      <c r="AC508" s="179">
        <v>250099172020</v>
      </c>
      <c r="AD508" s="180" t="s">
        <v>2473</v>
      </c>
      <c r="AE508" s="139">
        <v>1</v>
      </c>
      <c r="AF508" s="17">
        <v>0</v>
      </c>
      <c r="AG508" s="17">
        <v>0</v>
      </c>
      <c r="AH508" s="140">
        <v>0</v>
      </c>
      <c r="AI508" s="141">
        <v>0</v>
      </c>
      <c r="AJ508" s="142">
        <v>0</v>
      </c>
      <c r="AK508" s="121">
        <v>0</v>
      </c>
      <c r="AL508" s="142">
        <v>0</v>
      </c>
      <c r="AM508" s="181">
        <v>0</v>
      </c>
      <c r="AN508" s="141">
        <v>0</v>
      </c>
      <c r="AO508" s="140">
        <v>0</v>
      </c>
      <c r="AP508" s="140">
        <v>0</v>
      </c>
      <c r="AQ508" s="140">
        <v>0</v>
      </c>
      <c r="AR508" s="142">
        <v>0</v>
      </c>
      <c r="AS508" s="143">
        <v>0</v>
      </c>
      <c r="AT508" s="142">
        <v>0</v>
      </c>
      <c r="AU508" s="143">
        <v>0</v>
      </c>
      <c r="AV508" s="142">
        <v>0</v>
      </c>
      <c r="AW508" s="143">
        <v>0</v>
      </c>
      <c r="AX508" s="142">
        <v>0</v>
      </c>
      <c r="AY508" s="143">
        <v>0</v>
      </c>
      <c r="AZ508" s="142">
        <v>0</v>
      </c>
      <c r="BA508" s="143">
        <v>0</v>
      </c>
      <c r="BB508" s="142">
        <v>0</v>
      </c>
      <c r="BC508" s="143">
        <v>0</v>
      </c>
      <c r="BE508" s="139">
        <v>0</v>
      </c>
      <c r="BF508" s="139">
        <v>0</v>
      </c>
      <c r="BG508" s="139">
        <v>0</v>
      </c>
      <c r="BH508" s="139">
        <v>0</v>
      </c>
      <c r="BI508" s="139">
        <v>0</v>
      </c>
      <c r="BJ508" s="139">
        <v>0</v>
      </c>
      <c r="BK508" s="139">
        <v>0</v>
      </c>
      <c r="BL508" s="139">
        <v>0</v>
      </c>
      <c r="BM508" s="139">
        <v>0</v>
      </c>
      <c r="BN508" s="139">
        <v>0</v>
      </c>
      <c r="BO508" s="139">
        <v>0</v>
      </c>
      <c r="BP508" s="139">
        <v>0</v>
      </c>
      <c r="BQ508" s="144">
        <v>0</v>
      </c>
    </row>
    <row r="509" spans="11:69" x14ac:dyDescent="0.25">
      <c r="K509" s="135" t="s">
        <v>328</v>
      </c>
      <c r="N509" s="61" t="s">
        <v>2474</v>
      </c>
      <c r="V509" s="61" t="s">
        <v>787</v>
      </c>
      <c r="W509" s="61" t="s">
        <v>792</v>
      </c>
      <c r="X509" s="61">
        <v>420</v>
      </c>
      <c r="AB509" s="136" t="s">
        <v>387</v>
      </c>
      <c r="AC509" s="179">
        <v>250099181010</v>
      </c>
      <c r="AD509" s="180" t="s">
        <v>2475</v>
      </c>
      <c r="AE509" s="139">
        <v>7163</v>
      </c>
      <c r="AF509" s="17">
        <v>319</v>
      </c>
      <c r="AG509" s="17">
        <v>0</v>
      </c>
      <c r="AH509" s="140">
        <v>0</v>
      </c>
      <c r="AI509" s="141">
        <v>0</v>
      </c>
      <c r="AJ509" s="142">
        <v>0</v>
      </c>
      <c r="AK509" s="121">
        <v>0</v>
      </c>
      <c r="AL509" s="142">
        <v>0</v>
      </c>
      <c r="AM509" s="181">
        <v>0</v>
      </c>
      <c r="AN509" s="141">
        <v>0</v>
      </c>
      <c r="AO509" s="140">
        <v>0</v>
      </c>
      <c r="AP509" s="140">
        <v>0</v>
      </c>
      <c r="AQ509" s="140">
        <v>0</v>
      </c>
      <c r="AR509" s="142">
        <v>0</v>
      </c>
      <c r="AS509" s="143">
        <v>0</v>
      </c>
      <c r="AT509" s="142">
        <v>0</v>
      </c>
      <c r="AU509" s="143">
        <v>0</v>
      </c>
      <c r="AV509" s="142">
        <v>0</v>
      </c>
      <c r="AW509" s="143">
        <v>0</v>
      </c>
      <c r="AX509" s="142">
        <v>0</v>
      </c>
      <c r="AY509" s="143">
        <v>0</v>
      </c>
      <c r="AZ509" s="142">
        <v>0</v>
      </c>
      <c r="BA509" s="143">
        <v>0</v>
      </c>
      <c r="BB509" s="142">
        <v>0</v>
      </c>
      <c r="BC509" s="143">
        <v>0</v>
      </c>
      <c r="BE509" s="139">
        <v>0</v>
      </c>
      <c r="BF509" s="139">
        <v>0</v>
      </c>
      <c r="BG509" s="139">
        <v>0</v>
      </c>
      <c r="BH509" s="139">
        <v>0</v>
      </c>
      <c r="BI509" s="139">
        <v>0</v>
      </c>
      <c r="BJ509" s="139">
        <v>0</v>
      </c>
      <c r="BK509" s="139">
        <v>0</v>
      </c>
      <c r="BL509" s="139">
        <v>0</v>
      </c>
      <c r="BM509" s="139">
        <v>0</v>
      </c>
      <c r="BN509" s="139">
        <v>0</v>
      </c>
      <c r="BO509" s="139">
        <v>0</v>
      </c>
      <c r="BP509" s="139">
        <v>0</v>
      </c>
      <c r="BQ509" s="144">
        <v>0</v>
      </c>
    </row>
    <row r="510" spans="11:69" x14ac:dyDescent="0.25">
      <c r="K510" s="135" t="s">
        <v>328</v>
      </c>
      <c r="N510" s="61" t="s">
        <v>2476</v>
      </c>
      <c r="V510" s="61" t="s">
        <v>787</v>
      </c>
      <c r="W510" s="61" t="s">
        <v>792</v>
      </c>
      <c r="X510" s="61">
        <v>420</v>
      </c>
      <c r="AB510" s="136" t="s">
        <v>387</v>
      </c>
      <c r="AC510" s="179">
        <v>250099181015</v>
      </c>
      <c r="AD510" s="180" t="s">
        <v>2477</v>
      </c>
      <c r="AE510" s="139">
        <v>2486</v>
      </c>
      <c r="AF510" s="17">
        <v>333</v>
      </c>
      <c r="AG510" s="17">
        <v>0</v>
      </c>
      <c r="AH510" s="140">
        <v>0</v>
      </c>
      <c r="AI510" s="141">
        <v>0</v>
      </c>
      <c r="AJ510" s="142">
        <v>0</v>
      </c>
      <c r="AK510" s="121">
        <v>0</v>
      </c>
      <c r="AL510" s="142">
        <v>0</v>
      </c>
      <c r="AM510" s="181">
        <v>0</v>
      </c>
      <c r="AN510" s="141">
        <v>0</v>
      </c>
      <c r="AO510" s="140">
        <v>0</v>
      </c>
      <c r="AP510" s="140">
        <v>0</v>
      </c>
      <c r="AQ510" s="140">
        <v>0</v>
      </c>
      <c r="AR510" s="142">
        <v>0</v>
      </c>
      <c r="AS510" s="143">
        <v>0</v>
      </c>
      <c r="AT510" s="142">
        <v>0</v>
      </c>
      <c r="AU510" s="143">
        <v>0</v>
      </c>
      <c r="AV510" s="142">
        <v>0</v>
      </c>
      <c r="AW510" s="143">
        <v>0</v>
      </c>
      <c r="AX510" s="142">
        <v>0</v>
      </c>
      <c r="AY510" s="143">
        <v>0</v>
      </c>
      <c r="AZ510" s="142">
        <v>0</v>
      </c>
      <c r="BA510" s="143">
        <v>0</v>
      </c>
      <c r="BB510" s="142">
        <v>0</v>
      </c>
      <c r="BC510" s="143">
        <v>0</v>
      </c>
      <c r="BE510" s="139">
        <v>0</v>
      </c>
      <c r="BF510" s="139">
        <v>0</v>
      </c>
      <c r="BG510" s="139">
        <v>0</v>
      </c>
      <c r="BH510" s="139">
        <v>0</v>
      </c>
      <c r="BI510" s="139">
        <v>0</v>
      </c>
      <c r="BJ510" s="139">
        <v>0</v>
      </c>
      <c r="BK510" s="139">
        <v>0</v>
      </c>
      <c r="BL510" s="139">
        <v>0</v>
      </c>
      <c r="BM510" s="139">
        <v>0</v>
      </c>
      <c r="BN510" s="139">
        <v>0</v>
      </c>
      <c r="BO510" s="139">
        <v>0</v>
      </c>
      <c r="BP510" s="139">
        <v>0</v>
      </c>
      <c r="BQ510" s="144">
        <v>0</v>
      </c>
    </row>
    <row r="511" spans="11:69" x14ac:dyDescent="0.25">
      <c r="K511" s="135" t="s">
        <v>328</v>
      </c>
      <c r="N511" s="61" t="s">
        <v>2478</v>
      </c>
      <c r="V511" s="61" t="s">
        <v>787</v>
      </c>
      <c r="W511" s="61" t="s">
        <v>792</v>
      </c>
      <c r="X511" s="61">
        <v>420</v>
      </c>
      <c r="AB511" s="136" t="s">
        <v>387</v>
      </c>
      <c r="AC511" s="179">
        <v>250099181020</v>
      </c>
      <c r="AD511" s="180" t="s">
        <v>2479</v>
      </c>
      <c r="AE511" s="139">
        <v>3649</v>
      </c>
      <c r="AF511" s="17">
        <v>202</v>
      </c>
      <c r="AG511" s="17">
        <v>0</v>
      </c>
      <c r="AH511" s="140">
        <v>0</v>
      </c>
      <c r="AI511" s="141">
        <v>0</v>
      </c>
      <c r="AJ511" s="142">
        <v>0</v>
      </c>
      <c r="AK511" s="121">
        <v>0</v>
      </c>
      <c r="AL511" s="142">
        <v>0</v>
      </c>
      <c r="AM511" s="181">
        <v>0</v>
      </c>
      <c r="AN511" s="141">
        <v>0</v>
      </c>
      <c r="AO511" s="140">
        <v>0</v>
      </c>
      <c r="AP511" s="140">
        <v>0</v>
      </c>
      <c r="AQ511" s="140">
        <v>0</v>
      </c>
      <c r="AR511" s="142">
        <v>0</v>
      </c>
      <c r="AS511" s="143">
        <v>0</v>
      </c>
      <c r="AT511" s="142">
        <v>0</v>
      </c>
      <c r="AU511" s="143">
        <v>0</v>
      </c>
      <c r="AV511" s="142">
        <v>0</v>
      </c>
      <c r="AW511" s="143">
        <v>0</v>
      </c>
      <c r="AX511" s="142">
        <v>0</v>
      </c>
      <c r="AY511" s="143">
        <v>0</v>
      </c>
      <c r="AZ511" s="142">
        <v>0</v>
      </c>
      <c r="BA511" s="143">
        <v>0</v>
      </c>
      <c r="BB511" s="142">
        <v>0</v>
      </c>
      <c r="BC511" s="143">
        <v>0</v>
      </c>
      <c r="BE511" s="139">
        <v>0</v>
      </c>
      <c r="BF511" s="139">
        <v>0</v>
      </c>
      <c r="BG511" s="139">
        <v>0</v>
      </c>
      <c r="BH511" s="139">
        <v>0</v>
      </c>
      <c r="BI511" s="139">
        <v>0</v>
      </c>
      <c r="BJ511" s="139">
        <v>0</v>
      </c>
      <c r="BK511" s="139">
        <v>0</v>
      </c>
      <c r="BL511" s="139">
        <v>0</v>
      </c>
      <c r="BM511" s="139">
        <v>0</v>
      </c>
      <c r="BN511" s="139">
        <v>0</v>
      </c>
      <c r="BO511" s="139">
        <v>0</v>
      </c>
      <c r="BP511" s="139">
        <v>0</v>
      </c>
      <c r="BQ511" s="144">
        <v>0</v>
      </c>
    </row>
    <row r="512" spans="11:69" x14ac:dyDescent="0.25">
      <c r="K512" s="135" t="s">
        <v>328</v>
      </c>
      <c r="N512" s="61" t="s">
        <v>2480</v>
      </c>
      <c r="V512" s="61" t="s">
        <v>787</v>
      </c>
      <c r="W512" s="61" t="s">
        <v>792</v>
      </c>
      <c r="X512" s="61">
        <v>420</v>
      </c>
      <c r="AB512" s="136" t="s">
        <v>387</v>
      </c>
      <c r="AC512" s="179">
        <v>250099181030</v>
      </c>
      <c r="AD512" s="180" t="s">
        <v>2481</v>
      </c>
      <c r="AE512" s="139">
        <v>4647</v>
      </c>
      <c r="AF512" s="17">
        <v>366</v>
      </c>
      <c r="AG512" s="17">
        <v>0</v>
      </c>
      <c r="AH512" s="140">
        <v>0</v>
      </c>
      <c r="AI512" s="141">
        <v>0</v>
      </c>
      <c r="AJ512" s="142">
        <v>0</v>
      </c>
      <c r="AK512" s="121">
        <v>0</v>
      </c>
      <c r="AL512" s="142">
        <v>0</v>
      </c>
      <c r="AM512" s="181">
        <v>0</v>
      </c>
      <c r="AN512" s="141">
        <v>0</v>
      </c>
      <c r="AO512" s="140">
        <v>0</v>
      </c>
      <c r="AP512" s="140">
        <v>0</v>
      </c>
      <c r="AQ512" s="140">
        <v>0</v>
      </c>
      <c r="AR512" s="142">
        <v>0</v>
      </c>
      <c r="AS512" s="143">
        <v>0</v>
      </c>
      <c r="AT512" s="142">
        <v>0</v>
      </c>
      <c r="AU512" s="143">
        <v>0</v>
      </c>
      <c r="AV512" s="142">
        <v>0</v>
      </c>
      <c r="AW512" s="143">
        <v>0</v>
      </c>
      <c r="AX512" s="142">
        <v>0</v>
      </c>
      <c r="AY512" s="143">
        <v>0</v>
      </c>
      <c r="AZ512" s="142">
        <v>0</v>
      </c>
      <c r="BA512" s="143">
        <v>0</v>
      </c>
      <c r="BB512" s="142">
        <v>0</v>
      </c>
      <c r="BC512" s="143">
        <v>0</v>
      </c>
      <c r="BE512" s="139">
        <v>0</v>
      </c>
      <c r="BF512" s="139">
        <v>0</v>
      </c>
      <c r="BG512" s="139">
        <v>0</v>
      </c>
      <c r="BH512" s="139">
        <v>0</v>
      </c>
      <c r="BI512" s="139">
        <v>0</v>
      </c>
      <c r="BJ512" s="139">
        <v>0</v>
      </c>
      <c r="BK512" s="139">
        <v>0</v>
      </c>
      <c r="BL512" s="139">
        <v>0</v>
      </c>
      <c r="BM512" s="139">
        <v>0</v>
      </c>
      <c r="BN512" s="139">
        <v>0</v>
      </c>
      <c r="BO512" s="139">
        <v>0</v>
      </c>
      <c r="BP512" s="139">
        <v>0</v>
      </c>
      <c r="BQ512" s="144">
        <v>0</v>
      </c>
    </row>
    <row r="513" spans="11:69" x14ac:dyDescent="0.25">
      <c r="K513" s="135" t="s">
        <v>328</v>
      </c>
      <c r="N513" s="61" t="s">
        <v>2482</v>
      </c>
      <c r="V513" s="61" t="s">
        <v>787</v>
      </c>
      <c r="W513" s="61" t="s">
        <v>792</v>
      </c>
      <c r="X513" s="61">
        <v>420</v>
      </c>
      <c r="AB513" s="136" t="s">
        <v>387</v>
      </c>
      <c r="AC513" s="179">
        <v>250099181040</v>
      </c>
      <c r="AD513" s="180" t="s">
        <v>2483</v>
      </c>
      <c r="AE513" s="139">
        <v>3612</v>
      </c>
      <c r="AF513" s="17">
        <v>74</v>
      </c>
      <c r="AG513" s="17">
        <v>0</v>
      </c>
      <c r="AH513" s="140">
        <v>0</v>
      </c>
      <c r="AI513" s="141">
        <v>0</v>
      </c>
      <c r="AJ513" s="142">
        <v>0</v>
      </c>
      <c r="AK513" s="121">
        <v>0</v>
      </c>
      <c r="AL513" s="142">
        <v>0</v>
      </c>
      <c r="AM513" s="181">
        <v>0</v>
      </c>
      <c r="AN513" s="141">
        <v>0</v>
      </c>
      <c r="AO513" s="140">
        <v>0</v>
      </c>
      <c r="AP513" s="140">
        <v>0</v>
      </c>
      <c r="AQ513" s="140">
        <v>0</v>
      </c>
      <c r="AR513" s="142">
        <v>0</v>
      </c>
      <c r="AS513" s="143">
        <v>0</v>
      </c>
      <c r="AT513" s="142">
        <v>0</v>
      </c>
      <c r="AU513" s="143">
        <v>0</v>
      </c>
      <c r="AV513" s="142">
        <v>0</v>
      </c>
      <c r="AW513" s="143">
        <v>0</v>
      </c>
      <c r="AX513" s="142">
        <v>0</v>
      </c>
      <c r="AY513" s="143">
        <v>0</v>
      </c>
      <c r="AZ513" s="142">
        <v>0</v>
      </c>
      <c r="BA513" s="143">
        <v>0</v>
      </c>
      <c r="BB513" s="142">
        <v>0</v>
      </c>
      <c r="BC513" s="143">
        <v>0</v>
      </c>
      <c r="BE513" s="139">
        <v>0</v>
      </c>
      <c r="BF513" s="139">
        <v>0</v>
      </c>
      <c r="BG513" s="139">
        <v>0</v>
      </c>
      <c r="BH513" s="139">
        <v>0</v>
      </c>
      <c r="BI513" s="139">
        <v>0</v>
      </c>
      <c r="BJ513" s="139">
        <v>0</v>
      </c>
      <c r="BK513" s="139">
        <v>0</v>
      </c>
      <c r="BL513" s="139">
        <v>0</v>
      </c>
      <c r="BM513" s="139">
        <v>0</v>
      </c>
      <c r="BN513" s="139">
        <v>0</v>
      </c>
      <c r="BO513" s="139">
        <v>0</v>
      </c>
      <c r="BP513" s="139">
        <v>0</v>
      </c>
      <c r="BQ513" s="144">
        <v>0</v>
      </c>
    </row>
    <row r="514" spans="11:69" x14ac:dyDescent="0.25">
      <c r="K514" s="135" t="s">
        <v>328</v>
      </c>
      <c r="N514" s="61" t="s">
        <v>2484</v>
      </c>
      <c r="V514" s="61" t="s">
        <v>787</v>
      </c>
      <c r="W514" s="61" t="s">
        <v>792</v>
      </c>
      <c r="X514" s="61">
        <v>420</v>
      </c>
      <c r="AB514" s="136" t="s">
        <v>387</v>
      </c>
      <c r="AC514" s="179">
        <v>250099181050</v>
      </c>
      <c r="AD514" s="180" t="s">
        <v>2485</v>
      </c>
      <c r="AE514" s="139">
        <v>77</v>
      </c>
      <c r="AF514" s="17">
        <v>0</v>
      </c>
      <c r="AG514" s="17">
        <v>0</v>
      </c>
      <c r="AH514" s="140">
        <v>0</v>
      </c>
      <c r="AI514" s="141">
        <v>0</v>
      </c>
      <c r="AJ514" s="142">
        <v>0</v>
      </c>
      <c r="AK514" s="121">
        <v>0</v>
      </c>
      <c r="AL514" s="142">
        <v>0</v>
      </c>
      <c r="AM514" s="181">
        <v>0</v>
      </c>
      <c r="AN514" s="141">
        <v>0</v>
      </c>
      <c r="AO514" s="140">
        <v>0</v>
      </c>
      <c r="AP514" s="140">
        <v>0</v>
      </c>
      <c r="AQ514" s="140">
        <v>0</v>
      </c>
      <c r="AR514" s="142">
        <v>0</v>
      </c>
      <c r="AS514" s="143">
        <v>0</v>
      </c>
      <c r="AT514" s="142">
        <v>0</v>
      </c>
      <c r="AU514" s="143">
        <v>0</v>
      </c>
      <c r="AV514" s="142">
        <v>0</v>
      </c>
      <c r="AW514" s="143">
        <v>0</v>
      </c>
      <c r="AX514" s="142">
        <v>0</v>
      </c>
      <c r="AY514" s="143">
        <v>0</v>
      </c>
      <c r="AZ514" s="142">
        <v>0</v>
      </c>
      <c r="BA514" s="143">
        <v>0</v>
      </c>
      <c r="BB514" s="142">
        <v>0</v>
      </c>
      <c r="BC514" s="143">
        <v>0</v>
      </c>
      <c r="BE514" s="139">
        <v>0</v>
      </c>
      <c r="BF514" s="139">
        <v>0</v>
      </c>
      <c r="BG514" s="139">
        <v>0</v>
      </c>
      <c r="BH514" s="139">
        <v>0</v>
      </c>
      <c r="BI514" s="139">
        <v>0</v>
      </c>
      <c r="BJ514" s="139">
        <v>0</v>
      </c>
      <c r="BK514" s="139">
        <v>0</v>
      </c>
      <c r="BL514" s="139">
        <v>0</v>
      </c>
      <c r="BM514" s="139">
        <v>0</v>
      </c>
      <c r="BN514" s="139">
        <v>0</v>
      </c>
      <c r="BO514" s="139">
        <v>0</v>
      </c>
      <c r="BP514" s="139">
        <v>0</v>
      </c>
      <c r="BQ514" s="144">
        <v>0</v>
      </c>
    </row>
    <row r="515" spans="11:69" x14ac:dyDescent="0.25">
      <c r="K515" s="135" t="s">
        <v>328</v>
      </c>
      <c r="N515" s="61" t="s">
        <v>2486</v>
      </c>
      <c r="V515" s="61" t="s">
        <v>787</v>
      </c>
      <c r="W515" s="61" t="s">
        <v>792</v>
      </c>
      <c r="X515" s="61">
        <v>420</v>
      </c>
      <c r="AB515" s="136" t="s">
        <v>387</v>
      </c>
      <c r="AC515" s="179">
        <v>250099181060</v>
      </c>
      <c r="AD515" s="180" t="s">
        <v>2487</v>
      </c>
      <c r="AE515" s="139">
        <v>94</v>
      </c>
      <c r="AF515" s="17">
        <v>0</v>
      </c>
      <c r="AG515" s="17">
        <v>0</v>
      </c>
      <c r="AH515" s="140">
        <v>0</v>
      </c>
      <c r="AI515" s="141">
        <v>0</v>
      </c>
      <c r="AJ515" s="142">
        <v>0</v>
      </c>
      <c r="AK515" s="121">
        <v>0</v>
      </c>
      <c r="AL515" s="142">
        <v>0</v>
      </c>
      <c r="AM515" s="181">
        <v>0</v>
      </c>
      <c r="AN515" s="141">
        <v>0</v>
      </c>
      <c r="AO515" s="140">
        <v>0</v>
      </c>
      <c r="AP515" s="140">
        <v>0</v>
      </c>
      <c r="AQ515" s="140">
        <v>0</v>
      </c>
      <c r="AR515" s="142">
        <v>0</v>
      </c>
      <c r="AS515" s="143">
        <v>0</v>
      </c>
      <c r="AT515" s="142">
        <v>0</v>
      </c>
      <c r="AU515" s="143">
        <v>0</v>
      </c>
      <c r="AV515" s="142">
        <v>0</v>
      </c>
      <c r="AW515" s="143">
        <v>0</v>
      </c>
      <c r="AX515" s="142">
        <v>0</v>
      </c>
      <c r="AY515" s="143">
        <v>0</v>
      </c>
      <c r="AZ515" s="142">
        <v>0</v>
      </c>
      <c r="BA515" s="143">
        <v>0</v>
      </c>
      <c r="BB515" s="142">
        <v>0</v>
      </c>
      <c r="BC515" s="143">
        <v>0</v>
      </c>
      <c r="BE515" s="139">
        <v>0</v>
      </c>
      <c r="BF515" s="139">
        <v>0</v>
      </c>
      <c r="BG515" s="139">
        <v>0</v>
      </c>
      <c r="BH515" s="139">
        <v>0</v>
      </c>
      <c r="BI515" s="139">
        <v>0</v>
      </c>
      <c r="BJ515" s="139">
        <v>0</v>
      </c>
      <c r="BK515" s="139">
        <v>0</v>
      </c>
      <c r="BL515" s="139">
        <v>0</v>
      </c>
      <c r="BM515" s="139">
        <v>0</v>
      </c>
      <c r="BN515" s="139">
        <v>0</v>
      </c>
      <c r="BO515" s="139">
        <v>0</v>
      </c>
      <c r="BP515" s="139">
        <v>0</v>
      </c>
      <c r="BQ515" s="144">
        <v>0</v>
      </c>
    </row>
    <row r="516" spans="11:69" x14ac:dyDescent="0.25">
      <c r="K516" s="135" t="s">
        <v>328</v>
      </c>
      <c r="N516" s="61" t="s">
        <v>2488</v>
      </c>
      <c r="V516" s="61" t="s">
        <v>787</v>
      </c>
      <c r="W516" s="61" t="s">
        <v>792</v>
      </c>
      <c r="X516" s="61">
        <v>420</v>
      </c>
      <c r="AB516" s="136" t="s">
        <v>387</v>
      </c>
      <c r="AC516" s="179">
        <v>250099201010</v>
      </c>
      <c r="AD516" s="180" t="s">
        <v>2489</v>
      </c>
      <c r="AE516" s="139">
        <v>1126</v>
      </c>
      <c r="AF516" s="17">
        <v>110</v>
      </c>
      <c r="AG516" s="17">
        <v>0</v>
      </c>
      <c r="AH516" s="140">
        <v>0</v>
      </c>
      <c r="AI516" s="141">
        <v>0</v>
      </c>
      <c r="AJ516" s="142">
        <v>0</v>
      </c>
      <c r="AK516" s="121">
        <v>0</v>
      </c>
      <c r="AL516" s="142">
        <v>0</v>
      </c>
      <c r="AM516" s="181">
        <v>0</v>
      </c>
      <c r="AN516" s="141">
        <v>0</v>
      </c>
      <c r="AO516" s="140">
        <v>0</v>
      </c>
      <c r="AP516" s="140">
        <v>0</v>
      </c>
      <c r="AQ516" s="140">
        <v>0</v>
      </c>
      <c r="AR516" s="142">
        <v>0</v>
      </c>
      <c r="AS516" s="143">
        <v>0</v>
      </c>
      <c r="AT516" s="142">
        <v>0</v>
      </c>
      <c r="AU516" s="143">
        <v>0</v>
      </c>
      <c r="AV516" s="142">
        <v>0</v>
      </c>
      <c r="AW516" s="143">
        <v>0</v>
      </c>
      <c r="AX516" s="142">
        <v>0</v>
      </c>
      <c r="AY516" s="143">
        <v>0</v>
      </c>
      <c r="AZ516" s="142">
        <v>0</v>
      </c>
      <c r="BA516" s="143">
        <v>0</v>
      </c>
      <c r="BB516" s="142">
        <v>0</v>
      </c>
      <c r="BC516" s="143">
        <v>0</v>
      </c>
      <c r="BE516" s="139">
        <v>0</v>
      </c>
      <c r="BF516" s="139">
        <v>0</v>
      </c>
      <c r="BG516" s="139">
        <v>0</v>
      </c>
      <c r="BH516" s="139">
        <v>0</v>
      </c>
      <c r="BI516" s="139">
        <v>0</v>
      </c>
      <c r="BJ516" s="139">
        <v>0</v>
      </c>
      <c r="BK516" s="139">
        <v>0</v>
      </c>
      <c r="BL516" s="139">
        <v>0</v>
      </c>
      <c r="BM516" s="139">
        <v>0</v>
      </c>
      <c r="BN516" s="139">
        <v>0</v>
      </c>
      <c r="BO516" s="139">
        <v>0</v>
      </c>
      <c r="BP516" s="139">
        <v>0</v>
      </c>
      <c r="BQ516" s="144">
        <v>0</v>
      </c>
    </row>
    <row r="517" spans="11:69" x14ac:dyDescent="0.25">
      <c r="K517" s="135" t="s">
        <v>328</v>
      </c>
      <c r="N517" s="61" t="s">
        <v>2490</v>
      </c>
      <c r="V517" s="61" t="s">
        <v>787</v>
      </c>
      <c r="W517" s="61" t="s">
        <v>792</v>
      </c>
      <c r="X517" s="61">
        <v>420</v>
      </c>
      <c r="AB517" s="136" t="s">
        <v>387</v>
      </c>
      <c r="AC517" s="179">
        <v>250099201015</v>
      </c>
      <c r="AD517" s="180" t="s">
        <v>2491</v>
      </c>
      <c r="AE517" s="139">
        <v>398</v>
      </c>
      <c r="AF517" s="17">
        <v>53</v>
      </c>
      <c r="AG517" s="17">
        <v>0</v>
      </c>
      <c r="AH517" s="140">
        <v>0</v>
      </c>
      <c r="AI517" s="141">
        <v>0</v>
      </c>
      <c r="AJ517" s="142">
        <v>0</v>
      </c>
      <c r="AK517" s="121">
        <v>0</v>
      </c>
      <c r="AL517" s="142">
        <v>0</v>
      </c>
      <c r="AM517" s="181">
        <v>0</v>
      </c>
      <c r="AN517" s="141">
        <v>0</v>
      </c>
      <c r="AO517" s="140">
        <v>0</v>
      </c>
      <c r="AP517" s="140">
        <v>0</v>
      </c>
      <c r="AQ517" s="140">
        <v>0</v>
      </c>
      <c r="AR517" s="142">
        <v>0</v>
      </c>
      <c r="AS517" s="143">
        <v>0</v>
      </c>
      <c r="AT517" s="142">
        <v>0</v>
      </c>
      <c r="AU517" s="143">
        <v>0</v>
      </c>
      <c r="AV517" s="142">
        <v>0</v>
      </c>
      <c r="AW517" s="143">
        <v>0</v>
      </c>
      <c r="AX517" s="142">
        <v>0</v>
      </c>
      <c r="AY517" s="143">
        <v>0</v>
      </c>
      <c r="AZ517" s="142">
        <v>0</v>
      </c>
      <c r="BA517" s="143">
        <v>0</v>
      </c>
      <c r="BB517" s="142">
        <v>0</v>
      </c>
      <c r="BC517" s="143">
        <v>0</v>
      </c>
      <c r="BE517" s="139">
        <v>0</v>
      </c>
      <c r="BF517" s="139">
        <v>0</v>
      </c>
      <c r="BG517" s="139">
        <v>0</v>
      </c>
      <c r="BH517" s="139">
        <v>0</v>
      </c>
      <c r="BI517" s="139">
        <v>0</v>
      </c>
      <c r="BJ517" s="139">
        <v>0</v>
      </c>
      <c r="BK517" s="139">
        <v>0</v>
      </c>
      <c r="BL517" s="139">
        <v>0</v>
      </c>
      <c r="BM517" s="139">
        <v>0</v>
      </c>
      <c r="BN517" s="139">
        <v>0</v>
      </c>
      <c r="BO517" s="139">
        <v>0</v>
      </c>
      <c r="BP517" s="139">
        <v>0</v>
      </c>
      <c r="BQ517" s="144">
        <v>0</v>
      </c>
    </row>
    <row r="518" spans="11:69" x14ac:dyDescent="0.25">
      <c r="K518" s="135" t="s">
        <v>328</v>
      </c>
      <c r="N518" s="61" t="s">
        <v>2492</v>
      </c>
      <c r="V518" s="61" t="s">
        <v>787</v>
      </c>
      <c r="W518" s="61" t="s">
        <v>792</v>
      </c>
      <c r="X518" s="61">
        <v>420</v>
      </c>
      <c r="AB518" s="136" t="s">
        <v>387</v>
      </c>
      <c r="AC518" s="179">
        <v>250099201020</v>
      </c>
      <c r="AD518" s="180" t="s">
        <v>2493</v>
      </c>
      <c r="AE518" s="139">
        <v>356</v>
      </c>
      <c r="AF518" s="17">
        <v>53</v>
      </c>
      <c r="AG518" s="17">
        <v>0</v>
      </c>
      <c r="AH518" s="140">
        <v>0</v>
      </c>
      <c r="AI518" s="141">
        <v>0</v>
      </c>
      <c r="AJ518" s="142">
        <v>0</v>
      </c>
      <c r="AK518" s="121">
        <v>0</v>
      </c>
      <c r="AL518" s="142">
        <v>0</v>
      </c>
      <c r="AM518" s="181">
        <v>0</v>
      </c>
      <c r="AN518" s="141">
        <v>0</v>
      </c>
      <c r="AO518" s="140">
        <v>0</v>
      </c>
      <c r="AP518" s="140">
        <v>0</v>
      </c>
      <c r="AQ518" s="140">
        <v>0</v>
      </c>
      <c r="AR518" s="142">
        <v>0</v>
      </c>
      <c r="AS518" s="143">
        <v>0</v>
      </c>
      <c r="AT518" s="142">
        <v>0</v>
      </c>
      <c r="AU518" s="143">
        <v>0</v>
      </c>
      <c r="AV518" s="142">
        <v>0</v>
      </c>
      <c r="AW518" s="143">
        <v>0</v>
      </c>
      <c r="AX518" s="142">
        <v>0</v>
      </c>
      <c r="AY518" s="143">
        <v>0</v>
      </c>
      <c r="AZ518" s="142">
        <v>0</v>
      </c>
      <c r="BA518" s="143">
        <v>0</v>
      </c>
      <c r="BB518" s="142">
        <v>0</v>
      </c>
      <c r="BC518" s="143">
        <v>0</v>
      </c>
      <c r="BE518" s="139">
        <v>0</v>
      </c>
      <c r="BF518" s="139">
        <v>0</v>
      </c>
      <c r="BG518" s="139">
        <v>0</v>
      </c>
      <c r="BH518" s="139">
        <v>0</v>
      </c>
      <c r="BI518" s="139">
        <v>0</v>
      </c>
      <c r="BJ518" s="139">
        <v>0</v>
      </c>
      <c r="BK518" s="139">
        <v>0</v>
      </c>
      <c r="BL518" s="139">
        <v>0</v>
      </c>
      <c r="BM518" s="139">
        <v>0</v>
      </c>
      <c r="BN518" s="139">
        <v>0</v>
      </c>
      <c r="BO518" s="139">
        <v>0</v>
      </c>
      <c r="BP518" s="139">
        <v>0</v>
      </c>
      <c r="BQ518" s="144">
        <v>0</v>
      </c>
    </row>
    <row r="519" spans="11:69" x14ac:dyDescent="0.25">
      <c r="K519" s="135" t="s">
        <v>328</v>
      </c>
      <c r="N519" s="61" t="s">
        <v>2494</v>
      </c>
      <c r="V519" s="61" t="s">
        <v>787</v>
      </c>
      <c r="W519" s="61" t="s">
        <v>792</v>
      </c>
      <c r="X519" s="61">
        <v>420</v>
      </c>
      <c r="AB519" s="136" t="s">
        <v>387</v>
      </c>
      <c r="AC519" s="179">
        <v>250099201030</v>
      </c>
      <c r="AD519" s="180" t="s">
        <v>2495</v>
      </c>
      <c r="AE519" s="139">
        <v>293</v>
      </c>
      <c r="AF519" s="17">
        <v>52</v>
      </c>
      <c r="AG519" s="17">
        <v>0</v>
      </c>
      <c r="AH519" s="140">
        <v>0</v>
      </c>
      <c r="AI519" s="141">
        <v>0</v>
      </c>
      <c r="AJ519" s="142">
        <v>0</v>
      </c>
      <c r="AK519" s="121">
        <v>0</v>
      </c>
      <c r="AL519" s="142">
        <v>0</v>
      </c>
      <c r="AM519" s="181">
        <v>0</v>
      </c>
      <c r="AN519" s="141">
        <v>0</v>
      </c>
      <c r="AO519" s="140">
        <v>0</v>
      </c>
      <c r="AP519" s="140">
        <v>0</v>
      </c>
      <c r="AQ519" s="140">
        <v>0</v>
      </c>
      <c r="AR519" s="142">
        <v>0</v>
      </c>
      <c r="AS519" s="143">
        <v>0</v>
      </c>
      <c r="AT519" s="142">
        <v>0</v>
      </c>
      <c r="AU519" s="143">
        <v>0</v>
      </c>
      <c r="AV519" s="142">
        <v>0</v>
      </c>
      <c r="AW519" s="143">
        <v>0</v>
      </c>
      <c r="AX519" s="142">
        <v>0</v>
      </c>
      <c r="AY519" s="143">
        <v>0</v>
      </c>
      <c r="AZ519" s="142">
        <v>0</v>
      </c>
      <c r="BA519" s="143">
        <v>0</v>
      </c>
      <c r="BB519" s="142">
        <v>0</v>
      </c>
      <c r="BC519" s="143">
        <v>0</v>
      </c>
      <c r="BE519" s="139">
        <v>0</v>
      </c>
      <c r="BF519" s="139">
        <v>0</v>
      </c>
      <c r="BG519" s="139">
        <v>0</v>
      </c>
      <c r="BH519" s="139">
        <v>0</v>
      </c>
      <c r="BI519" s="139">
        <v>0</v>
      </c>
      <c r="BJ519" s="139">
        <v>0</v>
      </c>
      <c r="BK519" s="139">
        <v>0</v>
      </c>
      <c r="BL519" s="139">
        <v>0</v>
      </c>
      <c r="BM519" s="139">
        <v>0</v>
      </c>
      <c r="BN519" s="139">
        <v>0</v>
      </c>
      <c r="BO519" s="139">
        <v>0</v>
      </c>
      <c r="BP519" s="139">
        <v>0</v>
      </c>
      <c r="BQ519" s="144">
        <v>0</v>
      </c>
    </row>
    <row r="520" spans="11:69" x14ac:dyDescent="0.25">
      <c r="K520" s="135" t="s">
        <v>328</v>
      </c>
      <c r="N520" s="61" t="s">
        <v>2496</v>
      </c>
      <c r="V520" s="61" t="s">
        <v>787</v>
      </c>
      <c r="W520" s="61" t="s">
        <v>792</v>
      </c>
      <c r="X520" s="61">
        <v>420</v>
      </c>
      <c r="AB520" s="136" t="s">
        <v>387</v>
      </c>
      <c r="AC520" s="179">
        <v>250099201040</v>
      </c>
      <c r="AD520" s="180" t="s">
        <v>2497</v>
      </c>
      <c r="AE520" s="139">
        <v>198</v>
      </c>
      <c r="AF520" s="17">
        <v>52</v>
      </c>
      <c r="AG520" s="17">
        <v>0</v>
      </c>
      <c r="AH520" s="140">
        <v>0</v>
      </c>
      <c r="AI520" s="141">
        <v>0</v>
      </c>
      <c r="AJ520" s="142">
        <v>0</v>
      </c>
      <c r="AK520" s="121">
        <v>0</v>
      </c>
      <c r="AL520" s="142">
        <v>0</v>
      </c>
      <c r="AM520" s="181">
        <v>0</v>
      </c>
      <c r="AN520" s="141">
        <v>0</v>
      </c>
      <c r="AO520" s="140">
        <v>0</v>
      </c>
      <c r="AP520" s="140">
        <v>0</v>
      </c>
      <c r="AQ520" s="140">
        <v>0</v>
      </c>
      <c r="AR520" s="142">
        <v>0</v>
      </c>
      <c r="AS520" s="143">
        <v>0</v>
      </c>
      <c r="AT520" s="142">
        <v>0</v>
      </c>
      <c r="AU520" s="143">
        <v>0</v>
      </c>
      <c r="AV520" s="142">
        <v>0</v>
      </c>
      <c r="AW520" s="143">
        <v>0</v>
      </c>
      <c r="AX520" s="142">
        <v>0</v>
      </c>
      <c r="AY520" s="143">
        <v>0</v>
      </c>
      <c r="AZ520" s="142">
        <v>0</v>
      </c>
      <c r="BA520" s="143">
        <v>0</v>
      </c>
      <c r="BB520" s="142">
        <v>0</v>
      </c>
      <c r="BC520" s="143">
        <v>0</v>
      </c>
      <c r="BE520" s="139">
        <v>0</v>
      </c>
      <c r="BF520" s="139">
        <v>0</v>
      </c>
      <c r="BG520" s="139">
        <v>0</v>
      </c>
      <c r="BH520" s="139">
        <v>0</v>
      </c>
      <c r="BI520" s="139">
        <v>0</v>
      </c>
      <c r="BJ520" s="139">
        <v>0</v>
      </c>
      <c r="BK520" s="139">
        <v>0</v>
      </c>
      <c r="BL520" s="139">
        <v>0</v>
      </c>
      <c r="BM520" s="139">
        <v>0</v>
      </c>
      <c r="BN520" s="139">
        <v>0</v>
      </c>
      <c r="BO520" s="139">
        <v>0</v>
      </c>
      <c r="BP520" s="139">
        <v>0</v>
      </c>
      <c r="BQ520" s="144">
        <v>0</v>
      </c>
    </row>
    <row r="521" spans="11:69" x14ac:dyDescent="0.25">
      <c r="K521" s="135" t="s">
        <v>328</v>
      </c>
      <c r="N521" s="61" t="s">
        <v>2498</v>
      </c>
      <c r="V521" s="61" t="s">
        <v>787</v>
      </c>
      <c r="W521" s="61" t="s">
        <v>792</v>
      </c>
      <c r="X521" s="61">
        <v>420</v>
      </c>
      <c r="AB521" s="136" t="s">
        <v>387</v>
      </c>
      <c r="AC521" s="179">
        <v>250099201050</v>
      </c>
      <c r="AD521" s="180" t="s">
        <v>2499</v>
      </c>
      <c r="AE521" s="139">
        <v>4</v>
      </c>
      <c r="AF521" s="17">
        <v>0</v>
      </c>
      <c r="AG521" s="17">
        <v>0</v>
      </c>
      <c r="AH521" s="140">
        <v>0</v>
      </c>
      <c r="AI521" s="141">
        <v>0</v>
      </c>
      <c r="AJ521" s="142">
        <v>0</v>
      </c>
      <c r="AK521" s="121">
        <v>0</v>
      </c>
      <c r="AL521" s="142">
        <v>0</v>
      </c>
      <c r="AM521" s="181">
        <v>0</v>
      </c>
      <c r="AN521" s="141">
        <v>0</v>
      </c>
      <c r="AO521" s="140">
        <v>0</v>
      </c>
      <c r="AP521" s="140">
        <v>0</v>
      </c>
      <c r="AQ521" s="140">
        <v>0</v>
      </c>
      <c r="AR521" s="142">
        <v>0</v>
      </c>
      <c r="AS521" s="143">
        <v>0</v>
      </c>
      <c r="AT521" s="142">
        <v>0</v>
      </c>
      <c r="AU521" s="143">
        <v>0</v>
      </c>
      <c r="AV521" s="142">
        <v>0</v>
      </c>
      <c r="AW521" s="143">
        <v>0</v>
      </c>
      <c r="AX521" s="142">
        <v>0</v>
      </c>
      <c r="AY521" s="143">
        <v>0</v>
      </c>
      <c r="AZ521" s="142">
        <v>0</v>
      </c>
      <c r="BA521" s="143">
        <v>0</v>
      </c>
      <c r="BB521" s="142">
        <v>0</v>
      </c>
      <c r="BC521" s="143">
        <v>0</v>
      </c>
      <c r="BE521" s="139">
        <v>0</v>
      </c>
      <c r="BF521" s="139">
        <v>0</v>
      </c>
      <c r="BG521" s="139">
        <v>0</v>
      </c>
      <c r="BH521" s="139">
        <v>0</v>
      </c>
      <c r="BI521" s="139">
        <v>0</v>
      </c>
      <c r="BJ521" s="139">
        <v>0</v>
      </c>
      <c r="BK521" s="139">
        <v>0</v>
      </c>
      <c r="BL521" s="139">
        <v>0</v>
      </c>
      <c r="BM521" s="139">
        <v>0</v>
      </c>
      <c r="BN521" s="139">
        <v>0</v>
      </c>
      <c r="BO521" s="139">
        <v>0</v>
      </c>
      <c r="BP521" s="139">
        <v>0</v>
      </c>
      <c r="BQ521" s="144">
        <v>0</v>
      </c>
    </row>
    <row r="522" spans="11:69" x14ac:dyDescent="0.25">
      <c r="K522" s="135" t="s">
        <v>328</v>
      </c>
      <c r="N522" s="61" t="s">
        <v>2500</v>
      </c>
      <c r="V522" s="61" t="s">
        <v>787</v>
      </c>
      <c r="W522" s="61" t="s">
        <v>792</v>
      </c>
      <c r="X522" s="61">
        <v>420</v>
      </c>
      <c r="AB522" s="136" t="s">
        <v>387</v>
      </c>
      <c r="AC522" s="179">
        <v>250099201060</v>
      </c>
      <c r="AD522" s="180" t="s">
        <v>2501</v>
      </c>
      <c r="AE522" s="139">
        <v>22</v>
      </c>
      <c r="AF522" s="17">
        <v>0</v>
      </c>
      <c r="AG522" s="17">
        <v>0</v>
      </c>
      <c r="AH522" s="140">
        <v>0</v>
      </c>
      <c r="AI522" s="141">
        <v>0</v>
      </c>
      <c r="AJ522" s="142">
        <v>0</v>
      </c>
      <c r="AK522" s="121">
        <v>0</v>
      </c>
      <c r="AL522" s="142">
        <v>0</v>
      </c>
      <c r="AM522" s="181">
        <v>0</v>
      </c>
      <c r="AN522" s="141">
        <v>0</v>
      </c>
      <c r="AO522" s="140">
        <v>0</v>
      </c>
      <c r="AP522" s="140">
        <v>0</v>
      </c>
      <c r="AQ522" s="140">
        <v>0</v>
      </c>
      <c r="AR522" s="142">
        <v>0</v>
      </c>
      <c r="AS522" s="143">
        <v>0</v>
      </c>
      <c r="AT522" s="142">
        <v>0</v>
      </c>
      <c r="AU522" s="143">
        <v>0</v>
      </c>
      <c r="AV522" s="142">
        <v>0</v>
      </c>
      <c r="AW522" s="143">
        <v>0</v>
      </c>
      <c r="AX522" s="142">
        <v>0</v>
      </c>
      <c r="AY522" s="143">
        <v>0</v>
      </c>
      <c r="AZ522" s="142">
        <v>0</v>
      </c>
      <c r="BA522" s="143">
        <v>0</v>
      </c>
      <c r="BB522" s="142">
        <v>0</v>
      </c>
      <c r="BC522" s="143">
        <v>0</v>
      </c>
      <c r="BE522" s="139">
        <v>0</v>
      </c>
      <c r="BF522" s="139">
        <v>0</v>
      </c>
      <c r="BG522" s="139">
        <v>0</v>
      </c>
      <c r="BH522" s="139">
        <v>0</v>
      </c>
      <c r="BI522" s="139">
        <v>0</v>
      </c>
      <c r="BJ522" s="139">
        <v>0</v>
      </c>
      <c r="BK522" s="139">
        <v>0</v>
      </c>
      <c r="BL522" s="139">
        <v>0</v>
      </c>
      <c r="BM522" s="139">
        <v>0</v>
      </c>
      <c r="BN522" s="139">
        <v>0</v>
      </c>
      <c r="BO522" s="139">
        <v>0</v>
      </c>
      <c r="BP522" s="139">
        <v>0</v>
      </c>
      <c r="BQ522" s="144">
        <v>0</v>
      </c>
    </row>
    <row r="523" spans="11:69" x14ac:dyDescent="0.25">
      <c r="K523" s="135" t="s">
        <v>328</v>
      </c>
      <c r="N523" s="61" t="s">
        <v>2502</v>
      </c>
      <c r="V523" s="61" t="s">
        <v>787</v>
      </c>
      <c r="W523" s="61" t="s">
        <v>792</v>
      </c>
      <c r="X523" s="61">
        <v>420</v>
      </c>
      <c r="AB523" s="136" t="s">
        <v>387</v>
      </c>
      <c r="AC523" s="179">
        <v>250099202010</v>
      </c>
      <c r="AD523" s="180" t="s">
        <v>2503</v>
      </c>
      <c r="AE523" s="139">
        <v>64</v>
      </c>
      <c r="AF523" s="17">
        <v>4</v>
      </c>
      <c r="AG523" s="17">
        <v>0</v>
      </c>
      <c r="AH523" s="140">
        <v>0</v>
      </c>
      <c r="AI523" s="141">
        <v>0</v>
      </c>
      <c r="AJ523" s="142">
        <v>0</v>
      </c>
      <c r="AK523" s="121">
        <v>0</v>
      </c>
      <c r="AL523" s="142">
        <v>0</v>
      </c>
      <c r="AM523" s="181">
        <v>0</v>
      </c>
      <c r="AN523" s="141">
        <v>0</v>
      </c>
      <c r="AO523" s="140">
        <v>0</v>
      </c>
      <c r="AP523" s="140">
        <v>0</v>
      </c>
      <c r="AQ523" s="140">
        <v>0</v>
      </c>
      <c r="AR523" s="142">
        <v>0</v>
      </c>
      <c r="AS523" s="143">
        <v>0</v>
      </c>
      <c r="AT523" s="142">
        <v>0</v>
      </c>
      <c r="AU523" s="143">
        <v>0</v>
      </c>
      <c r="AV523" s="142">
        <v>0</v>
      </c>
      <c r="AW523" s="143">
        <v>0</v>
      </c>
      <c r="AX523" s="142">
        <v>0</v>
      </c>
      <c r="AY523" s="143">
        <v>0</v>
      </c>
      <c r="AZ523" s="142">
        <v>0</v>
      </c>
      <c r="BA523" s="143">
        <v>0</v>
      </c>
      <c r="BB523" s="142">
        <v>0</v>
      </c>
      <c r="BC523" s="143">
        <v>0</v>
      </c>
      <c r="BE523" s="139">
        <v>0</v>
      </c>
      <c r="BF523" s="139">
        <v>0</v>
      </c>
      <c r="BG523" s="139">
        <v>0</v>
      </c>
      <c r="BH523" s="139">
        <v>0</v>
      </c>
      <c r="BI523" s="139">
        <v>0</v>
      </c>
      <c r="BJ523" s="139">
        <v>0</v>
      </c>
      <c r="BK523" s="139">
        <v>0</v>
      </c>
      <c r="BL523" s="139">
        <v>0</v>
      </c>
      <c r="BM523" s="139">
        <v>0</v>
      </c>
      <c r="BN523" s="139">
        <v>0</v>
      </c>
      <c r="BO523" s="139">
        <v>0</v>
      </c>
      <c r="BP523" s="139">
        <v>0</v>
      </c>
      <c r="BQ523" s="144">
        <v>0</v>
      </c>
    </row>
    <row r="524" spans="11:69" x14ac:dyDescent="0.25">
      <c r="K524" s="135" t="s">
        <v>328</v>
      </c>
      <c r="N524" s="61" t="s">
        <v>2504</v>
      </c>
      <c r="V524" s="61" t="s">
        <v>787</v>
      </c>
      <c r="W524" s="61" t="s">
        <v>792</v>
      </c>
      <c r="X524" s="61">
        <v>420</v>
      </c>
      <c r="AB524" s="136" t="s">
        <v>387</v>
      </c>
      <c r="AC524" s="179">
        <v>250099202015</v>
      </c>
      <c r="AD524" s="180" t="s">
        <v>2505</v>
      </c>
      <c r="AE524" s="139">
        <v>9</v>
      </c>
      <c r="AF524" s="17">
        <v>3</v>
      </c>
      <c r="AG524" s="17">
        <v>0</v>
      </c>
      <c r="AH524" s="140">
        <v>0</v>
      </c>
      <c r="AI524" s="141">
        <v>0</v>
      </c>
      <c r="AJ524" s="142">
        <v>0</v>
      </c>
      <c r="AK524" s="121">
        <v>0</v>
      </c>
      <c r="AL524" s="142">
        <v>0</v>
      </c>
      <c r="AM524" s="181">
        <v>0</v>
      </c>
      <c r="AN524" s="141">
        <v>0</v>
      </c>
      <c r="AO524" s="140">
        <v>0</v>
      </c>
      <c r="AP524" s="140">
        <v>0</v>
      </c>
      <c r="AQ524" s="140">
        <v>0</v>
      </c>
      <c r="AR524" s="142">
        <v>0</v>
      </c>
      <c r="AS524" s="143">
        <v>0</v>
      </c>
      <c r="AT524" s="142">
        <v>0</v>
      </c>
      <c r="AU524" s="143">
        <v>0</v>
      </c>
      <c r="AV524" s="142">
        <v>0</v>
      </c>
      <c r="AW524" s="143">
        <v>0</v>
      </c>
      <c r="AX524" s="142">
        <v>0</v>
      </c>
      <c r="AY524" s="143">
        <v>0</v>
      </c>
      <c r="AZ524" s="142">
        <v>0</v>
      </c>
      <c r="BA524" s="143">
        <v>0</v>
      </c>
      <c r="BB524" s="142">
        <v>0</v>
      </c>
      <c r="BC524" s="143">
        <v>0</v>
      </c>
      <c r="BE524" s="139">
        <v>0</v>
      </c>
      <c r="BF524" s="139">
        <v>0</v>
      </c>
      <c r="BG524" s="139">
        <v>0</v>
      </c>
      <c r="BH524" s="139">
        <v>0</v>
      </c>
      <c r="BI524" s="139">
        <v>0</v>
      </c>
      <c r="BJ524" s="139">
        <v>0</v>
      </c>
      <c r="BK524" s="139">
        <v>0</v>
      </c>
      <c r="BL524" s="139">
        <v>0</v>
      </c>
      <c r="BM524" s="139">
        <v>0</v>
      </c>
      <c r="BN524" s="139">
        <v>0</v>
      </c>
      <c r="BO524" s="139">
        <v>0</v>
      </c>
      <c r="BP524" s="139">
        <v>0</v>
      </c>
      <c r="BQ524" s="144">
        <v>0</v>
      </c>
    </row>
    <row r="525" spans="11:69" x14ac:dyDescent="0.25">
      <c r="K525" s="135" t="s">
        <v>328</v>
      </c>
      <c r="N525" s="61" t="s">
        <v>2506</v>
      </c>
      <c r="V525" s="61" t="s">
        <v>787</v>
      </c>
      <c r="W525" s="61" t="s">
        <v>792</v>
      </c>
      <c r="X525" s="61">
        <v>420</v>
      </c>
      <c r="AB525" s="136" t="s">
        <v>387</v>
      </c>
      <c r="AC525" s="179">
        <v>250099202020</v>
      </c>
      <c r="AD525" s="180" t="s">
        <v>2507</v>
      </c>
      <c r="AE525" s="139">
        <v>1</v>
      </c>
      <c r="AF525" s="17">
        <v>1</v>
      </c>
      <c r="AG525" s="17">
        <v>0</v>
      </c>
      <c r="AH525" s="140">
        <v>0</v>
      </c>
      <c r="AI525" s="141">
        <v>0</v>
      </c>
      <c r="AJ525" s="142">
        <v>0</v>
      </c>
      <c r="AK525" s="121">
        <v>0</v>
      </c>
      <c r="AL525" s="142">
        <v>0</v>
      </c>
      <c r="AM525" s="181">
        <v>0</v>
      </c>
      <c r="AN525" s="141">
        <v>0</v>
      </c>
      <c r="AO525" s="140">
        <v>0</v>
      </c>
      <c r="AP525" s="140">
        <v>0</v>
      </c>
      <c r="AQ525" s="140">
        <v>0</v>
      </c>
      <c r="AR525" s="142">
        <v>0</v>
      </c>
      <c r="AS525" s="143">
        <v>0</v>
      </c>
      <c r="AT525" s="142">
        <v>0</v>
      </c>
      <c r="AU525" s="143">
        <v>0</v>
      </c>
      <c r="AV525" s="142">
        <v>0</v>
      </c>
      <c r="AW525" s="143">
        <v>0</v>
      </c>
      <c r="AX525" s="142">
        <v>0</v>
      </c>
      <c r="AY525" s="143">
        <v>0</v>
      </c>
      <c r="AZ525" s="142">
        <v>0</v>
      </c>
      <c r="BA525" s="143">
        <v>0</v>
      </c>
      <c r="BB525" s="142">
        <v>0</v>
      </c>
      <c r="BC525" s="143">
        <v>0</v>
      </c>
      <c r="BE525" s="139">
        <v>0</v>
      </c>
      <c r="BF525" s="139">
        <v>0</v>
      </c>
      <c r="BG525" s="139">
        <v>0</v>
      </c>
      <c r="BH525" s="139">
        <v>0</v>
      </c>
      <c r="BI525" s="139">
        <v>0</v>
      </c>
      <c r="BJ525" s="139">
        <v>0</v>
      </c>
      <c r="BK525" s="139">
        <v>0</v>
      </c>
      <c r="BL525" s="139">
        <v>0</v>
      </c>
      <c r="BM525" s="139">
        <v>0</v>
      </c>
      <c r="BN525" s="139">
        <v>0</v>
      </c>
      <c r="BO525" s="139">
        <v>0</v>
      </c>
      <c r="BP525" s="139">
        <v>0</v>
      </c>
      <c r="BQ525" s="144">
        <v>0</v>
      </c>
    </row>
    <row r="526" spans="11:69" x14ac:dyDescent="0.25">
      <c r="K526" s="135" t="s">
        <v>328</v>
      </c>
      <c r="N526" s="61" t="s">
        <v>2508</v>
      </c>
      <c r="V526" s="61" t="s">
        <v>787</v>
      </c>
      <c r="W526" s="61" t="s">
        <v>792</v>
      </c>
      <c r="X526" s="61">
        <v>420</v>
      </c>
      <c r="AB526" s="136" t="s">
        <v>387</v>
      </c>
      <c r="AC526" s="179">
        <v>250099211010</v>
      </c>
      <c r="AD526" s="180" t="s">
        <v>2509</v>
      </c>
      <c r="AE526" s="139">
        <v>557</v>
      </c>
      <c r="AF526" s="17">
        <v>41</v>
      </c>
      <c r="AG526" s="17">
        <v>0</v>
      </c>
      <c r="AH526" s="140">
        <v>0</v>
      </c>
      <c r="AI526" s="141">
        <v>0</v>
      </c>
      <c r="AJ526" s="142">
        <v>0</v>
      </c>
      <c r="AK526" s="121">
        <v>0</v>
      </c>
      <c r="AL526" s="142">
        <v>0</v>
      </c>
      <c r="AM526" s="181">
        <v>0</v>
      </c>
      <c r="AN526" s="141">
        <v>0</v>
      </c>
      <c r="AO526" s="140">
        <v>0</v>
      </c>
      <c r="AP526" s="140">
        <v>0</v>
      </c>
      <c r="AQ526" s="140">
        <v>0</v>
      </c>
      <c r="AR526" s="142">
        <v>0</v>
      </c>
      <c r="AS526" s="143">
        <v>0</v>
      </c>
      <c r="AT526" s="142">
        <v>0</v>
      </c>
      <c r="AU526" s="143">
        <v>0</v>
      </c>
      <c r="AV526" s="142">
        <v>0</v>
      </c>
      <c r="AW526" s="143">
        <v>0</v>
      </c>
      <c r="AX526" s="142">
        <v>0</v>
      </c>
      <c r="AY526" s="143">
        <v>0</v>
      </c>
      <c r="AZ526" s="142">
        <v>0</v>
      </c>
      <c r="BA526" s="143">
        <v>0</v>
      </c>
      <c r="BB526" s="142">
        <v>0</v>
      </c>
      <c r="BC526" s="143">
        <v>0</v>
      </c>
      <c r="BE526" s="139">
        <v>0</v>
      </c>
      <c r="BF526" s="139">
        <v>0</v>
      </c>
      <c r="BG526" s="139">
        <v>0</v>
      </c>
      <c r="BH526" s="139">
        <v>0</v>
      </c>
      <c r="BI526" s="139">
        <v>0</v>
      </c>
      <c r="BJ526" s="139">
        <v>0</v>
      </c>
      <c r="BK526" s="139">
        <v>0</v>
      </c>
      <c r="BL526" s="139">
        <v>0</v>
      </c>
      <c r="BM526" s="139">
        <v>0</v>
      </c>
      <c r="BN526" s="139">
        <v>0</v>
      </c>
      <c r="BO526" s="139">
        <v>0</v>
      </c>
      <c r="BP526" s="139">
        <v>0</v>
      </c>
      <c r="BQ526" s="144">
        <v>0</v>
      </c>
    </row>
    <row r="527" spans="11:69" x14ac:dyDescent="0.25">
      <c r="K527" s="135" t="s">
        <v>328</v>
      </c>
      <c r="N527" s="61" t="s">
        <v>2510</v>
      </c>
      <c r="V527" s="61" t="s">
        <v>787</v>
      </c>
      <c r="W527" s="61" t="s">
        <v>792</v>
      </c>
      <c r="X527" s="61">
        <v>420</v>
      </c>
      <c r="AB527" s="136" t="s">
        <v>387</v>
      </c>
      <c r="AC527" s="179">
        <v>250099211015</v>
      </c>
      <c r="AD527" s="180" t="s">
        <v>2511</v>
      </c>
      <c r="AE527" s="139">
        <v>220</v>
      </c>
      <c r="AF527" s="17">
        <v>26</v>
      </c>
      <c r="AG527" s="17">
        <v>0</v>
      </c>
      <c r="AH527" s="140">
        <v>0</v>
      </c>
      <c r="AI527" s="141">
        <v>0</v>
      </c>
      <c r="AJ527" s="142">
        <v>0</v>
      </c>
      <c r="AK527" s="121">
        <v>0</v>
      </c>
      <c r="AL527" s="142">
        <v>0</v>
      </c>
      <c r="AM527" s="181">
        <v>0</v>
      </c>
      <c r="AN527" s="141">
        <v>0</v>
      </c>
      <c r="AO527" s="140">
        <v>0</v>
      </c>
      <c r="AP527" s="140">
        <v>0</v>
      </c>
      <c r="AQ527" s="140">
        <v>0</v>
      </c>
      <c r="AR527" s="142">
        <v>0</v>
      </c>
      <c r="AS527" s="143">
        <v>0</v>
      </c>
      <c r="AT527" s="142">
        <v>0</v>
      </c>
      <c r="AU527" s="143">
        <v>0</v>
      </c>
      <c r="AV527" s="142">
        <v>0</v>
      </c>
      <c r="AW527" s="143">
        <v>0</v>
      </c>
      <c r="AX527" s="142">
        <v>0</v>
      </c>
      <c r="AY527" s="143">
        <v>0</v>
      </c>
      <c r="AZ527" s="142">
        <v>0</v>
      </c>
      <c r="BA527" s="143">
        <v>0</v>
      </c>
      <c r="BB527" s="142">
        <v>0</v>
      </c>
      <c r="BC527" s="143">
        <v>0</v>
      </c>
      <c r="BE527" s="139">
        <v>0</v>
      </c>
      <c r="BF527" s="139">
        <v>0</v>
      </c>
      <c r="BG527" s="139">
        <v>0</v>
      </c>
      <c r="BH527" s="139">
        <v>0</v>
      </c>
      <c r="BI527" s="139">
        <v>0</v>
      </c>
      <c r="BJ527" s="139">
        <v>0</v>
      </c>
      <c r="BK527" s="139">
        <v>0</v>
      </c>
      <c r="BL527" s="139">
        <v>0</v>
      </c>
      <c r="BM527" s="139">
        <v>0</v>
      </c>
      <c r="BN527" s="139">
        <v>0</v>
      </c>
      <c r="BO527" s="139">
        <v>0</v>
      </c>
      <c r="BP527" s="139">
        <v>0</v>
      </c>
      <c r="BQ527" s="144">
        <v>0</v>
      </c>
    </row>
    <row r="528" spans="11:69" x14ac:dyDescent="0.25">
      <c r="K528" s="135" t="s">
        <v>328</v>
      </c>
      <c r="N528" s="61" t="s">
        <v>2512</v>
      </c>
      <c r="V528" s="61" t="s">
        <v>787</v>
      </c>
      <c r="W528" s="61" t="s">
        <v>792</v>
      </c>
      <c r="X528" s="61">
        <v>420</v>
      </c>
      <c r="AB528" s="136" t="s">
        <v>387</v>
      </c>
      <c r="AC528" s="179">
        <v>250099211020</v>
      </c>
      <c r="AD528" s="180" t="s">
        <v>2513</v>
      </c>
      <c r="AE528" s="139">
        <v>239</v>
      </c>
      <c r="AF528" s="17">
        <v>29</v>
      </c>
      <c r="AG528" s="17">
        <v>0</v>
      </c>
      <c r="AH528" s="140">
        <v>0</v>
      </c>
      <c r="AI528" s="141">
        <v>0</v>
      </c>
      <c r="AJ528" s="142">
        <v>0</v>
      </c>
      <c r="AK528" s="121">
        <v>0</v>
      </c>
      <c r="AL528" s="142">
        <v>0</v>
      </c>
      <c r="AM528" s="181">
        <v>0</v>
      </c>
      <c r="AN528" s="141">
        <v>0</v>
      </c>
      <c r="AO528" s="140">
        <v>0</v>
      </c>
      <c r="AP528" s="140">
        <v>0</v>
      </c>
      <c r="AQ528" s="140">
        <v>0</v>
      </c>
      <c r="AR528" s="142">
        <v>0</v>
      </c>
      <c r="AS528" s="143">
        <v>0</v>
      </c>
      <c r="AT528" s="142">
        <v>0</v>
      </c>
      <c r="AU528" s="143">
        <v>0</v>
      </c>
      <c r="AV528" s="142">
        <v>0</v>
      </c>
      <c r="AW528" s="143">
        <v>0</v>
      </c>
      <c r="AX528" s="142">
        <v>0</v>
      </c>
      <c r="AY528" s="143">
        <v>0</v>
      </c>
      <c r="AZ528" s="142">
        <v>0</v>
      </c>
      <c r="BA528" s="143">
        <v>0</v>
      </c>
      <c r="BB528" s="142">
        <v>0</v>
      </c>
      <c r="BC528" s="143">
        <v>0</v>
      </c>
      <c r="BE528" s="139">
        <v>0</v>
      </c>
      <c r="BF528" s="139">
        <v>0</v>
      </c>
      <c r="BG528" s="139">
        <v>0</v>
      </c>
      <c r="BH528" s="139">
        <v>0</v>
      </c>
      <c r="BI528" s="139">
        <v>0</v>
      </c>
      <c r="BJ528" s="139">
        <v>0</v>
      </c>
      <c r="BK528" s="139">
        <v>0</v>
      </c>
      <c r="BL528" s="139">
        <v>0</v>
      </c>
      <c r="BM528" s="139">
        <v>0</v>
      </c>
      <c r="BN528" s="139">
        <v>0</v>
      </c>
      <c r="BO528" s="139">
        <v>0</v>
      </c>
      <c r="BP528" s="139">
        <v>0</v>
      </c>
      <c r="BQ528" s="144">
        <v>0</v>
      </c>
    </row>
    <row r="529" spans="2:69" x14ac:dyDescent="0.25">
      <c r="K529" s="135" t="s">
        <v>328</v>
      </c>
      <c r="N529" s="61" t="s">
        <v>2514</v>
      </c>
      <c r="V529" s="61" t="s">
        <v>787</v>
      </c>
      <c r="W529" s="61" t="s">
        <v>792</v>
      </c>
      <c r="X529" s="61">
        <v>420</v>
      </c>
      <c r="AB529" s="136" t="s">
        <v>387</v>
      </c>
      <c r="AC529" s="179">
        <v>250099211030</v>
      </c>
      <c r="AD529" s="180" t="s">
        <v>2515</v>
      </c>
      <c r="AE529" s="139">
        <v>181</v>
      </c>
      <c r="AF529" s="17">
        <v>17</v>
      </c>
      <c r="AG529" s="17">
        <v>0</v>
      </c>
      <c r="AH529" s="140">
        <v>0</v>
      </c>
      <c r="AI529" s="141">
        <v>0</v>
      </c>
      <c r="AJ529" s="142">
        <v>0</v>
      </c>
      <c r="AK529" s="121">
        <v>0</v>
      </c>
      <c r="AL529" s="142">
        <v>0</v>
      </c>
      <c r="AM529" s="181">
        <v>0</v>
      </c>
      <c r="AN529" s="141">
        <v>0</v>
      </c>
      <c r="AO529" s="140">
        <v>0</v>
      </c>
      <c r="AP529" s="140">
        <v>0</v>
      </c>
      <c r="AQ529" s="140">
        <v>0</v>
      </c>
      <c r="AR529" s="142">
        <v>0</v>
      </c>
      <c r="AS529" s="143">
        <v>0</v>
      </c>
      <c r="AT529" s="142">
        <v>0</v>
      </c>
      <c r="AU529" s="143">
        <v>0</v>
      </c>
      <c r="AV529" s="142">
        <v>0</v>
      </c>
      <c r="AW529" s="143">
        <v>0</v>
      </c>
      <c r="AX529" s="142">
        <v>0</v>
      </c>
      <c r="AY529" s="143">
        <v>0</v>
      </c>
      <c r="AZ529" s="142">
        <v>0</v>
      </c>
      <c r="BA529" s="143">
        <v>0</v>
      </c>
      <c r="BB529" s="142">
        <v>0</v>
      </c>
      <c r="BC529" s="143">
        <v>0</v>
      </c>
      <c r="BE529" s="139">
        <v>0</v>
      </c>
      <c r="BF529" s="139">
        <v>0</v>
      </c>
      <c r="BG529" s="139">
        <v>0</v>
      </c>
      <c r="BH529" s="139">
        <v>0</v>
      </c>
      <c r="BI529" s="139">
        <v>0</v>
      </c>
      <c r="BJ529" s="139">
        <v>0</v>
      </c>
      <c r="BK529" s="139">
        <v>0</v>
      </c>
      <c r="BL529" s="139">
        <v>0</v>
      </c>
      <c r="BM529" s="139">
        <v>0</v>
      </c>
      <c r="BN529" s="139">
        <v>0</v>
      </c>
      <c r="BO529" s="139">
        <v>0</v>
      </c>
      <c r="BP529" s="139">
        <v>0</v>
      </c>
      <c r="BQ529" s="144">
        <v>0</v>
      </c>
    </row>
    <row r="530" spans="2:69" x14ac:dyDescent="0.25">
      <c r="K530" s="135" t="s">
        <v>328</v>
      </c>
      <c r="N530" s="61" t="s">
        <v>2516</v>
      </c>
      <c r="V530" s="61" t="s">
        <v>787</v>
      </c>
      <c r="W530" s="61" t="s">
        <v>792</v>
      </c>
      <c r="X530" s="61">
        <v>420</v>
      </c>
      <c r="AB530" s="136" t="s">
        <v>387</v>
      </c>
      <c r="AC530" s="179">
        <v>250099211040</v>
      </c>
      <c r="AD530" s="180" t="s">
        <v>2517</v>
      </c>
      <c r="AE530" s="139">
        <v>138</v>
      </c>
      <c r="AF530" s="17">
        <v>10</v>
      </c>
      <c r="AG530" s="17">
        <v>0</v>
      </c>
      <c r="AH530" s="140">
        <v>0</v>
      </c>
      <c r="AI530" s="141">
        <v>0</v>
      </c>
      <c r="AJ530" s="142">
        <v>0</v>
      </c>
      <c r="AK530" s="121">
        <v>0</v>
      </c>
      <c r="AL530" s="142">
        <v>0</v>
      </c>
      <c r="AM530" s="181">
        <v>0</v>
      </c>
      <c r="AN530" s="141">
        <v>0</v>
      </c>
      <c r="AO530" s="140">
        <v>0</v>
      </c>
      <c r="AP530" s="140">
        <v>0</v>
      </c>
      <c r="AQ530" s="140">
        <v>0</v>
      </c>
      <c r="AR530" s="142">
        <v>0</v>
      </c>
      <c r="AS530" s="143">
        <v>0</v>
      </c>
      <c r="AT530" s="142">
        <v>0</v>
      </c>
      <c r="AU530" s="143">
        <v>0</v>
      </c>
      <c r="AV530" s="142">
        <v>0</v>
      </c>
      <c r="AW530" s="143">
        <v>0</v>
      </c>
      <c r="AX530" s="142">
        <v>0</v>
      </c>
      <c r="AY530" s="143">
        <v>0</v>
      </c>
      <c r="AZ530" s="142">
        <v>0</v>
      </c>
      <c r="BA530" s="143">
        <v>0</v>
      </c>
      <c r="BB530" s="142">
        <v>0</v>
      </c>
      <c r="BC530" s="143">
        <v>0</v>
      </c>
      <c r="BE530" s="139">
        <v>0</v>
      </c>
      <c r="BF530" s="139">
        <v>0</v>
      </c>
      <c r="BG530" s="139">
        <v>0</v>
      </c>
      <c r="BH530" s="139">
        <v>0</v>
      </c>
      <c r="BI530" s="139">
        <v>0</v>
      </c>
      <c r="BJ530" s="139">
        <v>0</v>
      </c>
      <c r="BK530" s="139">
        <v>0</v>
      </c>
      <c r="BL530" s="139">
        <v>0</v>
      </c>
      <c r="BM530" s="139">
        <v>0</v>
      </c>
      <c r="BN530" s="139">
        <v>0</v>
      </c>
      <c r="BO530" s="139">
        <v>0</v>
      </c>
      <c r="BP530" s="139">
        <v>0</v>
      </c>
      <c r="BQ530" s="144">
        <v>0</v>
      </c>
    </row>
    <row r="531" spans="2:69" x14ac:dyDescent="0.25">
      <c r="K531" s="135" t="s">
        <v>328</v>
      </c>
      <c r="N531" s="61" t="s">
        <v>2518</v>
      </c>
      <c r="V531" s="61" t="s">
        <v>787</v>
      </c>
      <c r="W531" s="61" t="s">
        <v>792</v>
      </c>
      <c r="X531" s="61">
        <v>420</v>
      </c>
      <c r="AB531" s="136" t="s">
        <v>387</v>
      </c>
      <c r="AC531" s="179">
        <v>250099211050</v>
      </c>
      <c r="AD531" s="180" t="s">
        <v>2519</v>
      </c>
      <c r="AE531" s="139">
        <v>9</v>
      </c>
      <c r="AF531" s="17">
        <v>0</v>
      </c>
      <c r="AG531" s="17">
        <v>0</v>
      </c>
      <c r="AH531" s="140">
        <v>0</v>
      </c>
      <c r="AI531" s="141">
        <v>0</v>
      </c>
      <c r="AJ531" s="142">
        <v>0</v>
      </c>
      <c r="AK531" s="121">
        <v>0</v>
      </c>
      <c r="AL531" s="142">
        <v>0</v>
      </c>
      <c r="AM531" s="181">
        <v>0</v>
      </c>
      <c r="AN531" s="141">
        <v>0</v>
      </c>
      <c r="AO531" s="140">
        <v>0</v>
      </c>
      <c r="AP531" s="140">
        <v>0</v>
      </c>
      <c r="AQ531" s="140">
        <v>0</v>
      </c>
      <c r="AR531" s="142">
        <v>0</v>
      </c>
      <c r="AS531" s="143">
        <v>0</v>
      </c>
      <c r="AT531" s="142">
        <v>0</v>
      </c>
      <c r="AU531" s="143">
        <v>0</v>
      </c>
      <c r="AV531" s="142">
        <v>0</v>
      </c>
      <c r="AW531" s="143">
        <v>0</v>
      </c>
      <c r="AX531" s="142">
        <v>0</v>
      </c>
      <c r="AY531" s="143">
        <v>0</v>
      </c>
      <c r="AZ531" s="142">
        <v>0</v>
      </c>
      <c r="BA531" s="143">
        <v>0</v>
      </c>
      <c r="BB531" s="142">
        <v>0</v>
      </c>
      <c r="BC531" s="143">
        <v>0</v>
      </c>
      <c r="BE531" s="139">
        <v>0</v>
      </c>
      <c r="BF531" s="139">
        <v>0</v>
      </c>
      <c r="BG531" s="139">
        <v>0</v>
      </c>
      <c r="BH531" s="139">
        <v>0</v>
      </c>
      <c r="BI531" s="139">
        <v>0</v>
      </c>
      <c r="BJ531" s="139">
        <v>0</v>
      </c>
      <c r="BK531" s="139">
        <v>0</v>
      </c>
      <c r="BL531" s="139">
        <v>0</v>
      </c>
      <c r="BM531" s="139">
        <v>0</v>
      </c>
      <c r="BN531" s="139">
        <v>0</v>
      </c>
      <c r="BO531" s="139">
        <v>0</v>
      </c>
      <c r="BP531" s="139">
        <v>0</v>
      </c>
      <c r="BQ531" s="144">
        <v>0</v>
      </c>
    </row>
    <row r="532" spans="2:69" x14ac:dyDescent="0.25">
      <c r="K532" s="135" t="s">
        <v>328</v>
      </c>
      <c r="N532" s="61" t="s">
        <v>2520</v>
      </c>
      <c r="V532" s="61" t="s">
        <v>787</v>
      </c>
      <c r="W532" s="61" t="s">
        <v>792</v>
      </c>
      <c r="X532" s="61">
        <v>420</v>
      </c>
      <c r="AB532" s="136" t="s">
        <v>387</v>
      </c>
      <c r="AC532" s="179">
        <v>250099211060</v>
      </c>
      <c r="AD532" s="180" t="s">
        <v>2521</v>
      </c>
      <c r="AE532" s="139">
        <v>13</v>
      </c>
      <c r="AF532" s="17">
        <v>0</v>
      </c>
      <c r="AG532" s="17">
        <v>0</v>
      </c>
      <c r="AH532" s="140">
        <v>0</v>
      </c>
      <c r="AI532" s="141">
        <v>0</v>
      </c>
      <c r="AJ532" s="142">
        <v>0</v>
      </c>
      <c r="AK532" s="121">
        <v>0</v>
      </c>
      <c r="AL532" s="142">
        <v>0</v>
      </c>
      <c r="AM532" s="181">
        <v>0</v>
      </c>
      <c r="AN532" s="141">
        <v>0</v>
      </c>
      <c r="AO532" s="140">
        <v>0</v>
      </c>
      <c r="AP532" s="140">
        <v>0</v>
      </c>
      <c r="AQ532" s="140">
        <v>0</v>
      </c>
      <c r="AR532" s="142">
        <v>0</v>
      </c>
      <c r="AS532" s="143">
        <v>0</v>
      </c>
      <c r="AT532" s="142">
        <v>0</v>
      </c>
      <c r="AU532" s="143">
        <v>0</v>
      </c>
      <c r="AV532" s="142">
        <v>0</v>
      </c>
      <c r="AW532" s="143">
        <v>0</v>
      </c>
      <c r="AX532" s="142">
        <v>0</v>
      </c>
      <c r="AY532" s="143">
        <v>0</v>
      </c>
      <c r="AZ532" s="142">
        <v>0</v>
      </c>
      <c r="BA532" s="143">
        <v>0</v>
      </c>
      <c r="BB532" s="142">
        <v>0</v>
      </c>
      <c r="BC532" s="143">
        <v>0</v>
      </c>
      <c r="BE532" s="139">
        <v>0</v>
      </c>
      <c r="BF532" s="139">
        <v>0</v>
      </c>
      <c r="BG532" s="139">
        <v>0</v>
      </c>
      <c r="BH532" s="139">
        <v>0</v>
      </c>
      <c r="BI532" s="139">
        <v>0</v>
      </c>
      <c r="BJ532" s="139">
        <v>0</v>
      </c>
      <c r="BK532" s="139">
        <v>0</v>
      </c>
      <c r="BL532" s="139">
        <v>0</v>
      </c>
      <c r="BM532" s="139">
        <v>0</v>
      </c>
      <c r="BN532" s="139">
        <v>0</v>
      </c>
      <c r="BO532" s="139">
        <v>0</v>
      </c>
      <c r="BP532" s="139">
        <v>0</v>
      </c>
      <c r="BQ532" s="144">
        <v>0</v>
      </c>
    </row>
    <row r="533" spans="2:69" x14ac:dyDescent="0.25">
      <c r="K533" s="135" t="s">
        <v>328</v>
      </c>
      <c r="N533" s="61" t="s">
        <v>2522</v>
      </c>
      <c r="V533" s="61" t="s">
        <v>787</v>
      </c>
      <c r="W533" s="61" t="s">
        <v>792</v>
      </c>
      <c r="X533" s="61">
        <v>420</v>
      </c>
      <c r="AB533" s="136" t="s">
        <v>387</v>
      </c>
      <c r="AC533" s="179">
        <v>250099212010</v>
      </c>
      <c r="AD533" s="180" t="s">
        <v>2523</v>
      </c>
      <c r="AE533" s="139">
        <v>34</v>
      </c>
      <c r="AF533" s="17">
        <v>3</v>
      </c>
      <c r="AG533" s="17">
        <v>0</v>
      </c>
      <c r="AH533" s="140">
        <v>0</v>
      </c>
      <c r="AI533" s="141">
        <v>0</v>
      </c>
      <c r="AJ533" s="142">
        <v>0</v>
      </c>
      <c r="AK533" s="121">
        <v>0</v>
      </c>
      <c r="AL533" s="142">
        <v>0</v>
      </c>
      <c r="AM533" s="181">
        <v>0</v>
      </c>
      <c r="AN533" s="141">
        <v>0</v>
      </c>
      <c r="AO533" s="140">
        <v>0</v>
      </c>
      <c r="AP533" s="140">
        <v>0</v>
      </c>
      <c r="AQ533" s="140">
        <v>0</v>
      </c>
      <c r="AR533" s="142">
        <v>0</v>
      </c>
      <c r="AS533" s="143">
        <v>0</v>
      </c>
      <c r="AT533" s="142">
        <v>0</v>
      </c>
      <c r="AU533" s="143">
        <v>0</v>
      </c>
      <c r="AV533" s="142">
        <v>0</v>
      </c>
      <c r="AW533" s="143">
        <v>0</v>
      </c>
      <c r="AX533" s="142">
        <v>0</v>
      </c>
      <c r="AY533" s="143">
        <v>0</v>
      </c>
      <c r="AZ533" s="142">
        <v>0</v>
      </c>
      <c r="BA533" s="143">
        <v>0</v>
      </c>
      <c r="BB533" s="142">
        <v>0</v>
      </c>
      <c r="BC533" s="143">
        <v>0</v>
      </c>
      <c r="BE533" s="139">
        <v>0</v>
      </c>
      <c r="BF533" s="139">
        <v>0</v>
      </c>
      <c r="BG533" s="139">
        <v>0</v>
      </c>
      <c r="BH533" s="139">
        <v>0</v>
      </c>
      <c r="BI533" s="139">
        <v>0</v>
      </c>
      <c r="BJ533" s="139">
        <v>0</v>
      </c>
      <c r="BK533" s="139">
        <v>0</v>
      </c>
      <c r="BL533" s="139">
        <v>0</v>
      </c>
      <c r="BM533" s="139">
        <v>0</v>
      </c>
      <c r="BN533" s="139">
        <v>0</v>
      </c>
      <c r="BO533" s="139">
        <v>0</v>
      </c>
      <c r="BP533" s="139">
        <v>0</v>
      </c>
      <c r="BQ533" s="144">
        <v>0</v>
      </c>
    </row>
    <row r="534" spans="2:69" x14ac:dyDescent="0.25">
      <c r="K534" s="135" t="s">
        <v>328</v>
      </c>
      <c r="N534" s="61" t="s">
        <v>2524</v>
      </c>
      <c r="V534" s="61" t="s">
        <v>787</v>
      </c>
      <c r="W534" s="61" t="s">
        <v>792</v>
      </c>
      <c r="X534" s="61">
        <v>420</v>
      </c>
      <c r="AB534" s="136" t="s">
        <v>387</v>
      </c>
      <c r="AC534" s="179">
        <v>250099212015</v>
      </c>
      <c r="AD534" s="180" t="s">
        <v>2525</v>
      </c>
      <c r="AE534" s="139">
        <v>10</v>
      </c>
      <c r="AF534" s="17">
        <v>1</v>
      </c>
      <c r="AG534" s="17">
        <v>0</v>
      </c>
      <c r="AH534" s="140">
        <v>0</v>
      </c>
      <c r="AI534" s="141">
        <v>0</v>
      </c>
      <c r="AJ534" s="142">
        <v>0</v>
      </c>
      <c r="AK534" s="121">
        <v>0</v>
      </c>
      <c r="AL534" s="142">
        <v>0</v>
      </c>
      <c r="AM534" s="181">
        <v>0</v>
      </c>
      <c r="AN534" s="141">
        <v>0</v>
      </c>
      <c r="AO534" s="140">
        <v>0</v>
      </c>
      <c r="AP534" s="140">
        <v>0</v>
      </c>
      <c r="AQ534" s="140">
        <v>0</v>
      </c>
      <c r="AR534" s="142">
        <v>0</v>
      </c>
      <c r="AS534" s="143">
        <v>0</v>
      </c>
      <c r="AT534" s="142">
        <v>0</v>
      </c>
      <c r="AU534" s="143">
        <v>0</v>
      </c>
      <c r="AV534" s="142">
        <v>0</v>
      </c>
      <c r="AW534" s="143">
        <v>0</v>
      </c>
      <c r="AX534" s="142">
        <v>0</v>
      </c>
      <c r="AY534" s="143">
        <v>0</v>
      </c>
      <c r="AZ534" s="142">
        <v>0</v>
      </c>
      <c r="BA534" s="143">
        <v>0</v>
      </c>
      <c r="BB534" s="142">
        <v>0</v>
      </c>
      <c r="BC534" s="143">
        <v>0</v>
      </c>
      <c r="BE534" s="139">
        <v>0</v>
      </c>
      <c r="BF534" s="139">
        <v>0</v>
      </c>
      <c r="BG534" s="139">
        <v>0</v>
      </c>
      <c r="BH534" s="139">
        <v>0</v>
      </c>
      <c r="BI534" s="139">
        <v>0</v>
      </c>
      <c r="BJ534" s="139">
        <v>0</v>
      </c>
      <c r="BK534" s="139">
        <v>0</v>
      </c>
      <c r="BL534" s="139">
        <v>0</v>
      </c>
      <c r="BM534" s="139">
        <v>0</v>
      </c>
      <c r="BN534" s="139">
        <v>0</v>
      </c>
      <c r="BO534" s="139">
        <v>0</v>
      </c>
      <c r="BP534" s="139">
        <v>0</v>
      </c>
      <c r="BQ534" s="144">
        <v>0</v>
      </c>
    </row>
    <row r="535" spans="2:69" x14ac:dyDescent="0.25">
      <c r="K535" s="135" t="s">
        <v>328</v>
      </c>
      <c r="N535" s="61" t="s">
        <v>2526</v>
      </c>
      <c r="V535" s="61" t="s">
        <v>787</v>
      </c>
      <c r="W535" s="61" t="s">
        <v>792</v>
      </c>
      <c r="X535" s="61">
        <v>420</v>
      </c>
      <c r="AB535" s="136" t="s">
        <v>387</v>
      </c>
      <c r="AC535" s="179">
        <v>250099212020</v>
      </c>
      <c r="AD535" s="180" t="s">
        <v>2527</v>
      </c>
      <c r="AE535" s="139">
        <v>1</v>
      </c>
      <c r="AF535" s="17">
        <v>1</v>
      </c>
      <c r="AG535" s="17">
        <v>0</v>
      </c>
      <c r="AH535" s="140">
        <v>0</v>
      </c>
      <c r="AI535" s="141">
        <v>0</v>
      </c>
      <c r="AJ535" s="142">
        <v>0</v>
      </c>
      <c r="AK535" s="121">
        <v>0</v>
      </c>
      <c r="AL535" s="142">
        <v>0</v>
      </c>
      <c r="AM535" s="181">
        <v>0</v>
      </c>
      <c r="AN535" s="141">
        <v>0</v>
      </c>
      <c r="AO535" s="140">
        <v>0</v>
      </c>
      <c r="AP535" s="140">
        <v>0</v>
      </c>
      <c r="AQ535" s="140">
        <v>0</v>
      </c>
      <c r="AR535" s="142">
        <v>0</v>
      </c>
      <c r="AS535" s="143">
        <v>0</v>
      </c>
      <c r="AT535" s="142">
        <v>0</v>
      </c>
      <c r="AU535" s="143">
        <v>0</v>
      </c>
      <c r="AV535" s="142">
        <v>0</v>
      </c>
      <c r="AW535" s="143">
        <v>0</v>
      </c>
      <c r="AX535" s="142">
        <v>0</v>
      </c>
      <c r="AY535" s="143">
        <v>0</v>
      </c>
      <c r="AZ535" s="142">
        <v>0</v>
      </c>
      <c r="BA535" s="143">
        <v>0</v>
      </c>
      <c r="BB535" s="142">
        <v>0</v>
      </c>
      <c r="BC535" s="143">
        <v>0</v>
      </c>
      <c r="BE535" s="139">
        <v>0</v>
      </c>
      <c r="BF535" s="139">
        <v>0</v>
      </c>
      <c r="BG535" s="139">
        <v>0</v>
      </c>
      <c r="BH535" s="139">
        <v>0</v>
      </c>
      <c r="BI535" s="139">
        <v>0</v>
      </c>
      <c r="BJ535" s="139">
        <v>0</v>
      </c>
      <c r="BK535" s="139">
        <v>0</v>
      </c>
      <c r="BL535" s="139">
        <v>0</v>
      </c>
      <c r="BM535" s="139">
        <v>0</v>
      </c>
      <c r="BN535" s="139">
        <v>0</v>
      </c>
      <c r="BO535" s="139">
        <v>0</v>
      </c>
      <c r="BP535" s="139">
        <v>0</v>
      </c>
      <c r="BQ535" s="144">
        <v>0</v>
      </c>
    </row>
    <row r="536" spans="2:69" x14ac:dyDescent="0.25">
      <c r="K536" s="135" t="s">
        <v>328</v>
      </c>
      <c r="N536" s="61" t="s">
        <v>2528</v>
      </c>
      <c r="V536" s="61" t="s">
        <v>787</v>
      </c>
      <c r="W536" s="61" t="s">
        <v>792</v>
      </c>
      <c r="X536" s="61">
        <v>420</v>
      </c>
      <c r="AB536" s="136" t="s">
        <v>387</v>
      </c>
      <c r="AC536" s="179">
        <v>250099221010</v>
      </c>
      <c r="AD536" s="180" t="s">
        <v>2529</v>
      </c>
      <c r="AE536" s="139">
        <v>120</v>
      </c>
      <c r="AF536" s="17">
        <v>4</v>
      </c>
      <c r="AG536" s="17">
        <v>0</v>
      </c>
      <c r="AH536" s="140">
        <v>0</v>
      </c>
      <c r="AI536" s="141">
        <v>0</v>
      </c>
      <c r="AJ536" s="142">
        <v>0</v>
      </c>
      <c r="AK536" s="121">
        <v>0</v>
      </c>
      <c r="AL536" s="142">
        <v>0</v>
      </c>
      <c r="AM536" s="181">
        <v>0</v>
      </c>
      <c r="AN536" s="141">
        <v>0</v>
      </c>
      <c r="AO536" s="140">
        <v>0</v>
      </c>
      <c r="AP536" s="140">
        <v>0</v>
      </c>
      <c r="AQ536" s="140">
        <v>0</v>
      </c>
      <c r="AR536" s="142">
        <v>0</v>
      </c>
      <c r="AS536" s="143">
        <v>0</v>
      </c>
      <c r="AT536" s="142">
        <v>0</v>
      </c>
      <c r="AU536" s="143">
        <v>0</v>
      </c>
      <c r="AV536" s="142">
        <v>0</v>
      </c>
      <c r="AW536" s="143">
        <v>0</v>
      </c>
      <c r="AX536" s="142">
        <v>0</v>
      </c>
      <c r="AY536" s="143">
        <v>0</v>
      </c>
      <c r="AZ536" s="142">
        <v>0</v>
      </c>
      <c r="BA536" s="143">
        <v>0</v>
      </c>
      <c r="BB536" s="142">
        <v>0</v>
      </c>
      <c r="BC536" s="143">
        <v>0</v>
      </c>
      <c r="BE536" s="139">
        <v>0</v>
      </c>
      <c r="BF536" s="139">
        <v>0</v>
      </c>
      <c r="BG536" s="139">
        <v>0</v>
      </c>
      <c r="BH536" s="139">
        <v>0</v>
      </c>
      <c r="BI536" s="139">
        <v>0</v>
      </c>
      <c r="BJ536" s="139">
        <v>0</v>
      </c>
      <c r="BK536" s="139">
        <v>0</v>
      </c>
      <c r="BL536" s="139">
        <v>0</v>
      </c>
      <c r="BM536" s="139">
        <v>0</v>
      </c>
      <c r="BN536" s="139">
        <v>0</v>
      </c>
      <c r="BO536" s="139">
        <v>0</v>
      </c>
      <c r="BP536" s="139">
        <v>0</v>
      </c>
      <c r="BQ536" s="144">
        <v>0</v>
      </c>
    </row>
    <row r="537" spans="2:69" x14ac:dyDescent="0.25">
      <c r="K537" s="135" t="s">
        <v>328</v>
      </c>
      <c r="N537" s="61" t="s">
        <v>2530</v>
      </c>
      <c r="V537" s="61" t="s">
        <v>787</v>
      </c>
      <c r="W537" s="61" t="s">
        <v>792</v>
      </c>
      <c r="X537" s="61">
        <v>420</v>
      </c>
      <c r="AB537" s="136" t="s">
        <v>387</v>
      </c>
      <c r="AC537" s="179">
        <v>250099221015</v>
      </c>
      <c r="AD537" s="180" t="s">
        <v>2531</v>
      </c>
      <c r="AE537" s="139">
        <v>36</v>
      </c>
      <c r="AF537" s="17">
        <v>4</v>
      </c>
      <c r="AG537" s="17">
        <v>0</v>
      </c>
      <c r="AH537" s="140">
        <v>0</v>
      </c>
      <c r="AI537" s="141">
        <v>0</v>
      </c>
      <c r="AJ537" s="142">
        <v>0</v>
      </c>
      <c r="AK537" s="121">
        <v>0</v>
      </c>
      <c r="AL537" s="142">
        <v>0</v>
      </c>
      <c r="AM537" s="181">
        <v>0</v>
      </c>
      <c r="AN537" s="141">
        <v>0</v>
      </c>
      <c r="AO537" s="140">
        <v>0</v>
      </c>
      <c r="AP537" s="140">
        <v>0</v>
      </c>
      <c r="AQ537" s="140">
        <v>0</v>
      </c>
      <c r="AR537" s="142">
        <v>0</v>
      </c>
      <c r="AS537" s="143">
        <v>0</v>
      </c>
      <c r="AT537" s="142">
        <v>0</v>
      </c>
      <c r="AU537" s="143">
        <v>0</v>
      </c>
      <c r="AV537" s="142">
        <v>0</v>
      </c>
      <c r="AW537" s="143">
        <v>0</v>
      </c>
      <c r="AX537" s="142">
        <v>0</v>
      </c>
      <c r="AY537" s="143">
        <v>0</v>
      </c>
      <c r="AZ537" s="142">
        <v>0</v>
      </c>
      <c r="BA537" s="143">
        <v>0</v>
      </c>
      <c r="BB537" s="142">
        <v>0</v>
      </c>
      <c r="BC537" s="143">
        <v>0</v>
      </c>
      <c r="BE537" s="139">
        <v>0</v>
      </c>
      <c r="BF537" s="139">
        <v>0</v>
      </c>
      <c r="BG537" s="139">
        <v>0</v>
      </c>
      <c r="BH537" s="139">
        <v>0</v>
      </c>
      <c r="BI537" s="139">
        <v>0</v>
      </c>
      <c r="BJ537" s="139">
        <v>0</v>
      </c>
      <c r="BK537" s="139">
        <v>0</v>
      </c>
      <c r="BL537" s="139">
        <v>0</v>
      </c>
      <c r="BM537" s="139">
        <v>0</v>
      </c>
      <c r="BN537" s="139">
        <v>0</v>
      </c>
      <c r="BO537" s="139">
        <v>0</v>
      </c>
      <c r="BP537" s="139">
        <v>0</v>
      </c>
      <c r="BQ537" s="144">
        <v>0</v>
      </c>
    </row>
    <row r="538" spans="2:69" x14ac:dyDescent="0.25">
      <c r="K538" s="135" t="s">
        <v>328</v>
      </c>
      <c r="N538" s="61" t="s">
        <v>2532</v>
      </c>
      <c r="V538" s="61" t="s">
        <v>787</v>
      </c>
      <c r="W538" s="61" t="s">
        <v>792</v>
      </c>
      <c r="X538" s="61">
        <v>420</v>
      </c>
      <c r="AB538" s="136" t="s">
        <v>387</v>
      </c>
      <c r="AC538" s="179">
        <v>250099221020</v>
      </c>
      <c r="AD538" s="180" t="s">
        <v>2533</v>
      </c>
      <c r="AE538" s="139">
        <v>53</v>
      </c>
      <c r="AF538" s="17">
        <v>3</v>
      </c>
      <c r="AG538" s="17">
        <v>0</v>
      </c>
      <c r="AH538" s="140">
        <v>0</v>
      </c>
      <c r="AI538" s="141">
        <v>0</v>
      </c>
      <c r="AJ538" s="142">
        <v>0</v>
      </c>
      <c r="AK538" s="121">
        <v>0</v>
      </c>
      <c r="AL538" s="142">
        <v>0</v>
      </c>
      <c r="AM538" s="181">
        <v>0</v>
      </c>
      <c r="AN538" s="141">
        <v>0</v>
      </c>
      <c r="AO538" s="140">
        <v>0</v>
      </c>
      <c r="AP538" s="140">
        <v>0</v>
      </c>
      <c r="AQ538" s="140">
        <v>0</v>
      </c>
      <c r="AR538" s="142">
        <v>0</v>
      </c>
      <c r="AS538" s="143">
        <v>0</v>
      </c>
      <c r="AT538" s="142">
        <v>0</v>
      </c>
      <c r="AU538" s="143">
        <v>0</v>
      </c>
      <c r="AV538" s="142">
        <v>0</v>
      </c>
      <c r="AW538" s="143">
        <v>0</v>
      </c>
      <c r="AX538" s="142">
        <v>0</v>
      </c>
      <c r="AY538" s="143">
        <v>0</v>
      </c>
      <c r="AZ538" s="142">
        <v>0</v>
      </c>
      <c r="BA538" s="143">
        <v>0</v>
      </c>
      <c r="BB538" s="142">
        <v>0</v>
      </c>
      <c r="BC538" s="143">
        <v>0</v>
      </c>
      <c r="BE538" s="139">
        <v>0</v>
      </c>
      <c r="BF538" s="139">
        <v>0</v>
      </c>
      <c r="BG538" s="139">
        <v>0</v>
      </c>
      <c r="BH538" s="139">
        <v>0</v>
      </c>
      <c r="BI538" s="139">
        <v>0</v>
      </c>
      <c r="BJ538" s="139">
        <v>0</v>
      </c>
      <c r="BK538" s="139">
        <v>0</v>
      </c>
      <c r="BL538" s="139">
        <v>0</v>
      </c>
      <c r="BM538" s="139">
        <v>0</v>
      </c>
      <c r="BN538" s="139">
        <v>0</v>
      </c>
      <c r="BO538" s="139">
        <v>0</v>
      </c>
      <c r="BP538" s="139">
        <v>0</v>
      </c>
      <c r="BQ538" s="144">
        <v>0</v>
      </c>
    </row>
    <row r="539" spans="2:69" x14ac:dyDescent="0.25">
      <c r="K539" s="135" t="s">
        <v>328</v>
      </c>
      <c r="N539" s="61" t="s">
        <v>2534</v>
      </c>
      <c r="V539" s="61" t="s">
        <v>787</v>
      </c>
      <c r="W539" s="61" t="s">
        <v>792</v>
      </c>
      <c r="X539" s="61">
        <v>420</v>
      </c>
      <c r="AB539" s="136" t="s">
        <v>387</v>
      </c>
      <c r="AC539" s="179">
        <v>250099221030</v>
      </c>
      <c r="AD539" s="180" t="s">
        <v>2535</v>
      </c>
      <c r="AE539" s="139">
        <v>45</v>
      </c>
      <c r="AF539" s="17">
        <v>7</v>
      </c>
      <c r="AG539" s="17">
        <v>0</v>
      </c>
      <c r="AH539" s="140">
        <v>0</v>
      </c>
      <c r="AI539" s="141">
        <v>0</v>
      </c>
      <c r="AJ539" s="142">
        <v>0</v>
      </c>
      <c r="AK539" s="121">
        <v>0</v>
      </c>
      <c r="AL539" s="142">
        <v>0</v>
      </c>
      <c r="AM539" s="181">
        <v>0</v>
      </c>
      <c r="AN539" s="141">
        <v>0</v>
      </c>
      <c r="AO539" s="140">
        <v>0</v>
      </c>
      <c r="AP539" s="140">
        <v>0</v>
      </c>
      <c r="AQ539" s="140">
        <v>0</v>
      </c>
      <c r="AR539" s="142">
        <v>0</v>
      </c>
      <c r="AS539" s="143">
        <v>0</v>
      </c>
      <c r="AT539" s="142">
        <v>0</v>
      </c>
      <c r="AU539" s="143">
        <v>0</v>
      </c>
      <c r="AV539" s="142">
        <v>0</v>
      </c>
      <c r="AW539" s="143">
        <v>0</v>
      </c>
      <c r="AX539" s="142">
        <v>0</v>
      </c>
      <c r="AY539" s="143">
        <v>0</v>
      </c>
      <c r="AZ539" s="142">
        <v>0</v>
      </c>
      <c r="BA539" s="143">
        <v>0</v>
      </c>
      <c r="BB539" s="142">
        <v>0</v>
      </c>
      <c r="BC539" s="143">
        <v>0</v>
      </c>
      <c r="BE539" s="139">
        <v>0</v>
      </c>
      <c r="BF539" s="139">
        <v>0</v>
      </c>
      <c r="BG539" s="139">
        <v>0</v>
      </c>
      <c r="BH539" s="139">
        <v>0</v>
      </c>
      <c r="BI539" s="139">
        <v>0</v>
      </c>
      <c r="BJ539" s="139">
        <v>0</v>
      </c>
      <c r="BK539" s="139">
        <v>0</v>
      </c>
      <c r="BL539" s="139">
        <v>0</v>
      </c>
      <c r="BM539" s="139">
        <v>0</v>
      </c>
      <c r="BN539" s="139">
        <v>0</v>
      </c>
      <c r="BO539" s="139">
        <v>0</v>
      </c>
      <c r="BP539" s="139">
        <v>0</v>
      </c>
      <c r="BQ539" s="144">
        <v>0</v>
      </c>
    </row>
    <row r="540" spans="2:69" x14ac:dyDescent="0.25">
      <c r="K540" s="135" t="s">
        <v>328</v>
      </c>
      <c r="N540" s="61" t="s">
        <v>2536</v>
      </c>
      <c r="V540" s="61" t="s">
        <v>787</v>
      </c>
      <c r="W540" s="61" t="s">
        <v>792</v>
      </c>
      <c r="X540" s="61">
        <v>420</v>
      </c>
      <c r="AB540" s="136" t="s">
        <v>387</v>
      </c>
      <c r="AC540" s="179">
        <v>250099221040</v>
      </c>
      <c r="AD540" s="180" t="s">
        <v>2537</v>
      </c>
      <c r="AE540" s="139">
        <v>48</v>
      </c>
      <c r="AF540" s="17">
        <v>1</v>
      </c>
      <c r="AG540" s="17">
        <v>0</v>
      </c>
      <c r="AH540" s="140">
        <v>0</v>
      </c>
      <c r="AI540" s="141">
        <v>0</v>
      </c>
      <c r="AJ540" s="142">
        <v>0</v>
      </c>
      <c r="AK540" s="121">
        <v>0</v>
      </c>
      <c r="AL540" s="142">
        <v>0</v>
      </c>
      <c r="AM540" s="181">
        <v>0</v>
      </c>
      <c r="AN540" s="141">
        <v>0</v>
      </c>
      <c r="AO540" s="140">
        <v>0</v>
      </c>
      <c r="AP540" s="140">
        <v>0</v>
      </c>
      <c r="AQ540" s="140">
        <v>0</v>
      </c>
      <c r="AR540" s="142">
        <v>0</v>
      </c>
      <c r="AS540" s="143">
        <v>0</v>
      </c>
      <c r="AT540" s="142">
        <v>0</v>
      </c>
      <c r="AU540" s="143">
        <v>0</v>
      </c>
      <c r="AV540" s="142">
        <v>0</v>
      </c>
      <c r="AW540" s="143">
        <v>0</v>
      </c>
      <c r="AX540" s="142">
        <v>0</v>
      </c>
      <c r="AY540" s="143">
        <v>0</v>
      </c>
      <c r="AZ540" s="142">
        <v>0</v>
      </c>
      <c r="BA540" s="143">
        <v>0</v>
      </c>
      <c r="BB540" s="142">
        <v>0</v>
      </c>
      <c r="BC540" s="143">
        <v>0</v>
      </c>
      <c r="BE540" s="139">
        <v>0</v>
      </c>
      <c r="BF540" s="139">
        <v>0</v>
      </c>
      <c r="BG540" s="139">
        <v>0</v>
      </c>
      <c r="BH540" s="139">
        <v>0</v>
      </c>
      <c r="BI540" s="139">
        <v>0</v>
      </c>
      <c r="BJ540" s="139">
        <v>0</v>
      </c>
      <c r="BK540" s="139">
        <v>0</v>
      </c>
      <c r="BL540" s="139">
        <v>0</v>
      </c>
      <c r="BM540" s="139">
        <v>0</v>
      </c>
      <c r="BN540" s="139">
        <v>0</v>
      </c>
      <c r="BO540" s="139">
        <v>0</v>
      </c>
      <c r="BP540" s="139">
        <v>0</v>
      </c>
      <c r="BQ540" s="144">
        <v>0</v>
      </c>
    </row>
    <row r="541" spans="2:69" x14ac:dyDescent="0.25">
      <c r="K541" s="135" t="s">
        <v>328</v>
      </c>
      <c r="N541" s="61" t="s">
        <v>2538</v>
      </c>
      <c r="V541" s="61" t="s">
        <v>787</v>
      </c>
      <c r="W541" s="61" t="s">
        <v>792</v>
      </c>
      <c r="X541" s="61">
        <v>420</v>
      </c>
      <c r="AB541" s="136" t="s">
        <v>387</v>
      </c>
      <c r="AC541" s="179">
        <v>250099221050</v>
      </c>
      <c r="AD541" s="180" t="s">
        <v>2539</v>
      </c>
      <c r="AE541" s="139">
        <v>1</v>
      </c>
      <c r="AF541" s="17">
        <v>0</v>
      </c>
      <c r="AG541" s="17">
        <v>0</v>
      </c>
      <c r="AH541" s="140">
        <v>0</v>
      </c>
      <c r="AI541" s="141">
        <v>0</v>
      </c>
      <c r="AJ541" s="142">
        <v>0</v>
      </c>
      <c r="AK541" s="121">
        <v>0</v>
      </c>
      <c r="AL541" s="142">
        <v>0</v>
      </c>
      <c r="AM541" s="181">
        <v>0</v>
      </c>
      <c r="AN541" s="141">
        <v>0</v>
      </c>
      <c r="AO541" s="140">
        <v>0</v>
      </c>
      <c r="AP541" s="140">
        <v>0</v>
      </c>
      <c r="AQ541" s="140">
        <v>0</v>
      </c>
      <c r="AR541" s="142">
        <v>0</v>
      </c>
      <c r="AS541" s="143">
        <v>0</v>
      </c>
      <c r="AT541" s="142">
        <v>0</v>
      </c>
      <c r="AU541" s="143">
        <v>0</v>
      </c>
      <c r="AV541" s="142">
        <v>0</v>
      </c>
      <c r="AW541" s="143">
        <v>0</v>
      </c>
      <c r="AX541" s="142">
        <v>0</v>
      </c>
      <c r="AY541" s="143">
        <v>0</v>
      </c>
      <c r="AZ541" s="142">
        <v>0</v>
      </c>
      <c r="BA541" s="143">
        <v>0</v>
      </c>
      <c r="BB541" s="142">
        <v>0</v>
      </c>
      <c r="BC541" s="143">
        <v>0</v>
      </c>
      <c r="BE541" s="139">
        <v>0</v>
      </c>
      <c r="BF541" s="139">
        <v>0</v>
      </c>
      <c r="BG541" s="139">
        <v>0</v>
      </c>
      <c r="BH541" s="139">
        <v>0</v>
      </c>
      <c r="BI541" s="139">
        <v>0</v>
      </c>
      <c r="BJ541" s="139">
        <v>0</v>
      </c>
      <c r="BK541" s="139">
        <v>0</v>
      </c>
      <c r="BL541" s="139">
        <v>0</v>
      </c>
      <c r="BM541" s="139">
        <v>0</v>
      </c>
      <c r="BN541" s="139">
        <v>0</v>
      </c>
      <c r="BO541" s="139">
        <v>0</v>
      </c>
      <c r="BP541" s="139">
        <v>0</v>
      </c>
      <c r="BQ541" s="144">
        <v>0</v>
      </c>
    </row>
    <row r="542" spans="2:69" x14ac:dyDescent="0.25">
      <c r="K542" s="135" t="s">
        <v>328</v>
      </c>
      <c r="N542" s="61" t="s">
        <v>2540</v>
      </c>
      <c r="V542" s="61" t="s">
        <v>787</v>
      </c>
      <c r="W542" s="61" t="s">
        <v>792</v>
      </c>
      <c r="X542" s="61">
        <v>420</v>
      </c>
      <c r="AB542" s="136" t="s">
        <v>387</v>
      </c>
      <c r="AC542" s="179">
        <v>250099221060</v>
      </c>
      <c r="AD542" s="180" t="s">
        <v>2541</v>
      </c>
      <c r="AE542" s="139">
        <v>1</v>
      </c>
      <c r="AF542" s="17">
        <v>0</v>
      </c>
      <c r="AG542" s="17">
        <v>0</v>
      </c>
      <c r="AH542" s="140">
        <v>0</v>
      </c>
      <c r="AI542" s="141">
        <v>0</v>
      </c>
      <c r="AJ542" s="142">
        <v>0</v>
      </c>
      <c r="AK542" s="121">
        <v>0</v>
      </c>
      <c r="AL542" s="142">
        <v>0</v>
      </c>
      <c r="AM542" s="181">
        <v>0</v>
      </c>
      <c r="AN542" s="141">
        <v>0</v>
      </c>
      <c r="AO542" s="140">
        <v>0</v>
      </c>
      <c r="AP542" s="140">
        <v>0</v>
      </c>
      <c r="AQ542" s="140">
        <v>0</v>
      </c>
      <c r="AR542" s="142">
        <v>0</v>
      </c>
      <c r="AS542" s="143">
        <v>0</v>
      </c>
      <c r="AT542" s="142">
        <v>0</v>
      </c>
      <c r="AU542" s="143">
        <v>0</v>
      </c>
      <c r="AV542" s="142">
        <v>0</v>
      </c>
      <c r="AW542" s="143">
        <v>0</v>
      </c>
      <c r="AX542" s="142">
        <v>0</v>
      </c>
      <c r="AY542" s="143">
        <v>0</v>
      </c>
      <c r="AZ542" s="142">
        <v>0</v>
      </c>
      <c r="BA542" s="143">
        <v>0</v>
      </c>
      <c r="BB542" s="142">
        <v>0</v>
      </c>
      <c r="BC542" s="143">
        <v>0</v>
      </c>
      <c r="BE542" s="139">
        <v>0</v>
      </c>
      <c r="BF542" s="139">
        <v>0</v>
      </c>
      <c r="BG542" s="139">
        <v>0</v>
      </c>
      <c r="BH542" s="139">
        <v>0</v>
      </c>
      <c r="BI542" s="139">
        <v>0</v>
      </c>
      <c r="BJ542" s="139">
        <v>0</v>
      </c>
      <c r="BK542" s="139">
        <v>0</v>
      </c>
      <c r="BL542" s="139">
        <v>0</v>
      </c>
      <c r="BM542" s="139">
        <v>0</v>
      </c>
      <c r="BN542" s="139">
        <v>0</v>
      </c>
      <c r="BO542" s="139">
        <v>0</v>
      </c>
      <c r="BP542" s="139">
        <v>0</v>
      </c>
      <c r="BQ542" s="144">
        <v>0</v>
      </c>
    </row>
    <row r="543" spans="2:69" ht="18.75" hidden="1" x14ac:dyDescent="0.3">
      <c r="B543" s="120" t="s">
        <v>318</v>
      </c>
      <c r="C543" s="120" t="s">
        <v>318</v>
      </c>
      <c r="J543" s="120" t="s">
        <v>318</v>
      </c>
      <c r="K543" s="135" t="s">
        <v>321</v>
      </c>
      <c r="N543" s="61" t="s">
        <v>323</v>
      </c>
      <c r="AC543" s="145"/>
      <c r="AD543" s="165"/>
      <c r="AE543" s="17"/>
      <c r="AI543" s="163"/>
      <c r="AS543" s="61"/>
      <c r="AU543" s="61"/>
      <c r="AW543" s="61"/>
      <c r="AY543" s="61"/>
      <c r="BA543" s="61"/>
      <c r="BB543" s="61"/>
      <c r="BC543" s="61"/>
      <c r="BE543" s="17"/>
      <c r="BF543" s="17"/>
      <c r="BG543" s="17"/>
      <c r="BH543" s="17"/>
      <c r="BI543" s="17"/>
      <c r="BJ543" s="17"/>
      <c r="BK543" s="17"/>
      <c r="BL543" s="17"/>
      <c r="BM543" s="17"/>
      <c r="BN543" s="17"/>
      <c r="BO543" s="17"/>
      <c r="BP543" s="17"/>
      <c r="BQ543" s="166"/>
    </row>
    <row r="544" spans="2:69" ht="17.25" x14ac:dyDescent="0.3">
      <c r="K544" s="135" t="s">
        <v>325</v>
      </c>
      <c r="V544" s="61" t="s">
        <v>787</v>
      </c>
      <c r="W544" s="61" t="s">
        <v>792</v>
      </c>
      <c r="AB544" s="136" t="s">
        <v>387</v>
      </c>
      <c r="AC544" s="167" t="s">
        <v>881</v>
      </c>
      <c r="AD544" s="138"/>
      <c r="AE544" s="168">
        <v>303299</v>
      </c>
      <c r="AF544" s="168">
        <v>137369857.42777783</v>
      </c>
      <c r="AG544" s="168">
        <v>166577675.68251774</v>
      </c>
      <c r="AH544" s="169">
        <v>37878.849207006628</v>
      </c>
      <c r="AI544" s="170">
        <v>32922571.089999989</v>
      </c>
      <c r="AJ544" s="169">
        <v>98767713.269999966</v>
      </c>
      <c r="AK544" s="170">
        <v>124743932.30993329</v>
      </c>
      <c r="AL544" s="169">
        <v>149692718.77191994</v>
      </c>
      <c r="AM544" s="170">
        <v>31565.79733899999</v>
      </c>
      <c r="AN544" s="170">
        <v>124750245.3618013</v>
      </c>
      <c r="AO544" s="169">
        <v>140560872.18285739</v>
      </c>
      <c r="AP544" s="169">
        <v>855156.82485193887</v>
      </c>
      <c r="AQ544" s="169">
        <v>855157.49375193857</v>
      </c>
      <c r="AR544" s="169">
        <v>-97912555.776248023</v>
      </c>
      <c r="AS544" s="171">
        <v>-0.99134173035459261</v>
      </c>
      <c r="AT544" s="169">
        <v>817278.64454493194</v>
      </c>
      <c r="AU544" s="171">
        <v>21.576121282843939</v>
      </c>
      <c r="AV544" s="169">
        <v>-165722518.18876579</v>
      </c>
      <c r="AW544" s="171">
        <v>-0.99486631392683256</v>
      </c>
      <c r="AX544" s="169">
        <v>-97912556.445148021</v>
      </c>
      <c r="AY544" s="171">
        <v>-0.99134173712704865</v>
      </c>
      <c r="AZ544" s="169">
        <v>817277.97564493224</v>
      </c>
      <c r="BA544" s="171">
        <v>21.576103623912537</v>
      </c>
      <c r="BB544" s="169">
        <v>0.66889999969862401</v>
      </c>
      <c r="BC544" s="171">
        <v>7.8219570990904127E-7</v>
      </c>
      <c r="BE544" s="168">
        <v>72629.99212721095</v>
      </c>
      <c r="BF544" s="168">
        <v>70286.86231663698</v>
      </c>
      <c r="BG544" s="168">
        <v>72629.757727210992</v>
      </c>
      <c r="BH544" s="168">
        <v>72630.192227210908</v>
      </c>
      <c r="BI544" s="168">
        <v>65601.071495480996</v>
      </c>
      <c r="BJ544" s="168">
        <v>72629.757727210992</v>
      </c>
      <c r="BK544" s="168">
        <v>70286.86231663698</v>
      </c>
      <c r="BL544" s="168">
        <v>72629.757727210992</v>
      </c>
      <c r="BM544" s="168">
        <v>70286.86231663698</v>
      </c>
      <c r="BN544" s="168">
        <v>72629.757727210992</v>
      </c>
      <c r="BO544" s="168">
        <v>72629.757727210992</v>
      </c>
      <c r="BP544" s="168">
        <v>70286.862316070154</v>
      </c>
      <c r="BQ544" s="172">
        <v>855157.49375193857</v>
      </c>
    </row>
    <row r="545" spans="11:96" ht="18.75" x14ac:dyDescent="0.3">
      <c r="K545" s="135" t="s">
        <v>325</v>
      </c>
      <c r="AC545" s="145"/>
      <c r="AD545" s="173"/>
      <c r="AE545" s="174"/>
      <c r="AI545" s="175"/>
      <c r="AS545" s="61"/>
      <c r="AU545" s="61"/>
      <c r="AW545" s="61"/>
      <c r="AY545" s="61"/>
      <c r="BA545" s="61"/>
      <c r="BB545" s="61"/>
      <c r="BC545" s="61"/>
      <c r="BE545" s="174"/>
      <c r="BF545" s="174"/>
      <c r="BG545" s="174"/>
      <c r="BH545" s="174"/>
      <c r="BI545" s="174"/>
      <c r="BJ545" s="174"/>
      <c r="BK545" s="174"/>
      <c r="BL545" s="174"/>
      <c r="BM545" s="174"/>
      <c r="BN545" s="174"/>
      <c r="BO545" s="174"/>
      <c r="BP545" s="174"/>
      <c r="BQ545" s="176"/>
    </row>
    <row r="546" spans="11:96" ht="18.75" x14ac:dyDescent="0.3">
      <c r="K546" s="135" t="s">
        <v>325</v>
      </c>
      <c r="M546" s="61" t="s">
        <v>882</v>
      </c>
      <c r="N546" s="61" t="s">
        <v>883</v>
      </c>
      <c r="V546" s="61" t="s">
        <v>787</v>
      </c>
      <c r="W546" s="61" t="s">
        <v>884</v>
      </c>
      <c r="X546" s="61">
        <v>421</v>
      </c>
      <c r="AB546" s="136" t="s">
        <v>387</v>
      </c>
      <c r="AC546" s="162" t="s">
        <v>885</v>
      </c>
      <c r="AD546" s="138"/>
      <c r="AE546" s="39"/>
      <c r="AI546" s="163"/>
      <c r="AS546" s="61"/>
      <c r="AU546" s="61"/>
      <c r="AW546" s="61"/>
      <c r="AY546" s="61"/>
      <c r="BA546" s="61"/>
      <c r="BB546" s="61"/>
      <c r="BC546" s="61"/>
      <c r="BE546" s="39"/>
      <c r="BF546" s="39"/>
      <c r="BG546" s="39"/>
      <c r="BH546" s="39"/>
      <c r="BI546" s="39"/>
      <c r="BJ546" s="39"/>
      <c r="BK546" s="39"/>
      <c r="BL546" s="39"/>
      <c r="BM546" s="39"/>
      <c r="BN546" s="39"/>
      <c r="BO546" s="39"/>
      <c r="BP546" s="39"/>
      <c r="BQ546" s="164"/>
      <c r="BS546" s="61">
        <v>849493</v>
      </c>
      <c r="BT546" s="61">
        <v>837115996.81959677</v>
      </c>
      <c r="BU546" s="61">
        <v>1151462272.9984446</v>
      </c>
      <c r="BV546" s="61">
        <v>209719.00656243329</v>
      </c>
      <c r="BW546" s="61">
        <v>182016998.93305555</v>
      </c>
      <c r="BX546" s="61">
        <v>546050996.79916668</v>
      </c>
      <c r="BY546" s="61">
        <v>704412315.41968894</v>
      </c>
      <c r="BZ546" s="61">
        <v>845294778.50362682</v>
      </c>
      <c r="CA546" s="61">
        <v>175153.55055338255</v>
      </c>
      <c r="CB546" s="61">
        <v>704446880.87569797</v>
      </c>
      <c r="CC546" s="61">
        <v>775851418.53095222</v>
      </c>
      <c r="CD546" s="61">
        <v>174170.85443669133</v>
      </c>
      <c r="CE546" s="61">
        <v>174171.15303669128</v>
      </c>
      <c r="CG546" s="61">
        <v>14375.304983577944</v>
      </c>
      <c r="CH546" s="61">
        <v>13930.734499593224</v>
      </c>
      <c r="CI546" s="61">
        <v>14118.091736042026</v>
      </c>
      <c r="CJ546" s="61">
        <v>15521.492413231217</v>
      </c>
      <c r="CK546" s="61">
        <v>14417.959413299332</v>
      </c>
      <c r="CL546" s="61">
        <v>14311.994824768542</v>
      </c>
      <c r="CM546" s="61">
        <v>14146.09974941488</v>
      </c>
      <c r="CN546" s="61">
        <v>14518.345330032422</v>
      </c>
      <c r="CO546" s="61">
        <v>15036.976540062162</v>
      </c>
      <c r="CP546" s="61">
        <v>14096.182924331055</v>
      </c>
      <c r="CQ546" s="61">
        <v>14706.163015118442</v>
      </c>
      <c r="CR546" s="61">
        <v>14991.807607220047</v>
      </c>
    </row>
    <row r="547" spans="11:96" x14ac:dyDescent="0.25">
      <c r="K547" s="135" t="s">
        <v>328</v>
      </c>
      <c r="N547" s="61" t="s">
        <v>886</v>
      </c>
      <c r="V547" s="61" t="s">
        <v>787</v>
      </c>
      <c r="W547" s="61" t="s">
        <v>884</v>
      </c>
      <c r="X547" s="61">
        <v>421</v>
      </c>
      <c r="AB547" s="136" t="s">
        <v>387</v>
      </c>
      <c r="AC547" s="179">
        <v>812304</v>
      </c>
      <c r="AD547" s="180" t="s">
        <v>887</v>
      </c>
      <c r="AE547" s="139">
        <v>0</v>
      </c>
      <c r="AF547" s="17">
        <v>249</v>
      </c>
      <c r="AG547" s="17">
        <v>756</v>
      </c>
      <c r="AH547" s="140">
        <v>762</v>
      </c>
      <c r="AI547" s="141">
        <v>252</v>
      </c>
      <c r="AJ547" s="142">
        <v>756</v>
      </c>
      <c r="AK547" s="121">
        <v>621</v>
      </c>
      <c r="AL547" s="142">
        <v>745.2</v>
      </c>
      <c r="AM547" s="181">
        <v>636</v>
      </c>
      <c r="AN547" s="141">
        <v>747</v>
      </c>
      <c r="AO547" s="140">
        <v>745.71428571428703</v>
      </c>
      <c r="AP547" s="140">
        <v>753.035294117646</v>
      </c>
      <c r="AQ547" s="140">
        <v>753.03529411764725</v>
      </c>
      <c r="AR547" s="142">
        <v>-2.9647058823527459</v>
      </c>
      <c r="AS547" s="143">
        <v>-3.9215686274507219E-3</v>
      </c>
      <c r="AT547" s="142">
        <v>-8.9647058823527459</v>
      </c>
      <c r="AU547" s="143">
        <v>-1.1764705882352684E-2</v>
      </c>
      <c r="AV547" s="142">
        <v>-2.9647058823527459</v>
      </c>
      <c r="AW547" s="143">
        <v>-3.9215686274507219E-3</v>
      </c>
      <c r="AX547" s="142">
        <v>-2.9647058823539965</v>
      </c>
      <c r="AY547" s="143">
        <v>-3.9215686274523759E-3</v>
      </c>
      <c r="AZ547" s="142">
        <v>-8.9647058823539965</v>
      </c>
      <c r="BA547" s="143">
        <v>-1.1764705882354325E-2</v>
      </c>
      <c r="BB547" s="142">
        <v>1.2505552149377763E-12</v>
      </c>
      <c r="BC547" s="143">
        <v>1.6606860590818512E-15</v>
      </c>
      <c r="BE547" s="139">
        <v>68.188235280000001</v>
      </c>
      <c r="BF547" s="139">
        <v>59.294117640000003</v>
      </c>
      <c r="BG547" s="139">
        <v>62.258823540000002</v>
      </c>
      <c r="BH547" s="139">
        <v>65.223529409999998</v>
      </c>
      <c r="BI547" s="139">
        <v>59.294117640000003</v>
      </c>
      <c r="BJ547" s="139">
        <v>62.258823540000002</v>
      </c>
      <c r="BK547" s="139">
        <v>65.223529409999998</v>
      </c>
      <c r="BL547" s="139">
        <v>62.258823540000002</v>
      </c>
      <c r="BM547" s="139">
        <v>62.258823540000002</v>
      </c>
      <c r="BN547" s="139">
        <v>65.223529409999998</v>
      </c>
      <c r="BO547" s="139">
        <v>62.258823540000002</v>
      </c>
      <c r="BP547" s="139">
        <v>59.294117627647204</v>
      </c>
      <c r="BQ547" s="144">
        <v>753.03529411764714</v>
      </c>
    </row>
    <row r="548" spans="11:96" x14ac:dyDescent="0.25">
      <c r="K548" s="135" t="s">
        <v>328</v>
      </c>
      <c r="N548" s="61" t="s">
        <v>2542</v>
      </c>
      <c r="V548" s="61" t="s">
        <v>787</v>
      </c>
      <c r="W548" s="61" t="s">
        <v>884</v>
      </c>
      <c r="X548" s="61">
        <v>421</v>
      </c>
      <c r="AB548" s="136" t="s">
        <v>387</v>
      </c>
      <c r="AC548" s="179">
        <v>822106</v>
      </c>
      <c r="AD548" s="180" t="s">
        <v>752</v>
      </c>
      <c r="AE548" s="139">
        <v>0</v>
      </c>
      <c r="AF548" s="17">
        <v>275</v>
      </c>
      <c r="AG548" s="17">
        <v>0</v>
      </c>
      <c r="AH548" s="140">
        <v>0</v>
      </c>
      <c r="AI548" s="141">
        <v>0</v>
      </c>
      <c r="AJ548" s="142">
        <v>0</v>
      </c>
      <c r="AK548" s="121">
        <v>0</v>
      </c>
      <c r="AL548" s="142">
        <v>0</v>
      </c>
      <c r="AM548" s="181">
        <v>0</v>
      </c>
      <c r="AN548" s="141">
        <v>0</v>
      </c>
      <c r="AO548" s="140">
        <v>0</v>
      </c>
      <c r="AP548" s="140">
        <v>0</v>
      </c>
      <c r="AQ548" s="140">
        <v>0</v>
      </c>
      <c r="AR548" s="142">
        <v>0</v>
      </c>
      <c r="AS548" s="143">
        <v>0</v>
      </c>
      <c r="AT548" s="142">
        <v>0</v>
      </c>
      <c r="AU548" s="143">
        <v>0</v>
      </c>
      <c r="AV548" s="142">
        <v>0</v>
      </c>
      <c r="AW548" s="143">
        <v>0</v>
      </c>
      <c r="AX548" s="142">
        <v>0</v>
      </c>
      <c r="AY548" s="143">
        <v>0</v>
      </c>
      <c r="AZ548" s="142">
        <v>0</v>
      </c>
      <c r="BA548" s="143">
        <v>0</v>
      </c>
      <c r="BB548" s="142">
        <v>0</v>
      </c>
      <c r="BC548" s="143">
        <v>0</v>
      </c>
      <c r="BE548" s="139">
        <v>0</v>
      </c>
      <c r="BF548" s="139">
        <v>0</v>
      </c>
      <c r="BG548" s="139">
        <v>0</v>
      </c>
      <c r="BH548" s="139">
        <v>0</v>
      </c>
      <c r="BI548" s="139">
        <v>0</v>
      </c>
      <c r="BJ548" s="139">
        <v>0</v>
      </c>
      <c r="BK548" s="139">
        <v>0</v>
      </c>
      <c r="BL548" s="139">
        <v>0</v>
      </c>
      <c r="BM548" s="139">
        <v>0</v>
      </c>
      <c r="BN548" s="139">
        <v>0</v>
      </c>
      <c r="BO548" s="139">
        <v>0</v>
      </c>
      <c r="BP548" s="139">
        <v>0</v>
      </c>
      <c r="BQ548" s="144">
        <v>0</v>
      </c>
    </row>
    <row r="549" spans="11:96" x14ac:dyDescent="0.25">
      <c r="K549" s="135" t="s">
        <v>328</v>
      </c>
      <c r="N549" s="61" t="s">
        <v>888</v>
      </c>
      <c r="V549" s="61" t="s">
        <v>787</v>
      </c>
      <c r="W549" s="61" t="s">
        <v>884</v>
      </c>
      <c r="X549" s="61">
        <v>421</v>
      </c>
      <c r="AB549" s="136" t="s">
        <v>387</v>
      </c>
      <c r="AC549" s="179">
        <v>822140</v>
      </c>
      <c r="AD549" s="180" t="s">
        <v>754</v>
      </c>
      <c r="AE549" s="139">
        <v>0</v>
      </c>
      <c r="AF549" s="17">
        <v>0</v>
      </c>
      <c r="AG549" s="17">
        <v>14476</v>
      </c>
      <c r="AH549" s="140">
        <v>0</v>
      </c>
      <c r="AI549" s="141">
        <v>4792</v>
      </c>
      <c r="AJ549" s="142">
        <v>14376</v>
      </c>
      <c r="AK549" s="121">
        <v>12212</v>
      </c>
      <c r="AL549" s="142">
        <v>14654.400000000001</v>
      </c>
      <c r="AM549" s="181">
        <v>0</v>
      </c>
      <c r="AN549" s="141">
        <v>12212</v>
      </c>
      <c r="AO549" s="140">
        <v>14122.28571428567</v>
      </c>
      <c r="AP549" s="140">
        <v>14525.93610391053</v>
      </c>
      <c r="AQ549" s="140">
        <v>14525.936103910526</v>
      </c>
      <c r="AR549" s="142">
        <v>149.93610391052607</v>
      </c>
      <c r="AS549" s="143">
        <v>1.0429612125106154E-2</v>
      </c>
      <c r="AT549" s="142">
        <v>14525.936103910526</v>
      </c>
      <c r="AU549" s="143">
        <v>0</v>
      </c>
      <c r="AV549" s="142">
        <v>49.936103910526072</v>
      </c>
      <c r="AW549" s="143">
        <v>3.4495788830150643E-3</v>
      </c>
      <c r="AX549" s="142">
        <v>149.93610391052971</v>
      </c>
      <c r="AY549" s="143">
        <v>1.0429612125106407E-2</v>
      </c>
      <c r="AZ549" s="142">
        <v>14525.93610391053</v>
      </c>
      <c r="BA549" s="143">
        <v>0</v>
      </c>
      <c r="BB549" s="142">
        <v>-3.637978807091713E-12</v>
      </c>
      <c r="BC549" s="143">
        <v>-2.504471161836057E-16</v>
      </c>
      <c r="BE549" s="139">
        <v>1315.0161266500002</v>
      </c>
      <c r="BF549" s="139">
        <v>1143.97383253</v>
      </c>
      <c r="BG549" s="139">
        <v>1201.0934126099999</v>
      </c>
      <c r="BH549" s="139">
        <v>1258.0547696299998</v>
      </c>
      <c r="BI549" s="139">
        <v>1143.6573863799999</v>
      </c>
      <c r="BJ549" s="139">
        <v>1201.0934126099999</v>
      </c>
      <c r="BK549" s="139">
        <v>1257.8965465599999</v>
      </c>
      <c r="BL549" s="139">
        <v>1201.0934126099999</v>
      </c>
      <c r="BM549" s="139">
        <v>1200.93518954</v>
      </c>
      <c r="BN549" s="139">
        <v>1258.0547696299998</v>
      </c>
      <c r="BO549" s="139">
        <v>1201.0934126099999</v>
      </c>
      <c r="BP549" s="139">
        <v>1143.9738325505282</v>
      </c>
      <c r="BQ549" s="144">
        <v>14525.936103910528</v>
      </c>
    </row>
    <row r="550" spans="11:96" x14ac:dyDescent="0.25">
      <c r="K550" s="135" t="s">
        <v>328</v>
      </c>
      <c r="N550" s="61" t="s">
        <v>2543</v>
      </c>
      <c r="V550" s="61" t="s">
        <v>787</v>
      </c>
      <c r="W550" s="61" t="s">
        <v>884</v>
      </c>
      <c r="X550" s="61">
        <v>421</v>
      </c>
      <c r="AB550" s="136" t="s">
        <v>387</v>
      </c>
      <c r="AC550" s="179">
        <v>822292</v>
      </c>
      <c r="AD550" s="180" t="s">
        <v>763</v>
      </c>
      <c r="AE550" s="139">
        <v>0</v>
      </c>
      <c r="AF550" s="17">
        <v>0</v>
      </c>
      <c r="AG550" s="17">
        <v>0</v>
      </c>
      <c r="AH550" s="140">
        <v>0</v>
      </c>
      <c r="AI550" s="141">
        <v>405</v>
      </c>
      <c r="AJ550" s="142">
        <v>1215</v>
      </c>
      <c r="AK550" s="121">
        <v>1202</v>
      </c>
      <c r="AL550" s="142">
        <v>1442.4</v>
      </c>
      <c r="AM550" s="181">
        <v>0</v>
      </c>
      <c r="AN550" s="141">
        <v>1202</v>
      </c>
      <c r="AO550" s="140">
        <v>1342.2857142857099</v>
      </c>
      <c r="AP550" s="140">
        <v>1299.4069885004899</v>
      </c>
      <c r="AQ550" s="140">
        <v>1299.4069885004899</v>
      </c>
      <c r="AR550" s="142">
        <v>84.406988500489888</v>
      </c>
      <c r="AS550" s="143">
        <v>6.9470772428386743E-2</v>
      </c>
      <c r="AT550" s="142">
        <v>1299.4069885004899</v>
      </c>
      <c r="AU550" s="143">
        <v>0</v>
      </c>
      <c r="AV550" s="142">
        <v>1299.4069885004899</v>
      </c>
      <c r="AW550" s="143">
        <v>0</v>
      </c>
      <c r="AX550" s="142">
        <v>84.406988500489888</v>
      </c>
      <c r="AY550" s="143">
        <v>6.9470772428386743E-2</v>
      </c>
      <c r="AZ550" s="142">
        <v>1299.4069885004899</v>
      </c>
      <c r="BA550" s="143">
        <v>0</v>
      </c>
      <c r="BB550" s="142">
        <v>0</v>
      </c>
      <c r="BC550" s="143">
        <v>0</v>
      </c>
      <c r="BE550" s="139">
        <v>110.36059354</v>
      </c>
      <c r="BF550" s="139">
        <v>106.8005744</v>
      </c>
      <c r="BG550" s="139">
        <v>110.36059354</v>
      </c>
      <c r="BH550" s="139">
        <v>110.36059354</v>
      </c>
      <c r="BI550" s="139">
        <v>99.680536099999998</v>
      </c>
      <c r="BJ550" s="139">
        <v>110.36059354</v>
      </c>
      <c r="BK550" s="139">
        <v>106.8005744</v>
      </c>
      <c r="BL550" s="139">
        <v>110.36059354</v>
      </c>
      <c r="BM550" s="139">
        <v>106.8005744</v>
      </c>
      <c r="BN550" s="139">
        <v>110.36059354</v>
      </c>
      <c r="BO550" s="139">
        <v>110.36059354</v>
      </c>
      <c r="BP550" s="139">
        <v>106.80057442048999</v>
      </c>
      <c r="BQ550" s="144">
        <v>1299.4069885004899</v>
      </c>
    </row>
    <row r="551" spans="11:96" x14ac:dyDescent="0.25">
      <c r="K551" s="135" t="s">
        <v>328</v>
      </c>
      <c r="N551" s="61" t="s">
        <v>2544</v>
      </c>
      <c r="V551" s="61" t="s">
        <v>787</v>
      </c>
      <c r="W551" s="61" t="s">
        <v>884</v>
      </c>
      <c r="X551" s="61">
        <v>421</v>
      </c>
      <c r="AB551" s="136" t="s">
        <v>387</v>
      </c>
      <c r="AC551" s="179">
        <v>822299</v>
      </c>
      <c r="AD551" s="180" t="s">
        <v>773</v>
      </c>
      <c r="AE551" s="139">
        <v>0</v>
      </c>
      <c r="AF551" s="17">
        <v>35292</v>
      </c>
      <c r="AG551" s="17">
        <v>18880</v>
      </c>
      <c r="AH551" s="140">
        <v>55500.791324474223</v>
      </c>
      <c r="AI551" s="141">
        <v>1</v>
      </c>
      <c r="AJ551" s="142">
        <v>3</v>
      </c>
      <c r="AK551" s="121">
        <v>19</v>
      </c>
      <c r="AL551" s="142">
        <v>22.799999999999997</v>
      </c>
      <c r="AM551" s="181">
        <v>46359.484518409998</v>
      </c>
      <c r="AN551" s="141">
        <v>9160.3068060642254</v>
      </c>
      <c r="AO551" s="140">
        <v>22.285714285714288</v>
      </c>
      <c r="AP551" s="140">
        <v>2.9882352941176502</v>
      </c>
      <c r="AQ551" s="140">
        <v>2.9882352941176471</v>
      </c>
      <c r="AR551" s="142">
        <v>-1.1764705882352899E-2</v>
      </c>
      <c r="AS551" s="143">
        <v>-3.9215686274509665E-3</v>
      </c>
      <c r="AT551" s="142">
        <v>-55497.803089180103</v>
      </c>
      <c r="AU551" s="143">
        <v>-0.99994615869030312</v>
      </c>
      <c r="AV551" s="142">
        <v>-18877.011764705883</v>
      </c>
      <c r="AW551" s="143">
        <v>-0.99984172482552347</v>
      </c>
      <c r="AX551" s="142">
        <v>-1.1764705882349791E-2</v>
      </c>
      <c r="AY551" s="143">
        <v>-3.92156862744993E-3</v>
      </c>
      <c r="AZ551" s="142">
        <v>-55497.803089180103</v>
      </c>
      <c r="BA551" s="143">
        <v>-0.99994615869030312</v>
      </c>
      <c r="BB551" s="142">
        <v>-3.1086244689504383E-15</v>
      </c>
      <c r="BC551" s="143">
        <v>-1.0402877159873503E-15</v>
      </c>
      <c r="BE551" s="139">
        <v>0.27058823999999998</v>
      </c>
      <c r="BF551" s="139">
        <v>0.23529412</v>
      </c>
      <c r="BG551" s="139">
        <v>0.24705882000000001</v>
      </c>
      <c r="BH551" s="139">
        <v>0.25882353000000002</v>
      </c>
      <c r="BI551" s="139">
        <v>0.23529412</v>
      </c>
      <c r="BJ551" s="139">
        <v>0.24705882000000001</v>
      </c>
      <c r="BK551" s="139">
        <v>0.25882353000000002</v>
      </c>
      <c r="BL551" s="139">
        <v>0.24705882000000001</v>
      </c>
      <c r="BM551" s="139">
        <v>0.24705882000000001</v>
      </c>
      <c r="BN551" s="139">
        <v>0.25882353000000002</v>
      </c>
      <c r="BO551" s="139">
        <v>0.24705882000000001</v>
      </c>
      <c r="BP551" s="139">
        <v>0.235294124117647</v>
      </c>
      <c r="BQ551" s="144">
        <v>2.9882352941176467</v>
      </c>
    </row>
    <row r="552" spans="11:96" x14ac:dyDescent="0.25">
      <c r="K552" s="135" t="s">
        <v>328</v>
      </c>
      <c r="N552" s="61" t="s">
        <v>2545</v>
      </c>
      <c r="V552" s="61" t="s">
        <v>787</v>
      </c>
      <c r="W552" s="61" t="s">
        <v>884</v>
      </c>
      <c r="X552" s="61">
        <v>421</v>
      </c>
      <c r="AB552" s="136" t="s">
        <v>387</v>
      </c>
      <c r="AC552" s="179">
        <v>822300</v>
      </c>
      <c r="AD552" s="180" t="s">
        <v>774</v>
      </c>
      <c r="AE552" s="139">
        <v>0</v>
      </c>
      <c r="AF552" s="17">
        <v>1738</v>
      </c>
      <c r="AG552" s="17">
        <v>2065</v>
      </c>
      <c r="AH552" s="140">
        <v>2234.2857142919293</v>
      </c>
      <c r="AI552" s="141">
        <v>650</v>
      </c>
      <c r="AJ552" s="142">
        <v>1950</v>
      </c>
      <c r="AK552" s="121">
        <v>1641</v>
      </c>
      <c r="AL552" s="142">
        <v>1969.1999999999998</v>
      </c>
      <c r="AM552" s="181">
        <v>1866.2857142800003</v>
      </c>
      <c r="AN552" s="141">
        <v>2009.0000000119289</v>
      </c>
      <c r="AO552" s="140">
        <v>1906.2857142857099</v>
      </c>
      <c r="AP552" s="140">
        <v>2164.8617886144798</v>
      </c>
      <c r="AQ552" s="140">
        <v>2164.8617886144802</v>
      </c>
      <c r="AR552" s="142">
        <v>214.86178861448025</v>
      </c>
      <c r="AS552" s="143">
        <v>0.11018553262281039</v>
      </c>
      <c r="AT552" s="142">
        <v>-69.423925677449006</v>
      </c>
      <c r="AU552" s="143">
        <v>-3.1072089497493047E-2</v>
      </c>
      <c r="AV552" s="142">
        <v>99.861788614480247</v>
      </c>
      <c r="AW552" s="143">
        <v>4.8359219668029176E-2</v>
      </c>
      <c r="AX552" s="142">
        <v>214.86178861447979</v>
      </c>
      <c r="AY552" s="143">
        <v>0.11018553262281015</v>
      </c>
      <c r="AZ552" s="142">
        <v>-69.423925677449461</v>
      </c>
      <c r="BA552" s="143">
        <v>-3.1072089497493252E-2</v>
      </c>
      <c r="BB552" s="142">
        <v>4.5474735088646412E-13</v>
      </c>
      <c r="BC552" s="143">
        <v>2.1005837567926414E-16</v>
      </c>
      <c r="BE552" s="139">
        <v>183.86497383</v>
      </c>
      <c r="BF552" s="139">
        <v>177.93384563999999</v>
      </c>
      <c r="BG552" s="139">
        <v>183.86497383</v>
      </c>
      <c r="BH552" s="139">
        <v>183.86497383</v>
      </c>
      <c r="BI552" s="139">
        <v>166.07158926</v>
      </c>
      <c r="BJ552" s="139">
        <v>183.86497383</v>
      </c>
      <c r="BK552" s="139">
        <v>177.93384563999999</v>
      </c>
      <c r="BL552" s="139">
        <v>183.86497383</v>
      </c>
      <c r="BM552" s="139">
        <v>177.93384563999999</v>
      </c>
      <c r="BN552" s="139">
        <v>183.86497383</v>
      </c>
      <c r="BO552" s="139">
        <v>183.86497383</v>
      </c>
      <c r="BP552" s="139">
        <v>177.93384562448</v>
      </c>
      <c r="BQ552" s="144">
        <v>2164.8617886144802</v>
      </c>
    </row>
    <row r="553" spans="11:96" x14ac:dyDescent="0.25">
      <c r="K553" s="135" t="s">
        <v>328</v>
      </c>
      <c r="N553" s="61" t="s">
        <v>2546</v>
      </c>
      <c r="V553" s="61" t="s">
        <v>787</v>
      </c>
      <c r="W553" s="61" t="s">
        <v>884</v>
      </c>
      <c r="X553" s="61">
        <v>421</v>
      </c>
      <c r="AB553" s="136" t="s">
        <v>387</v>
      </c>
      <c r="AC553" s="179">
        <v>822302</v>
      </c>
      <c r="AD553" s="180" t="s">
        <v>2547</v>
      </c>
      <c r="AE553" s="139">
        <v>0</v>
      </c>
      <c r="AF553" s="17">
        <v>1314</v>
      </c>
      <c r="AG553" s="17">
        <v>5405</v>
      </c>
      <c r="AH553" s="140">
        <v>5397.4999999966549</v>
      </c>
      <c r="AI553" s="141">
        <v>1717</v>
      </c>
      <c r="AJ553" s="142">
        <v>5151</v>
      </c>
      <c r="AK553" s="121">
        <v>4451</v>
      </c>
      <c r="AL553" s="142">
        <v>5341.2000000000007</v>
      </c>
      <c r="AM553" s="181">
        <v>4508.5000000099999</v>
      </c>
      <c r="AN553" s="141">
        <v>5339.999999986655</v>
      </c>
      <c r="AO553" s="140">
        <v>5153.1428571428605</v>
      </c>
      <c r="AP553" s="140">
        <v>5869.3583454822992</v>
      </c>
      <c r="AQ553" s="140">
        <v>5869.3583454823001</v>
      </c>
      <c r="AR553" s="142">
        <v>718.35834548230014</v>
      </c>
      <c r="AS553" s="143">
        <v>0.13945997776787034</v>
      </c>
      <c r="AT553" s="142">
        <v>471.85834548564526</v>
      </c>
      <c r="AU553" s="143">
        <v>8.7421648075208469E-2</v>
      </c>
      <c r="AV553" s="142">
        <v>464.35834548230014</v>
      </c>
      <c r="AW553" s="143">
        <v>8.5912737369528244E-2</v>
      </c>
      <c r="AX553" s="142">
        <v>718.35834548229923</v>
      </c>
      <c r="AY553" s="143">
        <v>0.13945997776787017</v>
      </c>
      <c r="AZ553" s="142">
        <v>471.85834548564435</v>
      </c>
      <c r="BA553" s="143">
        <v>8.7421648075208302E-2</v>
      </c>
      <c r="BB553" s="142">
        <v>9.0949470177292824E-13</v>
      </c>
      <c r="BC553" s="143">
        <v>1.5495641060542418E-16</v>
      </c>
      <c r="BE553" s="139">
        <v>522.76413978999994</v>
      </c>
      <c r="BF553" s="139">
        <v>467.50587227</v>
      </c>
      <c r="BG553" s="139">
        <v>488.75722112</v>
      </c>
      <c r="BH553" s="139">
        <v>505.76068045</v>
      </c>
      <c r="BI553" s="139">
        <v>459.01009323</v>
      </c>
      <c r="BJ553" s="139">
        <v>488.75722112</v>
      </c>
      <c r="BK553" s="139">
        <v>501.51279092999999</v>
      </c>
      <c r="BL553" s="139">
        <v>488.75722112</v>
      </c>
      <c r="BM553" s="139">
        <v>484.5093316</v>
      </c>
      <c r="BN553" s="139">
        <v>505.76068045</v>
      </c>
      <c r="BO553" s="139">
        <v>488.75722112</v>
      </c>
      <c r="BP553" s="139">
        <v>467.50587228229995</v>
      </c>
      <c r="BQ553" s="144">
        <v>5869.3583454823001</v>
      </c>
    </row>
    <row r="554" spans="11:96" x14ac:dyDescent="0.25">
      <c r="K554" s="135" t="s">
        <v>328</v>
      </c>
      <c r="N554" s="61" t="s">
        <v>889</v>
      </c>
      <c r="V554" s="61" t="s">
        <v>787</v>
      </c>
      <c r="W554" s="61" t="s">
        <v>884</v>
      </c>
      <c r="X554" s="61">
        <v>421</v>
      </c>
      <c r="AB554" s="136" t="s">
        <v>387</v>
      </c>
      <c r="AC554" s="179">
        <v>822306</v>
      </c>
      <c r="AD554" s="180" t="s">
        <v>890</v>
      </c>
      <c r="AE554" s="139">
        <v>0</v>
      </c>
      <c r="AF554" s="17">
        <v>2147.84</v>
      </c>
      <c r="AG554" s="17">
        <v>2464.6499999999996</v>
      </c>
      <c r="AH554" s="140">
        <v>2763.1072440458652</v>
      </c>
      <c r="AI554" s="141">
        <v>717.43333333333294</v>
      </c>
      <c r="AJ554" s="142">
        <v>2152.2999999999988</v>
      </c>
      <c r="AK554" s="121">
        <v>1561.3999666666662</v>
      </c>
      <c r="AL554" s="142">
        <v>1873.6799599999993</v>
      </c>
      <c r="AM554" s="181">
        <v>2308.00722739</v>
      </c>
      <c r="AN554" s="141">
        <v>2016.4999833225313</v>
      </c>
      <c r="AO554" s="140">
        <v>1744.0857142857101</v>
      </c>
      <c r="AP554" s="140">
        <v>2301.8219434935299</v>
      </c>
      <c r="AQ554" s="140">
        <v>2301.8219434935277</v>
      </c>
      <c r="AR554" s="142">
        <v>149.52194349352885</v>
      </c>
      <c r="AS554" s="143">
        <v>6.9470772426487443E-2</v>
      </c>
      <c r="AT554" s="142">
        <v>-461.2853005523375</v>
      </c>
      <c r="AU554" s="143">
        <v>-0.16694440707878674</v>
      </c>
      <c r="AV554" s="142">
        <v>-162.82805650647197</v>
      </c>
      <c r="AW554" s="143">
        <v>-6.6065387177275475E-2</v>
      </c>
      <c r="AX554" s="142">
        <v>149.52194349353113</v>
      </c>
      <c r="AY554" s="143">
        <v>6.9470772426488497E-2</v>
      </c>
      <c r="AZ554" s="142">
        <v>-461.28530055233523</v>
      </c>
      <c r="BA554" s="143">
        <v>-0.16694440707878594</v>
      </c>
      <c r="BB554" s="142">
        <v>-2.2737367544323206E-12</v>
      </c>
      <c r="BC554" s="143">
        <v>-9.8779871347538552E-16</v>
      </c>
      <c r="BE554" s="139">
        <v>195.49720615999999</v>
      </c>
      <c r="BF554" s="139">
        <v>189.19084466999999</v>
      </c>
      <c r="BG554" s="139">
        <v>195.49720615999999</v>
      </c>
      <c r="BH554" s="139">
        <v>195.49720615999999</v>
      </c>
      <c r="BI554" s="139">
        <v>176.57812168999999</v>
      </c>
      <c r="BJ554" s="139">
        <v>195.49720615999999</v>
      </c>
      <c r="BK554" s="139">
        <v>189.19084466999999</v>
      </c>
      <c r="BL554" s="139">
        <v>195.49720615999999</v>
      </c>
      <c r="BM554" s="139">
        <v>189.19084466999999</v>
      </c>
      <c r="BN554" s="139">
        <v>195.49720615999999</v>
      </c>
      <c r="BO554" s="139">
        <v>195.49720615999999</v>
      </c>
      <c r="BP554" s="139">
        <v>189.19084467352801</v>
      </c>
      <c r="BQ554" s="144">
        <v>2301.8219434935277</v>
      </c>
    </row>
    <row r="555" spans="11:96" x14ac:dyDescent="0.25">
      <c r="K555" s="135" t="s">
        <v>328</v>
      </c>
      <c r="N555" s="61" t="s">
        <v>2548</v>
      </c>
      <c r="V555" s="61" t="s">
        <v>787</v>
      </c>
      <c r="W555" s="61" t="s">
        <v>884</v>
      </c>
      <c r="X555" s="61">
        <v>421</v>
      </c>
      <c r="AB555" s="136" t="s">
        <v>387</v>
      </c>
      <c r="AC555" s="179">
        <v>822308</v>
      </c>
      <c r="AD555" s="180" t="s">
        <v>2549</v>
      </c>
      <c r="AE555" s="139">
        <v>0</v>
      </c>
      <c r="AF555" s="17">
        <v>33675</v>
      </c>
      <c r="AG555" s="17">
        <v>0</v>
      </c>
      <c r="AH555" s="140">
        <v>0</v>
      </c>
      <c r="AI555" s="141">
        <v>0</v>
      </c>
      <c r="AJ555" s="142">
        <v>0</v>
      </c>
      <c r="AK555" s="121">
        <v>0</v>
      </c>
      <c r="AL555" s="142">
        <v>0</v>
      </c>
      <c r="AM555" s="181">
        <v>0</v>
      </c>
      <c r="AN555" s="141">
        <v>0</v>
      </c>
      <c r="AO555" s="140">
        <v>0</v>
      </c>
      <c r="AP555" s="140">
        <v>0</v>
      </c>
      <c r="AQ555" s="140">
        <v>0</v>
      </c>
      <c r="AR555" s="142">
        <v>0</v>
      </c>
      <c r="AS555" s="143">
        <v>0</v>
      </c>
      <c r="AT555" s="142">
        <v>0</v>
      </c>
      <c r="AU555" s="143">
        <v>0</v>
      </c>
      <c r="AV555" s="142">
        <v>0</v>
      </c>
      <c r="AW555" s="143">
        <v>0</v>
      </c>
      <c r="AX555" s="142">
        <v>0</v>
      </c>
      <c r="AY555" s="143">
        <v>0</v>
      </c>
      <c r="AZ555" s="142">
        <v>0</v>
      </c>
      <c r="BA555" s="143">
        <v>0</v>
      </c>
      <c r="BB555" s="142">
        <v>0</v>
      </c>
      <c r="BC555" s="143">
        <v>0</v>
      </c>
      <c r="BE555" s="139">
        <v>0</v>
      </c>
      <c r="BF555" s="139">
        <v>0</v>
      </c>
      <c r="BG555" s="139">
        <v>0</v>
      </c>
      <c r="BH555" s="139">
        <v>0</v>
      </c>
      <c r="BI555" s="139">
        <v>0</v>
      </c>
      <c r="BJ555" s="139">
        <v>0</v>
      </c>
      <c r="BK555" s="139">
        <v>0</v>
      </c>
      <c r="BL555" s="139">
        <v>0</v>
      </c>
      <c r="BM555" s="139">
        <v>0</v>
      </c>
      <c r="BN555" s="139">
        <v>0</v>
      </c>
      <c r="BO555" s="139">
        <v>0</v>
      </c>
      <c r="BP555" s="139">
        <v>0</v>
      </c>
      <c r="BQ555" s="144">
        <v>0</v>
      </c>
    </row>
    <row r="556" spans="11:96" x14ac:dyDescent="0.25">
      <c r="K556" s="135" t="s">
        <v>328</v>
      </c>
      <c r="N556" s="61" t="s">
        <v>891</v>
      </c>
      <c r="V556" s="61" t="s">
        <v>787</v>
      </c>
      <c r="W556" s="61" t="s">
        <v>884</v>
      </c>
      <c r="X556" s="61">
        <v>421</v>
      </c>
      <c r="AB556" s="136" t="s">
        <v>387</v>
      </c>
      <c r="AC556" s="179">
        <v>822310</v>
      </c>
      <c r="AD556" s="180" t="s">
        <v>892</v>
      </c>
      <c r="AE556" s="139">
        <v>0</v>
      </c>
      <c r="AF556" s="17">
        <v>49404.259596855511</v>
      </c>
      <c r="AG556" s="17">
        <v>50689.758444633328</v>
      </c>
      <c r="AH556" s="140">
        <v>54565.344395176187</v>
      </c>
      <c r="AI556" s="141">
        <v>15433.27972222222</v>
      </c>
      <c r="AJ556" s="142">
        <v>46299.839166666658</v>
      </c>
      <c r="AK556" s="121">
        <v>36223.739722222221</v>
      </c>
      <c r="AL556" s="142">
        <v>43468.487666666668</v>
      </c>
      <c r="AM556" s="181">
        <v>45578.111200749991</v>
      </c>
      <c r="AN556" s="141">
        <v>45210.972916648418</v>
      </c>
      <c r="AO556" s="140">
        <v>43183.782380952398</v>
      </c>
      <c r="AP556" s="140">
        <v>46801.906719037397</v>
      </c>
      <c r="AQ556" s="140">
        <v>46801.906719037404</v>
      </c>
      <c r="AR556" s="142">
        <v>502.06755237074685</v>
      </c>
      <c r="AS556" s="143">
        <v>1.0843829296327403E-2</v>
      </c>
      <c r="AT556" s="142">
        <v>-7763.437676138783</v>
      </c>
      <c r="AU556" s="143">
        <v>-0.14227780951796035</v>
      </c>
      <c r="AV556" s="142">
        <v>-3887.8517255959232</v>
      </c>
      <c r="AW556" s="143">
        <v>-7.6698959412925385E-2</v>
      </c>
      <c r="AX556" s="142">
        <v>502.06755237073958</v>
      </c>
      <c r="AY556" s="143">
        <v>1.0843829296327247E-2</v>
      </c>
      <c r="AZ556" s="142">
        <v>-7763.4376761387903</v>
      </c>
      <c r="BA556" s="143">
        <v>-0.14227780951796049</v>
      </c>
      <c r="BB556" s="142">
        <v>7.2759576141834259E-12</v>
      </c>
      <c r="BC556" s="143">
        <v>1.5546284594477467E-16</v>
      </c>
      <c r="BE556" s="139">
        <v>4237.9679312400003</v>
      </c>
      <c r="BF556" s="139">
        <v>3685.1895054299998</v>
      </c>
      <c r="BG556" s="139">
        <v>3869.4489806999995</v>
      </c>
      <c r="BH556" s="139">
        <v>4053.7084559700002</v>
      </c>
      <c r="BI556" s="139">
        <v>3685.1895054299998</v>
      </c>
      <c r="BJ556" s="139">
        <v>3869.4489806999995</v>
      </c>
      <c r="BK556" s="139">
        <v>4053.7084559700002</v>
      </c>
      <c r="BL556" s="139">
        <v>3869.4489806999995</v>
      </c>
      <c r="BM556" s="139">
        <v>3869.4489806999995</v>
      </c>
      <c r="BN556" s="139">
        <v>4053.7084559700002</v>
      </c>
      <c r="BO556" s="139">
        <v>3869.4489806999995</v>
      </c>
      <c r="BP556" s="139">
        <v>3685.1895055274094</v>
      </c>
      <c r="BQ556" s="144">
        <v>46801.906719037404</v>
      </c>
    </row>
    <row r="557" spans="11:96" x14ac:dyDescent="0.25">
      <c r="K557" s="135" t="s">
        <v>328</v>
      </c>
      <c r="N557" s="61" t="s">
        <v>2550</v>
      </c>
      <c r="V557" s="61" t="s">
        <v>787</v>
      </c>
      <c r="W557" s="61" t="s">
        <v>884</v>
      </c>
      <c r="X557" s="61">
        <v>421</v>
      </c>
      <c r="AB557" s="136" t="s">
        <v>387</v>
      </c>
      <c r="AC557" s="179">
        <v>822355</v>
      </c>
      <c r="AD557" s="180" t="s">
        <v>2551</v>
      </c>
      <c r="AE557" s="139">
        <v>0</v>
      </c>
      <c r="AF557" s="17">
        <v>54491.35</v>
      </c>
      <c r="AG557" s="17">
        <v>100416.15</v>
      </c>
      <c r="AH557" s="140">
        <v>88495.746040448445</v>
      </c>
      <c r="AI557" s="141">
        <v>34611.99</v>
      </c>
      <c r="AJ557" s="142">
        <v>103835.97</v>
      </c>
      <c r="AK557" s="121">
        <v>89027.82</v>
      </c>
      <c r="AL557" s="142">
        <v>106833.38400000002</v>
      </c>
      <c r="AM557" s="181">
        <v>73896.930048542563</v>
      </c>
      <c r="AN557" s="141">
        <v>103626.63599190589</v>
      </c>
      <c r="AO557" s="140">
        <v>104125.56000000007</v>
      </c>
      <c r="AP557" s="140">
        <v>100451.53901824083</v>
      </c>
      <c r="AQ557" s="140">
        <v>100451.5390182408</v>
      </c>
      <c r="AR557" s="142">
        <v>-3384.4309817592002</v>
      </c>
      <c r="AS557" s="143">
        <v>-3.2594013247617376E-2</v>
      </c>
      <c r="AT557" s="142">
        <v>11955.792977792356</v>
      </c>
      <c r="AU557" s="143">
        <v>0.13510019987093802</v>
      </c>
      <c r="AV557" s="142">
        <v>35.389018240806763</v>
      </c>
      <c r="AW557" s="143">
        <v>3.5242357171437824E-4</v>
      </c>
      <c r="AX557" s="142">
        <v>-3384.4309817591711</v>
      </c>
      <c r="AY557" s="143">
        <v>-3.2594013247617092E-2</v>
      </c>
      <c r="AZ557" s="142">
        <v>11955.792977792385</v>
      </c>
      <c r="BA557" s="143">
        <v>0.13510019987093835</v>
      </c>
      <c r="BB557" s="142">
        <v>-2.9103830456733704E-11</v>
      </c>
      <c r="BC557" s="143">
        <v>-2.8973006029752103E-16</v>
      </c>
      <c r="BE557" s="139">
        <v>7741.2951888479447</v>
      </c>
      <c r="BF557" s="139">
        <v>8100.6106128932252</v>
      </c>
      <c r="BG557" s="139">
        <v>8006.5634657220271</v>
      </c>
      <c r="BH557" s="139">
        <v>9148.5447807112159</v>
      </c>
      <c r="BI557" s="139">
        <v>8628.2427694493326</v>
      </c>
      <c r="BJ557" s="139">
        <v>8200.4665544485433</v>
      </c>
      <c r="BK557" s="139">
        <v>7793.5743383048784</v>
      </c>
      <c r="BL557" s="139">
        <v>8406.8170597124208</v>
      </c>
      <c r="BM557" s="139">
        <v>8945.6518911521616</v>
      </c>
      <c r="BN557" s="139">
        <v>7723.4538918110557</v>
      </c>
      <c r="BO557" s="139">
        <v>8594.6347447984408</v>
      </c>
      <c r="BP557" s="139">
        <v>9161.6837203895466</v>
      </c>
      <c r="BQ557" s="144">
        <v>100451.53901824077</v>
      </c>
    </row>
    <row r="558" spans="11:96" x14ac:dyDescent="0.25">
      <c r="K558" s="135" t="s">
        <v>328</v>
      </c>
      <c r="N558" s="61" t="s">
        <v>893</v>
      </c>
      <c r="V558" s="61" t="s">
        <v>787</v>
      </c>
      <c r="W558" s="61" t="s">
        <v>884</v>
      </c>
      <c r="X558" s="61">
        <v>421</v>
      </c>
      <c r="AB558" s="136" t="s">
        <v>387</v>
      </c>
      <c r="AC558" s="179">
        <v>822452</v>
      </c>
      <c r="AD558" s="180" t="s">
        <v>894</v>
      </c>
      <c r="AE558" s="139">
        <v>0</v>
      </c>
      <c r="AF558" s="17">
        <v>0</v>
      </c>
      <c r="AG558" s="17">
        <v>0</v>
      </c>
      <c r="AH558" s="140">
        <v>3.1E-2</v>
      </c>
      <c r="AI558" s="141">
        <v>0</v>
      </c>
      <c r="AJ558" s="142">
        <v>0</v>
      </c>
      <c r="AK558" s="121">
        <v>0</v>
      </c>
      <c r="AL558" s="142">
        <v>0</v>
      </c>
      <c r="AM558" s="181">
        <v>3.1E-2</v>
      </c>
      <c r="AN558" s="141">
        <v>0</v>
      </c>
      <c r="AO558" s="140">
        <v>0</v>
      </c>
      <c r="AP558" s="140">
        <v>0</v>
      </c>
      <c r="AQ558" s="140">
        <v>2.9899999999999999E-2</v>
      </c>
      <c r="AR558" s="142">
        <v>2.9899999999999999E-2</v>
      </c>
      <c r="AS558" s="143">
        <v>0</v>
      </c>
      <c r="AT558" s="142">
        <v>-1.1000000000000003E-3</v>
      </c>
      <c r="AU558" s="143">
        <v>-3.5483870967741943E-2</v>
      </c>
      <c r="AV558" s="142">
        <v>2.9899999999999999E-2</v>
      </c>
      <c r="AW558" s="143">
        <v>0</v>
      </c>
      <c r="AX558" s="142">
        <v>0</v>
      </c>
      <c r="AY558" s="143">
        <v>0</v>
      </c>
      <c r="AZ558" s="142">
        <v>-3.1E-2</v>
      </c>
      <c r="BA558" s="143">
        <v>-1</v>
      </c>
      <c r="BB558" s="142">
        <v>2.9899999999999999E-2</v>
      </c>
      <c r="BC558" s="143">
        <v>0</v>
      </c>
      <c r="BE558" s="139">
        <v>0</v>
      </c>
      <c r="BF558" s="139">
        <v>0</v>
      </c>
      <c r="BG558" s="139">
        <v>0</v>
      </c>
      <c r="BH558" s="139">
        <v>2.9899999999999999E-2</v>
      </c>
      <c r="BI558" s="139">
        <v>0</v>
      </c>
      <c r="BJ558" s="139">
        <v>0</v>
      </c>
      <c r="BK558" s="139">
        <v>0</v>
      </c>
      <c r="BL558" s="139">
        <v>0</v>
      </c>
      <c r="BM558" s="139">
        <v>0</v>
      </c>
      <c r="BN558" s="139">
        <v>0</v>
      </c>
      <c r="BO558" s="139">
        <v>0</v>
      </c>
      <c r="BP558" s="139">
        <v>0</v>
      </c>
      <c r="BQ558" s="144">
        <v>2.9899999999999999E-2</v>
      </c>
    </row>
    <row r="559" spans="11:96" x14ac:dyDescent="0.25">
      <c r="K559" s="135" t="s">
        <v>328</v>
      </c>
      <c r="N559" s="61" t="s">
        <v>895</v>
      </c>
      <c r="V559" s="61" t="s">
        <v>787</v>
      </c>
      <c r="W559" s="61" t="s">
        <v>884</v>
      </c>
      <c r="X559" s="61">
        <v>421</v>
      </c>
      <c r="AB559" s="136" t="s">
        <v>387</v>
      </c>
      <c r="AC559" s="179">
        <v>822453</v>
      </c>
      <c r="AD559" s="180" t="s">
        <v>896</v>
      </c>
      <c r="AE559" s="139">
        <v>0</v>
      </c>
      <c r="AF559" s="17">
        <v>0</v>
      </c>
      <c r="AG559" s="17">
        <v>0</v>
      </c>
      <c r="AH559" s="140">
        <v>3.1E-2</v>
      </c>
      <c r="AI559" s="141">
        <v>0</v>
      </c>
      <c r="AJ559" s="142">
        <v>0</v>
      </c>
      <c r="AK559" s="121">
        <v>0</v>
      </c>
      <c r="AL559" s="142">
        <v>0</v>
      </c>
      <c r="AM559" s="181">
        <v>3.1E-2</v>
      </c>
      <c r="AN559" s="141">
        <v>0</v>
      </c>
      <c r="AO559" s="140">
        <v>0</v>
      </c>
      <c r="AP559" s="140">
        <v>0</v>
      </c>
      <c r="AQ559" s="140">
        <v>2.9899999999999999E-2</v>
      </c>
      <c r="AR559" s="142">
        <v>2.9899999999999999E-2</v>
      </c>
      <c r="AS559" s="143">
        <v>0</v>
      </c>
      <c r="AT559" s="142">
        <v>-1.1000000000000003E-3</v>
      </c>
      <c r="AU559" s="143">
        <v>-3.5483870967741943E-2</v>
      </c>
      <c r="AV559" s="142">
        <v>2.9899999999999999E-2</v>
      </c>
      <c r="AW559" s="143">
        <v>0</v>
      </c>
      <c r="AX559" s="142">
        <v>0</v>
      </c>
      <c r="AY559" s="143">
        <v>0</v>
      </c>
      <c r="AZ559" s="142">
        <v>-3.1E-2</v>
      </c>
      <c r="BA559" s="143">
        <v>-1</v>
      </c>
      <c r="BB559" s="142">
        <v>2.9899999999999999E-2</v>
      </c>
      <c r="BC559" s="143">
        <v>0</v>
      </c>
      <c r="BE559" s="139">
        <v>0</v>
      </c>
      <c r="BF559" s="139">
        <v>0</v>
      </c>
      <c r="BG559" s="139">
        <v>0</v>
      </c>
      <c r="BH559" s="139">
        <v>2.9899999999999999E-2</v>
      </c>
      <c r="BI559" s="139">
        <v>0</v>
      </c>
      <c r="BJ559" s="139">
        <v>0</v>
      </c>
      <c r="BK559" s="139">
        <v>0</v>
      </c>
      <c r="BL559" s="139">
        <v>0</v>
      </c>
      <c r="BM559" s="139">
        <v>0</v>
      </c>
      <c r="BN559" s="139">
        <v>0</v>
      </c>
      <c r="BO559" s="139">
        <v>0</v>
      </c>
      <c r="BP559" s="139">
        <v>0</v>
      </c>
      <c r="BQ559" s="144">
        <v>2.9899999999999999E-2</v>
      </c>
    </row>
    <row r="560" spans="11:96" x14ac:dyDescent="0.25">
      <c r="K560" s="135" t="s">
        <v>328</v>
      </c>
      <c r="N560" s="61" t="s">
        <v>897</v>
      </c>
      <c r="V560" s="61" t="s">
        <v>787</v>
      </c>
      <c r="W560" s="61" t="s">
        <v>884</v>
      </c>
      <c r="X560" s="61">
        <v>421</v>
      </c>
      <c r="AB560" s="136" t="s">
        <v>387</v>
      </c>
      <c r="AC560" s="179">
        <v>822455</v>
      </c>
      <c r="AD560" s="180" t="s">
        <v>898</v>
      </c>
      <c r="AE560" s="139">
        <v>0</v>
      </c>
      <c r="AF560" s="17">
        <v>0</v>
      </c>
      <c r="AG560" s="17">
        <v>0</v>
      </c>
      <c r="AH560" s="140">
        <v>3.1E-2</v>
      </c>
      <c r="AI560" s="141">
        <v>0</v>
      </c>
      <c r="AJ560" s="142">
        <v>0</v>
      </c>
      <c r="AK560" s="121">
        <v>0</v>
      </c>
      <c r="AL560" s="142">
        <v>0</v>
      </c>
      <c r="AM560" s="181">
        <v>3.1E-2</v>
      </c>
      <c r="AN560" s="141">
        <v>0</v>
      </c>
      <c r="AO560" s="140">
        <v>0</v>
      </c>
      <c r="AP560" s="140">
        <v>0</v>
      </c>
      <c r="AQ560" s="140">
        <v>2.9899999999999999E-2</v>
      </c>
      <c r="AR560" s="142">
        <v>2.9899999999999999E-2</v>
      </c>
      <c r="AS560" s="143">
        <v>0</v>
      </c>
      <c r="AT560" s="142">
        <v>-1.1000000000000003E-3</v>
      </c>
      <c r="AU560" s="143">
        <v>-3.5483870967741943E-2</v>
      </c>
      <c r="AV560" s="142">
        <v>2.9899999999999999E-2</v>
      </c>
      <c r="AW560" s="143">
        <v>0</v>
      </c>
      <c r="AX560" s="142">
        <v>0</v>
      </c>
      <c r="AY560" s="143">
        <v>0</v>
      </c>
      <c r="AZ560" s="142">
        <v>-3.1E-2</v>
      </c>
      <c r="BA560" s="143">
        <v>-1</v>
      </c>
      <c r="BB560" s="142">
        <v>2.9899999999999999E-2</v>
      </c>
      <c r="BC560" s="143">
        <v>0</v>
      </c>
      <c r="BE560" s="139">
        <v>0</v>
      </c>
      <c r="BF560" s="139">
        <v>0</v>
      </c>
      <c r="BG560" s="139">
        <v>0</v>
      </c>
      <c r="BH560" s="139">
        <v>2.9899999999999999E-2</v>
      </c>
      <c r="BI560" s="139">
        <v>0</v>
      </c>
      <c r="BJ560" s="139">
        <v>0</v>
      </c>
      <c r="BK560" s="139">
        <v>0</v>
      </c>
      <c r="BL560" s="139">
        <v>0</v>
      </c>
      <c r="BM560" s="139">
        <v>0</v>
      </c>
      <c r="BN560" s="139">
        <v>0</v>
      </c>
      <c r="BO560" s="139">
        <v>0</v>
      </c>
      <c r="BP560" s="139">
        <v>0</v>
      </c>
      <c r="BQ560" s="144">
        <v>2.9899999999999999E-2</v>
      </c>
    </row>
    <row r="561" spans="11:69" x14ac:dyDescent="0.25">
      <c r="K561" s="135" t="s">
        <v>328</v>
      </c>
      <c r="N561" s="61" t="s">
        <v>899</v>
      </c>
      <c r="V561" s="61" t="s">
        <v>787</v>
      </c>
      <c r="W561" s="61" t="s">
        <v>884</v>
      </c>
      <c r="X561" s="61">
        <v>421</v>
      </c>
      <c r="AB561" s="136" t="s">
        <v>387</v>
      </c>
      <c r="AC561" s="179">
        <v>822456</v>
      </c>
      <c r="AD561" s="180" t="s">
        <v>900</v>
      </c>
      <c r="AE561" s="139">
        <v>0</v>
      </c>
      <c r="AF561" s="17">
        <v>0</v>
      </c>
      <c r="AG561" s="17">
        <v>0</v>
      </c>
      <c r="AH561" s="140">
        <v>3.1E-2</v>
      </c>
      <c r="AI561" s="141">
        <v>0</v>
      </c>
      <c r="AJ561" s="142">
        <v>0</v>
      </c>
      <c r="AK561" s="121">
        <v>0</v>
      </c>
      <c r="AL561" s="142">
        <v>0</v>
      </c>
      <c r="AM561" s="181">
        <v>3.1E-2</v>
      </c>
      <c r="AN561" s="141">
        <v>0</v>
      </c>
      <c r="AO561" s="140">
        <v>0</v>
      </c>
      <c r="AP561" s="140">
        <v>0</v>
      </c>
      <c r="AQ561" s="140">
        <v>2.9899999999999999E-2</v>
      </c>
      <c r="AR561" s="142">
        <v>2.9899999999999999E-2</v>
      </c>
      <c r="AS561" s="143">
        <v>0</v>
      </c>
      <c r="AT561" s="142">
        <v>-1.1000000000000003E-3</v>
      </c>
      <c r="AU561" s="143">
        <v>-3.5483870967741943E-2</v>
      </c>
      <c r="AV561" s="142">
        <v>2.9899999999999999E-2</v>
      </c>
      <c r="AW561" s="143">
        <v>0</v>
      </c>
      <c r="AX561" s="142">
        <v>0</v>
      </c>
      <c r="AY561" s="143">
        <v>0</v>
      </c>
      <c r="AZ561" s="142">
        <v>-3.1E-2</v>
      </c>
      <c r="BA561" s="143">
        <v>-1</v>
      </c>
      <c r="BB561" s="142">
        <v>2.9899999999999999E-2</v>
      </c>
      <c r="BC561" s="143">
        <v>0</v>
      </c>
      <c r="BE561" s="139">
        <v>0</v>
      </c>
      <c r="BF561" s="139">
        <v>0</v>
      </c>
      <c r="BG561" s="139">
        <v>0</v>
      </c>
      <c r="BH561" s="139">
        <v>2.9899999999999999E-2</v>
      </c>
      <c r="BI561" s="139">
        <v>0</v>
      </c>
      <c r="BJ561" s="139">
        <v>0</v>
      </c>
      <c r="BK561" s="139">
        <v>0</v>
      </c>
      <c r="BL561" s="139">
        <v>0</v>
      </c>
      <c r="BM561" s="139">
        <v>0</v>
      </c>
      <c r="BN561" s="139">
        <v>0</v>
      </c>
      <c r="BO561" s="139">
        <v>0</v>
      </c>
      <c r="BP561" s="139">
        <v>0</v>
      </c>
      <c r="BQ561" s="144">
        <v>2.9899999999999999E-2</v>
      </c>
    </row>
    <row r="562" spans="11:69" x14ac:dyDescent="0.25">
      <c r="K562" s="135" t="s">
        <v>328</v>
      </c>
      <c r="N562" s="61" t="s">
        <v>901</v>
      </c>
      <c r="V562" s="61" t="s">
        <v>787</v>
      </c>
      <c r="W562" s="61" t="s">
        <v>884</v>
      </c>
      <c r="X562" s="61">
        <v>421</v>
      </c>
      <c r="AB562" s="136" t="s">
        <v>387</v>
      </c>
      <c r="AC562" s="179">
        <v>822458</v>
      </c>
      <c r="AD562" s="180" t="s">
        <v>902</v>
      </c>
      <c r="AE562" s="139">
        <v>0</v>
      </c>
      <c r="AF562" s="17">
        <v>0</v>
      </c>
      <c r="AG562" s="17">
        <v>0</v>
      </c>
      <c r="AH562" s="140">
        <v>0</v>
      </c>
      <c r="AI562" s="141">
        <v>0</v>
      </c>
      <c r="AJ562" s="142">
        <v>0</v>
      </c>
      <c r="AK562" s="121">
        <v>0</v>
      </c>
      <c r="AL562" s="142">
        <v>0</v>
      </c>
      <c r="AM562" s="181">
        <v>0</v>
      </c>
      <c r="AN562" s="141">
        <v>0</v>
      </c>
      <c r="AO562" s="140">
        <v>0</v>
      </c>
      <c r="AP562" s="140">
        <v>0</v>
      </c>
      <c r="AQ562" s="140">
        <v>9.2999999999999992E-3</v>
      </c>
      <c r="AR562" s="142">
        <v>9.2999999999999992E-3</v>
      </c>
      <c r="AS562" s="143">
        <v>0</v>
      </c>
      <c r="AT562" s="142">
        <v>9.2999999999999992E-3</v>
      </c>
      <c r="AU562" s="143">
        <v>0</v>
      </c>
      <c r="AV562" s="142">
        <v>9.2999999999999992E-3</v>
      </c>
      <c r="AW562" s="143">
        <v>0</v>
      </c>
      <c r="AX562" s="142">
        <v>0</v>
      </c>
      <c r="AY562" s="143">
        <v>0</v>
      </c>
      <c r="AZ562" s="142">
        <v>0</v>
      </c>
      <c r="BA562" s="143">
        <v>0</v>
      </c>
      <c r="BB562" s="142">
        <v>9.2999999999999992E-3</v>
      </c>
      <c r="BC562" s="143">
        <v>0</v>
      </c>
      <c r="BE562" s="139">
        <v>0</v>
      </c>
      <c r="BF562" s="139">
        <v>0</v>
      </c>
      <c r="BG562" s="139">
        <v>0</v>
      </c>
      <c r="BH562" s="139">
        <v>9.2999999999999992E-3</v>
      </c>
      <c r="BI562" s="139">
        <v>0</v>
      </c>
      <c r="BJ562" s="139">
        <v>0</v>
      </c>
      <c r="BK562" s="139">
        <v>0</v>
      </c>
      <c r="BL562" s="139">
        <v>0</v>
      </c>
      <c r="BM562" s="139">
        <v>0</v>
      </c>
      <c r="BN562" s="139">
        <v>0</v>
      </c>
      <c r="BO562" s="139">
        <v>0</v>
      </c>
      <c r="BP562" s="139">
        <v>0</v>
      </c>
      <c r="BQ562" s="144">
        <v>9.2999999999999992E-3</v>
      </c>
    </row>
    <row r="563" spans="11:69" x14ac:dyDescent="0.25">
      <c r="K563" s="135" t="s">
        <v>328</v>
      </c>
      <c r="N563" s="61" t="s">
        <v>903</v>
      </c>
      <c r="V563" s="61" t="s">
        <v>787</v>
      </c>
      <c r="W563" s="61" t="s">
        <v>884</v>
      </c>
      <c r="X563" s="61">
        <v>421</v>
      </c>
      <c r="AB563" s="136" t="s">
        <v>387</v>
      </c>
      <c r="AC563" s="179">
        <v>822459</v>
      </c>
      <c r="AD563" s="180" t="s">
        <v>904</v>
      </c>
      <c r="AE563" s="139">
        <v>0</v>
      </c>
      <c r="AF563" s="17">
        <v>0</v>
      </c>
      <c r="AG563" s="17">
        <v>0</v>
      </c>
      <c r="AH563" s="140">
        <v>3.1E-2</v>
      </c>
      <c r="AI563" s="141">
        <v>0</v>
      </c>
      <c r="AJ563" s="142">
        <v>0</v>
      </c>
      <c r="AK563" s="121">
        <v>0</v>
      </c>
      <c r="AL563" s="142">
        <v>0</v>
      </c>
      <c r="AM563" s="181">
        <v>3.1E-2</v>
      </c>
      <c r="AN563" s="141">
        <v>0</v>
      </c>
      <c r="AO563" s="140">
        <v>0</v>
      </c>
      <c r="AP563" s="140">
        <v>0</v>
      </c>
      <c r="AQ563" s="140">
        <v>2.9899999999999999E-2</v>
      </c>
      <c r="AR563" s="142">
        <v>2.9899999999999999E-2</v>
      </c>
      <c r="AS563" s="143">
        <v>0</v>
      </c>
      <c r="AT563" s="142">
        <v>-1.1000000000000003E-3</v>
      </c>
      <c r="AU563" s="143">
        <v>-3.5483870967741943E-2</v>
      </c>
      <c r="AV563" s="142">
        <v>2.9899999999999999E-2</v>
      </c>
      <c r="AW563" s="143">
        <v>0</v>
      </c>
      <c r="AX563" s="142">
        <v>0</v>
      </c>
      <c r="AY563" s="143">
        <v>0</v>
      </c>
      <c r="AZ563" s="142">
        <v>-3.1E-2</v>
      </c>
      <c r="BA563" s="143">
        <v>-1</v>
      </c>
      <c r="BB563" s="142">
        <v>2.9899999999999999E-2</v>
      </c>
      <c r="BC563" s="143">
        <v>0</v>
      </c>
      <c r="BE563" s="139">
        <v>0</v>
      </c>
      <c r="BF563" s="139">
        <v>0</v>
      </c>
      <c r="BG563" s="139">
        <v>0</v>
      </c>
      <c r="BH563" s="139">
        <v>2.9899999999999999E-2</v>
      </c>
      <c r="BI563" s="139">
        <v>0</v>
      </c>
      <c r="BJ563" s="139">
        <v>0</v>
      </c>
      <c r="BK563" s="139">
        <v>0</v>
      </c>
      <c r="BL563" s="139">
        <v>0</v>
      </c>
      <c r="BM563" s="139">
        <v>0</v>
      </c>
      <c r="BN563" s="139">
        <v>0</v>
      </c>
      <c r="BO563" s="139">
        <v>0</v>
      </c>
      <c r="BP563" s="139">
        <v>0</v>
      </c>
      <c r="BQ563" s="144">
        <v>2.9899999999999999E-2</v>
      </c>
    </row>
    <row r="564" spans="11:69" x14ac:dyDescent="0.25">
      <c r="K564" s="135" t="s">
        <v>328</v>
      </c>
      <c r="N564" s="61" t="s">
        <v>905</v>
      </c>
      <c r="V564" s="61" t="s">
        <v>787</v>
      </c>
      <c r="W564" s="61" t="s">
        <v>884</v>
      </c>
      <c r="X564" s="61">
        <v>421</v>
      </c>
      <c r="AB564" s="136" t="s">
        <v>387</v>
      </c>
      <c r="AC564" s="179">
        <v>822460</v>
      </c>
      <c r="AD564" s="180" t="s">
        <v>906</v>
      </c>
      <c r="AE564" s="139">
        <v>0</v>
      </c>
      <c r="AF564" s="17">
        <v>0</v>
      </c>
      <c r="AG564" s="17">
        <v>0</v>
      </c>
      <c r="AH564" s="140">
        <v>3.1E-2</v>
      </c>
      <c r="AI564" s="141">
        <v>0</v>
      </c>
      <c r="AJ564" s="142">
        <v>0</v>
      </c>
      <c r="AK564" s="121">
        <v>0</v>
      </c>
      <c r="AL564" s="142">
        <v>0</v>
      </c>
      <c r="AM564" s="181">
        <v>3.1E-2</v>
      </c>
      <c r="AN564" s="141">
        <v>0</v>
      </c>
      <c r="AO564" s="140">
        <v>0</v>
      </c>
      <c r="AP564" s="140">
        <v>0</v>
      </c>
      <c r="AQ564" s="140">
        <v>2.9899999999999999E-2</v>
      </c>
      <c r="AR564" s="142">
        <v>2.9899999999999999E-2</v>
      </c>
      <c r="AS564" s="143">
        <v>0</v>
      </c>
      <c r="AT564" s="142">
        <v>-1.1000000000000003E-3</v>
      </c>
      <c r="AU564" s="143">
        <v>-3.5483870967741943E-2</v>
      </c>
      <c r="AV564" s="142">
        <v>2.9899999999999999E-2</v>
      </c>
      <c r="AW564" s="143">
        <v>0</v>
      </c>
      <c r="AX564" s="142">
        <v>0</v>
      </c>
      <c r="AY564" s="143">
        <v>0</v>
      </c>
      <c r="AZ564" s="142">
        <v>-3.1E-2</v>
      </c>
      <c r="BA564" s="143">
        <v>-1</v>
      </c>
      <c r="BB564" s="142">
        <v>2.9899999999999999E-2</v>
      </c>
      <c r="BC564" s="143">
        <v>0</v>
      </c>
      <c r="BE564" s="139">
        <v>0</v>
      </c>
      <c r="BF564" s="139">
        <v>0</v>
      </c>
      <c r="BG564" s="139">
        <v>0</v>
      </c>
      <c r="BH564" s="139">
        <v>2.9899999999999999E-2</v>
      </c>
      <c r="BI564" s="139">
        <v>0</v>
      </c>
      <c r="BJ564" s="139">
        <v>0</v>
      </c>
      <c r="BK564" s="139">
        <v>0</v>
      </c>
      <c r="BL564" s="139">
        <v>0</v>
      </c>
      <c r="BM564" s="139">
        <v>0</v>
      </c>
      <c r="BN564" s="139">
        <v>0</v>
      </c>
      <c r="BO564" s="139">
        <v>0</v>
      </c>
      <c r="BP564" s="139">
        <v>0</v>
      </c>
      <c r="BQ564" s="144">
        <v>2.9899999999999999E-2</v>
      </c>
    </row>
    <row r="565" spans="11:69" x14ac:dyDescent="0.25">
      <c r="K565" s="135" t="s">
        <v>328</v>
      </c>
      <c r="N565" s="61" t="s">
        <v>907</v>
      </c>
      <c r="V565" s="61" t="s">
        <v>787</v>
      </c>
      <c r="W565" s="61" t="s">
        <v>884</v>
      </c>
      <c r="X565" s="61">
        <v>421</v>
      </c>
      <c r="AB565" s="136" t="s">
        <v>387</v>
      </c>
      <c r="AC565" s="179">
        <v>822467</v>
      </c>
      <c r="AD565" s="180" t="s">
        <v>908</v>
      </c>
      <c r="AE565" s="139">
        <v>0</v>
      </c>
      <c r="AF565" s="17">
        <v>0</v>
      </c>
      <c r="AG565" s="17">
        <v>0</v>
      </c>
      <c r="AH565" s="140">
        <v>4.9480000000000001E-3</v>
      </c>
      <c r="AI565" s="141">
        <v>0</v>
      </c>
      <c r="AJ565" s="142">
        <v>0</v>
      </c>
      <c r="AK565" s="121">
        <v>0</v>
      </c>
      <c r="AL565" s="142">
        <v>0</v>
      </c>
      <c r="AM565" s="181">
        <v>4.9480000000000001E-3</v>
      </c>
      <c r="AN565" s="141">
        <v>0</v>
      </c>
      <c r="AO565" s="140">
        <v>0</v>
      </c>
      <c r="AP565" s="140">
        <v>0</v>
      </c>
      <c r="AQ565" s="140">
        <v>0.04</v>
      </c>
      <c r="AR565" s="142">
        <v>0.04</v>
      </c>
      <c r="AS565" s="143">
        <v>0</v>
      </c>
      <c r="AT565" s="142">
        <v>3.5052E-2</v>
      </c>
      <c r="AU565" s="143">
        <v>7.0840743734842357</v>
      </c>
      <c r="AV565" s="142">
        <v>0.04</v>
      </c>
      <c r="AW565" s="143">
        <v>0</v>
      </c>
      <c r="AX565" s="142">
        <v>0</v>
      </c>
      <c r="AY565" s="143">
        <v>0</v>
      </c>
      <c r="AZ565" s="142">
        <v>-4.9480000000000001E-3</v>
      </c>
      <c r="BA565" s="143">
        <v>-1</v>
      </c>
      <c r="BB565" s="142">
        <v>0.04</v>
      </c>
      <c r="BC565" s="143">
        <v>0</v>
      </c>
      <c r="BE565" s="139">
        <v>0.04</v>
      </c>
      <c r="BF565" s="139">
        <v>0</v>
      </c>
      <c r="BG565" s="139">
        <v>0</v>
      </c>
      <c r="BH565" s="139">
        <v>0</v>
      </c>
      <c r="BI565" s="139">
        <v>0</v>
      </c>
      <c r="BJ565" s="139">
        <v>0</v>
      </c>
      <c r="BK565" s="139">
        <v>0</v>
      </c>
      <c r="BL565" s="139">
        <v>0</v>
      </c>
      <c r="BM565" s="139">
        <v>0</v>
      </c>
      <c r="BN565" s="139">
        <v>0</v>
      </c>
      <c r="BO565" s="139">
        <v>0</v>
      </c>
      <c r="BP565" s="139">
        <v>0</v>
      </c>
      <c r="BQ565" s="144">
        <v>0.04</v>
      </c>
    </row>
    <row r="566" spans="11:69" x14ac:dyDescent="0.25">
      <c r="K566" s="135" t="s">
        <v>328</v>
      </c>
      <c r="N566" s="61" t="s">
        <v>909</v>
      </c>
      <c r="V566" s="61" t="s">
        <v>787</v>
      </c>
      <c r="W566" s="61" t="s">
        <v>884</v>
      </c>
      <c r="X566" s="61">
        <v>421</v>
      </c>
      <c r="AB566" s="136" t="s">
        <v>387</v>
      </c>
      <c r="AC566" s="179">
        <v>822468</v>
      </c>
      <c r="AD566" s="180" t="s">
        <v>910</v>
      </c>
      <c r="AE566" s="139">
        <v>0</v>
      </c>
      <c r="AF566" s="17">
        <v>0</v>
      </c>
      <c r="AG566" s="17">
        <v>0</v>
      </c>
      <c r="AH566" s="140">
        <v>4.9480000000000001E-3</v>
      </c>
      <c r="AI566" s="141">
        <v>0</v>
      </c>
      <c r="AJ566" s="142">
        <v>0</v>
      </c>
      <c r="AK566" s="121">
        <v>0</v>
      </c>
      <c r="AL566" s="142">
        <v>0</v>
      </c>
      <c r="AM566" s="181">
        <v>4.9480000000000001E-3</v>
      </c>
      <c r="AN566" s="141">
        <v>0</v>
      </c>
      <c r="AO566" s="140">
        <v>0</v>
      </c>
      <c r="AP566" s="140">
        <v>0</v>
      </c>
      <c r="AQ566" s="140">
        <v>0.04</v>
      </c>
      <c r="AR566" s="142">
        <v>0.04</v>
      </c>
      <c r="AS566" s="143">
        <v>0</v>
      </c>
      <c r="AT566" s="142">
        <v>3.5052E-2</v>
      </c>
      <c r="AU566" s="143">
        <v>7.0840743734842357</v>
      </c>
      <c r="AV566" s="142">
        <v>0.04</v>
      </c>
      <c r="AW566" s="143">
        <v>0</v>
      </c>
      <c r="AX566" s="142">
        <v>0</v>
      </c>
      <c r="AY566" s="143">
        <v>0</v>
      </c>
      <c r="AZ566" s="142">
        <v>-4.9480000000000001E-3</v>
      </c>
      <c r="BA566" s="143">
        <v>-1</v>
      </c>
      <c r="BB566" s="142">
        <v>0.04</v>
      </c>
      <c r="BC566" s="143">
        <v>0</v>
      </c>
      <c r="BE566" s="139">
        <v>0.04</v>
      </c>
      <c r="BF566" s="139">
        <v>0</v>
      </c>
      <c r="BG566" s="139">
        <v>0</v>
      </c>
      <c r="BH566" s="139">
        <v>0</v>
      </c>
      <c r="BI566" s="139">
        <v>0</v>
      </c>
      <c r="BJ566" s="139">
        <v>0</v>
      </c>
      <c r="BK566" s="139">
        <v>0</v>
      </c>
      <c r="BL566" s="139">
        <v>0</v>
      </c>
      <c r="BM566" s="139">
        <v>0</v>
      </c>
      <c r="BN566" s="139">
        <v>0</v>
      </c>
      <c r="BO566" s="139">
        <v>0</v>
      </c>
      <c r="BP566" s="139">
        <v>0</v>
      </c>
      <c r="BQ566" s="144">
        <v>0.04</v>
      </c>
    </row>
    <row r="567" spans="11:69" x14ac:dyDescent="0.25">
      <c r="K567" s="135" t="s">
        <v>328</v>
      </c>
      <c r="N567" s="61" t="s">
        <v>911</v>
      </c>
      <c r="V567" s="61" t="s">
        <v>787</v>
      </c>
      <c r="W567" s="61" t="s">
        <v>884</v>
      </c>
      <c r="X567" s="61">
        <v>421</v>
      </c>
      <c r="AB567" s="136" t="s">
        <v>387</v>
      </c>
      <c r="AC567" s="179">
        <v>822469</v>
      </c>
      <c r="AD567" s="180" t="s">
        <v>912</v>
      </c>
      <c r="AE567" s="139">
        <v>0</v>
      </c>
      <c r="AF567" s="17">
        <v>0</v>
      </c>
      <c r="AG567" s="17">
        <v>0</v>
      </c>
      <c r="AH567" s="140">
        <v>4.9480000000000001E-3</v>
      </c>
      <c r="AI567" s="141">
        <v>0</v>
      </c>
      <c r="AJ567" s="142">
        <v>0</v>
      </c>
      <c r="AK567" s="121">
        <v>0</v>
      </c>
      <c r="AL567" s="142">
        <v>0</v>
      </c>
      <c r="AM567" s="181">
        <v>4.9480000000000001E-3</v>
      </c>
      <c r="AN567" s="141">
        <v>0</v>
      </c>
      <c r="AO567" s="140">
        <v>0</v>
      </c>
      <c r="AP567" s="140">
        <v>0</v>
      </c>
      <c r="AQ567" s="140">
        <v>0</v>
      </c>
      <c r="AR567" s="142">
        <v>0</v>
      </c>
      <c r="AS567" s="143">
        <v>0</v>
      </c>
      <c r="AT567" s="142">
        <v>-4.9480000000000001E-3</v>
      </c>
      <c r="AU567" s="143">
        <v>-1</v>
      </c>
      <c r="AV567" s="142">
        <v>0</v>
      </c>
      <c r="AW567" s="143">
        <v>0</v>
      </c>
      <c r="AX567" s="142">
        <v>0</v>
      </c>
      <c r="AY567" s="143">
        <v>0</v>
      </c>
      <c r="AZ567" s="142">
        <v>-4.9480000000000001E-3</v>
      </c>
      <c r="BA567" s="143">
        <v>-1</v>
      </c>
      <c r="BB567" s="142">
        <v>0</v>
      </c>
      <c r="BC567" s="143">
        <v>0</v>
      </c>
      <c r="BE567" s="139">
        <v>0</v>
      </c>
      <c r="BF567" s="139">
        <v>0</v>
      </c>
      <c r="BG567" s="139">
        <v>0</v>
      </c>
      <c r="BH567" s="139">
        <v>0</v>
      </c>
      <c r="BI567" s="139">
        <v>0</v>
      </c>
      <c r="BJ567" s="139">
        <v>0</v>
      </c>
      <c r="BK567" s="139">
        <v>0</v>
      </c>
      <c r="BL567" s="139">
        <v>0</v>
      </c>
      <c r="BM567" s="139">
        <v>0</v>
      </c>
      <c r="BN567" s="139">
        <v>0</v>
      </c>
      <c r="BO567" s="139">
        <v>0</v>
      </c>
      <c r="BP567" s="139">
        <v>0</v>
      </c>
      <c r="BQ567" s="144">
        <v>0</v>
      </c>
    </row>
    <row r="568" spans="11:69" x14ac:dyDescent="0.25">
      <c r="K568" s="135" t="s">
        <v>328</v>
      </c>
      <c r="N568" s="61" t="s">
        <v>913</v>
      </c>
      <c r="V568" s="61" t="s">
        <v>787</v>
      </c>
      <c r="W568" s="61" t="s">
        <v>884</v>
      </c>
      <c r="X568" s="61">
        <v>421</v>
      </c>
      <c r="AB568" s="136" t="s">
        <v>387</v>
      </c>
      <c r="AC568" s="179">
        <v>822470</v>
      </c>
      <c r="AD568" s="180" t="s">
        <v>914</v>
      </c>
      <c r="AE568" s="139">
        <v>0</v>
      </c>
      <c r="AF568" s="17">
        <v>0</v>
      </c>
      <c r="AG568" s="17">
        <v>0</v>
      </c>
      <c r="AH568" s="140">
        <v>3.1E-2</v>
      </c>
      <c r="AI568" s="141">
        <v>0</v>
      </c>
      <c r="AJ568" s="142">
        <v>0</v>
      </c>
      <c r="AK568" s="121">
        <v>0</v>
      </c>
      <c r="AL568" s="142">
        <v>0</v>
      </c>
      <c r="AM568" s="181">
        <v>3.1E-2</v>
      </c>
      <c r="AN568" s="141">
        <v>0</v>
      </c>
      <c r="AO568" s="140">
        <v>0</v>
      </c>
      <c r="AP568" s="140">
        <v>0</v>
      </c>
      <c r="AQ568" s="140">
        <v>2.9899999999999999E-2</v>
      </c>
      <c r="AR568" s="142">
        <v>2.9899999999999999E-2</v>
      </c>
      <c r="AS568" s="143">
        <v>0</v>
      </c>
      <c r="AT568" s="142">
        <v>-1.1000000000000003E-3</v>
      </c>
      <c r="AU568" s="143">
        <v>-3.5483870967741943E-2</v>
      </c>
      <c r="AV568" s="142">
        <v>2.9899999999999999E-2</v>
      </c>
      <c r="AW568" s="143">
        <v>0</v>
      </c>
      <c r="AX568" s="142">
        <v>0</v>
      </c>
      <c r="AY568" s="143">
        <v>0</v>
      </c>
      <c r="AZ568" s="142">
        <v>-3.1E-2</v>
      </c>
      <c r="BA568" s="143">
        <v>-1</v>
      </c>
      <c r="BB568" s="142">
        <v>2.9899999999999999E-2</v>
      </c>
      <c r="BC568" s="143">
        <v>0</v>
      </c>
      <c r="BE568" s="139">
        <v>0</v>
      </c>
      <c r="BF568" s="139">
        <v>0</v>
      </c>
      <c r="BG568" s="139">
        <v>0</v>
      </c>
      <c r="BH568" s="139">
        <v>2.9899999999999999E-2</v>
      </c>
      <c r="BI568" s="139">
        <v>0</v>
      </c>
      <c r="BJ568" s="139">
        <v>0</v>
      </c>
      <c r="BK568" s="139">
        <v>0</v>
      </c>
      <c r="BL568" s="139">
        <v>0</v>
      </c>
      <c r="BM568" s="139">
        <v>0</v>
      </c>
      <c r="BN568" s="139">
        <v>0</v>
      </c>
      <c r="BO568" s="139">
        <v>0</v>
      </c>
      <c r="BP568" s="139">
        <v>0</v>
      </c>
      <c r="BQ568" s="144">
        <v>2.9899999999999999E-2</v>
      </c>
    </row>
    <row r="569" spans="11:69" x14ac:dyDescent="0.25">
      <c r="K569" s="135" t="s">
        <v>328</v>
      </c>
      <c r="N569" s="61" t="s">
        <v>915</v>
      </c>
      <c r="V569" s="61" t="s">
        <v>787</v>
      </c>
      <c r="W569" s="61" t="s">
        <v>884</v>
      </c>
      <c r="X569" s="61">
        <v>421</v>
      </c>
      <c r="AB569" s="136" t="s">
        <v>387</v>
      </c>
      <c r="AC569" s="179">
        <v>822650</v>
      </c>
      <c r="AD569" s="180" t="s">
        <v>916</v>
      </c>
      <c r="AE569" s="139">
        <v>2</v>
      </c>
      <c r="AF569" s="17">
        <v>72121</v>
      </c>
      <c r="AG569" s="17">
        <v>80447</v>
      </c>
      <c r="AH569" s="140">
        <v>0</v>
      </c>
      <c r="AI569" s="141">
        <v>27662</v>
      </c>
      <c r="AJ569" s="142">
        <v>82986</v>
      </c>
      <c r="AK569" s="121">
        <v>63063</v>
      </c>
      <c r="AL569" s="142">
        <v>75675.600000000006</v>
      </c>
      <c r="AM569" s="181">
        <v>0</v>
      </c>
      <c r="AN569" s="141">
        <v>63063</v>
      </c>
      <c r="AO569" s="140">
        <v>83530.285714285696</v>
      </c>
      <c r="AP569" s="140">
        <v>0</v>
      </c>
      <c r="AQ569" s="140">
        <v>0</v>
      </c>
      <c r="AR569" s="142">
        <v>-82986</v>
      </c>
      <c r="AS569" s="143">
        <v>-1</v>
      </c>
      <c r="AT569" s="142">
        <v>0</v>
      </c>
      <c r="AU569" s="143">
        <v>0</v>
      </c>
      <c r="AV569" s="142">
        <v>-80447</v>
      </c>
      <c r="AW569" s="143">
        <v>-1</v>
      </c>
      <c r="AX569" s="142">
        <v>-82986</v>
      </c>
      <c r="AY569" s="143">
        <v>-1</v>
      </c>
      <c r="AZ569" s="142">
        <v>0</v>
      </c>
      <c r="BA569" s="143">
        <v>0</v>
      </c>
      <c r="BB569" s="142">
        <v>0</v>
      </c>
      <c r="BC569" s="143">
        <v>0</v>
      </c>
      <c r="BE569" s="139">
        <v>0</v>
      </c>
      <c r="BF569" s="139">
        <v>0</v>
      </c>
      <c r="BG569" s="139">
        <v>0</v>
      </c>
      <c r="BH569" s="139">
        <v>0</v>
      </c>
      <c r="BI569" s="139">
        <v>0</v>
      </c>
      <c r="BJ569" s="139">
        <v>0</v>
      </c>
      <c r="BK569" s="139">
        <v>0</v>
      </c>
      <c r="BL569" s="139">
        <v>0</v>
      </c>
      <c r="BM569" s="139">
        <v>0</v>
      </c>
      <c r="BN569" s="139">
        <v>0</v>
      </c>
      <c r="BO569" s="139">
        <v>0</v>
      </c>
      <c r="BP569" s="139">
        <v>0</v>
      </c>
      <c r="BQ569" s="144">
        <v>0</v>
      </c>
    </row>
    <row r="570" spans="11:69" x14ac:dyDescent="0.25">
      <c r="K570" s="135" t="s">
        <v>328</v>
      </c>
      <c r="N570" s="61" t="s">
        <v>917</v>
      </c>
      <c r="V570" s="61" t="s">
        <v>787</v>
      </c>
      <c r="W570" s="61" t="s">
        <v>884</v>
      </c>
      <c r="X570" s="61">
        <v>421</v>
      </c>
      <c r="AB570" s="136" t="s">
        <v>387</v>
      </c>
      <c r="AC570" s="179">
        <v>822651</v>
      </c>
      <c r="AD570" s="180" t="s">
        <v>918</v>
      </c>
      <c r="AE570" s="139">
        <v>19</v>
      </c>
      <c r="AF570" s="17">
        <v>228838</v>
      </c>
      <c r="AG570" s="17">
        <v>263560</v>
      </c>
      <c r="AH570" s="140">
        <v>0</v>
      </c>
      <c r="AI570" s="141">
        <v>52280</v>
      </c>
      <c r="AJ570" s="142">
        <v>156840</v>
      </c>
      <c r="AK570" s="121">
        <v>176503</v>
      </c>
      <c r="AL570" s="142">
        <v>211803.59999999998</v>
      </c>
      <c r="AM570" s="181">
        <v>0</v>
      </c>
      <c r="AN570" s="141">
        <v>176503</v>
      </c>
      <c r="AO570" s="140">
        <v>207576</v>
      </c>
      <c r="AP570" s="140">
        <v>0</v>
      </c>
      <c r="AQ570" s="140">
        <v>0</v>
      </c>
      <c r="AR570" s="142">
        <v>-156840</v>
      </c>
      <c r="AS570" s="143">
        <v>-1</v>
      </c>
      <c r="AT570" s="142">
        <v>0</v>
      </c>
      <c r="AU570" s="143">
        <v>0</v>
      </c>
      <c r="AV570" s="142">
        <v>-263560</v>
      </c>
      <c r="AW570" s="143">
        <v>-1</v>
      </c>
      <c r="AX570" s="142">
        <v>-156840</v>
      </c>
      <c r="AY570" s="143">
        <v>-1</v>
      </c>
      <c r="AZ570" s="142">
        <v>0</v>
      </c>
      <c r="BA570" s="143">
        <v>0</v>
      </c>
      <c r="BB570" s="142">
        <v>0</v>
      </c>
      <c r="BC570" s="143">
        <v>0</v>
      </c>
      <c r="BE570" s="139">
        <v>0</v>
      </c>
      <c r="BF570" s="139">
        <v>0</v>
      </c>
      <c r="BG570" s="139">
        <v>0</v>
      </c>
      <c r="BH570" s="139">
        <v>0</v>
      </c>
      <c r="BI570" s="139">
        <v>0</v>
      </c>
      <c r="BJ570" s="139">
        <v>0</v>
      </c>
      <c r="BK570" s="139">
        <v>0</v>
      </c>
      <c r="BL570" s="139">
        <v>0</v>
      </c>
      <c r="BM570" s="139">
        <v>0</v>
      </c>
      <c r="BN570" s="139">
        <v>0</v>
      </c>
      <c r="BO570" s="139">
        <v>0</v>
      </c>
      <c r="BP570" s="139">
        <v>0</v>
      </c>
      <c r="BQ570" s="144">
        <v>0</v>
      </c>
    </row>
    <row r="571" spans="11:69" x14ac:dyDescent="0.25">
      <c r="K571" s="135" t="s">
        <v>328</v>
      </c>
      <c r="N571" s="61" t="s">
        <v>919</v>
      </c>
      <c r="V571" s="61" t="s">
        <v>787</v>
      </c>
      <c r="W571" s="61" t="s">
        <v>884</v>
      </c>
      <c r="X571" s="61">
        <v>421</v>
      </c>
      <c r="AB571" s="136" t="s">
        <v>387</v>
      </c>
      <c r="AC571" s="179">
        <v>822665</v>
      </c>
      <c r="AD571" s="180" t="s">
        <v>920</v>
      </c>
      <c r="AE571" s="139">
        <v>2</v>
      </c>
      <c r="AF571" s="17">
        <v>98007</v>
      </c>
      <c r="AG571" s="17">
        <v>107005</v>
      </c>
      <c r="AH571" s="140">
        <v>0</v>
      </c>
      <c r="AI571" s="141">
        <v>37155</v>
      </c>
      <c r="AJ571" s="142">
        <v>111465</v>
      </c>
      <c r="AK571" s="121">
        <v>86219</v>
      </c>
      <c r="AL571" s="142">
        <v>103462.79999999999</v>
      </c>
      <c r="AM571" s="181">
        <v>0</v>
      </c>
      <c r="AN571" s="141">
        <v>86219</v>
      </c>
      <c r="AO571" s="140">
        <v>113532</v>
      </c>
      <c r="AP571" s="140">
        <v>0</v>
      </c>
      <c r="AQ571" s="140">
        <v>0</v>
      </c>
      <c r="AR571" s="142">
        <v>-111465</v>
      </c>
      <c r="AS571" s="143">
        <v>-1</v>
      </c>
      <c r="AT571" s="142">
        <v>0</v>
      </c>
      <c r="AU571" s="143">
        <v>0</v>
      </c>
      <c r="AV571" s="142">
        <v>-107005</v>
      </c>
      <c r="AW571" s="143">
        <v>-1</v>
      </c>
      <c r="AX571" s="142">
        <v>-111465</v>
      </c>
      <c r="AY571" s="143">
        <v>-1</v>
      </c>
      <c r="AZ571" s="142">
        <v>0</v>
      </c>
      <c r="BA571" s="143">
        <v>0</v>
      </c>
      <c r="BB571" s="142">
        <v>0</v>
      </c>
      <c r="BC571" s="143">
        <v>0</v>
      </c>
      <c r="BE571" s="139">
        <v>0</v>
      </c>
      <c r="BF571" s="139">
        <v>0</v>
      </c>
      <c r="BG571" s="139">
        <v>0</v>
      </c>
      <c r="BH571" s="139">
        <v>0</v>
      </c>
      <c r="BI571" s="139">
        <v>0</v>
      </c>
      <c r="BJ571" s="139">
        <v>0</v>
      </c>
      <c r="BK571" s="139">
        <v>0</v>
      </c>
      <c r="BL571" s="139">
        <v>0</v>
      </c>
      <c r="BM571" s="139">
        <v>0</v>
      </c>
      <c r="BN571" s="139">
        <v>0</v>
      </c>
      <c r="BO571" s="139">
        <v>0</v>
      </c>
      <c r="BP571" s="139">
        <v>0</v>
      </c>
      <c r="BQ571" s="144">
        <v>0</v>
      </c>
    </row>
    <row r="572" spans="11:69" x14ac:dyDescent="0.25">
      <c r="K572" s="135" t="s">
        <v>328</v>
      </c>
      <c r="N572" s="61" t="s">
        <v>921</v>
      </c>
      <c r="V572" s="61" t="s">
        <v>787</v>
      </c>
      <c r="W572" s="61" t="s">
        <v>884</v>
      </c>
      <c r="X572" s="61">
        <v>421</v>
      </c>
      <c r="AB572" s="136" t="s">
        <v>387</v>
      </c>
      <c r="AC572" s="179">
        <v>822666</v>
      </c>
      <c r="AD572" s="180" t="s">
        <v>922</v>
      </c>
      <c r="AE572" s="139">
        <v>19</v>
      </c>
      <c r="AF572" s="17">
        <v>597611</v>
      </c>
      <c r="AG572" s="17">
        <v>694665.99999999988</v>
      </c>
      <c r="AH572" s="140">
        <v>0</v>
      </c>
      <c r="AI572" s="141">
        <v>93373</v>
      </c>
      <c r="AJ572" s="142">
        <v>280119</v>
      </c>
      <c r="AK572" s="121">
        <v>425900</v>
      </c>
      <c r="AL572" s="142">
        <v>511080</v>
      </c>
      <c r="AM572" s="181">
        <v>0</v>
      </c>
      <c r="AN572" s="141">
        <v>425900</v>
      </c>
      <c r="AO572" s="140">
        <v>450193.71428571403</v>
      </c>
      <c r="AP572" s="140">
        <v>0</v>
      </c>
      <c r="AQ572" s="140">
        <v>0</v>
      </c>
      <c r="AR572" s="142">
        <v>-280119</v>
      </c>
      <c r="AS572" s="143">
        <v>-1</v>
      </c>
      <c r="AT572" s="142">
        <v>0</v>
      </c>
      <c r="AU572" s="143">
        <v>0</v>
      </c>
      <c r="AV572" s="142">
        <v>-694665.99999999988</v>
      </c>
      <c r="AW572" s="143">
        <v>-1</v>
      </c>
      <c r="AX572" s="142">
        <v>-280119</v>
      </c>
      <c r="AY572" s="143">
        <v>-1</v>
      </c>
      <c r="AZ572" s="142">
        <v>0</v>
      </c>
      <c r="BA572" s="143">
        <v>0</v>
      </c>
      <c r="BB572" s="142">
        <v>0</v>
      </c>
      <c r="BC572" s="143">
        <v>0</v>
      </c>
      <c r="BE572" s="139">
        <v>0</v>
      </c>
      <c r="BF572" s="139">
        <v>0</v>
      </c>
      <c r="BG572" s="139">
        <v>0</v>
      </c>
      <c r="BH572" s="139">
        <v>0</v>
      </c>
      <c r="BI572" s="139">
        <v>0</v>
      </c>
      <c r="BJ572" s="139">
        <v>0</v>
      </c>
      <c r="BK572" s="139">
        <v>0</v>
      </c>
      <c r="BL572" s="139">
        <v>0</v>
      </c>
      <c r="BM572" s="139">
        <v>0</v>
      </c>
      <c r="BN572" s="139">
        <v>0</v>
      </c>
      <c r="BO572" s="139">
        <v>0</v>
      </c>
      <c r="BP572" s="139">
        <v>0</v>
      </c>
      <c r="BQ572" s="144">
        <v>0</v>
      </c>
    </row>
    <row r="573" spans="11:69" x14ac:dyDescent="0.25">
      <c r="K573" s="135" t="s">
        <v>328</v>
      </c>
      <c r="N573" s="61" t="s">
        <v>923</v>
      </c>
      <c r="V573" s="61" t="s">
        <v>787</v>
      </c>
      <c r="W573" s="61" t="s">
        <v>884</v>
      </c>
      <c r="X573" s="61">
        <v>421</v>
      </c>
      <c r="AB573" s="136" t="s">
        <v>387</v>
      </c>
      <c r="AC573" s="179">
        <v>822670</v>
      </c>
      <c r="AD573" s="180" t="s">
        <v>924</v>
      </c>
      <c r="AE573" s="139">
        <v>0</v>
      </c>
      <c r="AF573" s="17">
        <v>123157177.41</v>
      </c>
      <c r="AG573" s="17">
        <v>152894558.81</v>
      </c>
      <c r="AH573" s="140">
        <v>0</v>
      </c>
      <c r="AI573" s="141">
        <v>51914614.439999998</v>
      </c>
      <c r="AJ573" s="142">
        <v>155743843.31999999</v>
      </c>
      <c r="AK573" s="121">
        <v>118421895.80000001</v>
      </c>
      <c r="AL573" s="142">
        <v>142106274.96000004</v>
      </c>
      <c r="AM573" s="181">
        <v>0</v>
      </c>
      <c r="AN573" s="141">
        <v>118421895.80000001</v>
      </c>
      <c r="AO573" s="140">
        <v>155101115.502857</v>
      </c>
      <c r="AP573" s="140">
        <v>0</v>
      </c>
      <c r="AQ573" s="140">
        <v>0</v>
      </c>
      <c r="AR573" s="142">
        <v>-155743843.31999999</v>
      </c>
      <c r="AS573" s="143">
        <v>-1</v>
      </c>
      <c r="AT573" s="142">
        <v>0</v>
      </c>
      <c r="AU573" s="143">
        <v>0</v>
      </c>
      <c r="AV573" s="142">
        <v>-152894558.81</v>
      </c>
      <c r="AW573" s="143">
        <v>-1</v>
      </c>
      <c r="AX573" s="142">
        <v>-155743843.31999999</v>
      </c>
      <c r="AY573" s="143">
        <v>-1</v>
      </c>
      <c r="AZ573" s="142">
        <v>0</v>
      </c>
      <c r="BA573" s="143">
        <v>0</v>
      </c>
      <c r="BB573" s="142">
        <v>0</v>
      </c>
      <c r="BC573" s="143">
        <v>0</v>
      </c>
      <c r="BE573" s="139">
        <v>0</v>
      </c>
      <c r="BF573" s="139">
        <v>0</v>
      </c>
      <c r="BG573" s="139">
        <v>0</v>
      </c>
      <c r="BH573" s="139">
        <v>0</v>
      </c>
      <c r="BI573" s="139">
        <v>0</v>
      </c>
      <c r="BJ573" s="139">
        <v>0</v>
      </c>
      <c r="BK573" s="139">
        <v>0</v>
      </c>
      <c r="BL573" s="139">
        <v>0</v>
      </c>
      <c r="BM573" s="139">
        <v>0</v>
      </c>
      <c r="BN573" s="139">
        <v>0</v>
      </c>
      <c r="BO573" s="139">
        <v>0</v>
      </c>
      <c r="BP573" s="139">
        <v>0</v>
      </c>
      <c r="BQ573" s="144">
        <v>0</v>
      </c>
    </row>
    <row r="574" spans="11:69" x14ac:dyDescent="0.25">
      <c r="K574" s="135" t="s">
        <v>328</v>
      </c>
      <c r="N574" s="61" t="s">
        <v>925</v>
      </c>
      <c r="V574" s="61" t="s">
        <v>787</v>
      </c>
      <c r="W574" s="61" t="s">
        <v>884</v>
      </c>
      <c r="X574" s="61">
        <v>421</v>
      </c>
      <c r="AB574" s="136" t="s">
        <v>387</v>
      </c>
      <c r="AC574" s="179">
        <v>822671</v>
      </c>
      <c r="AD574" s="180" t="s">
        <v>926</v>
      </c>
      <c r="AE574" s="139">
        <v>0</v>
      </c>
      <c r="AF574" s="17">
        <v>712686018.95999992</v>
      </c>
      <c r="AG574" s="17">
        <v>997226883.62999988</v>
      </c>
      <c r="AH574" s="140">
        <v>0</v>
      </c>
      <c r="AI574" s="141">
        <v>129833334.78999999</v>
      </c>
      <c r="AJ574" s="142">
        <v>389500004.37</v>
      </c>
      <c r="AK574" s="121">
        <v>585091775.66000009</v>
      </c>
      <c r="AL574" s="142">
        <v>702110130.79200006</v>
      </c>
      <c r="AM574" s="181">
        <v>0</v>
      </c>
      <c r="AN574" s="141">
        <v>585091775.66000009</v>
      </c>
      <c r="AO574" s="140">
        <v>619723125.60000002</v>
      </c>
      <c r="AP574" s="140">
        <v>0</v>
      </c>
      <c r="AQ574" s="140">
        <v>0</v>
      </c>
      <c r="AR574" s="142">
        <v>-389500004.37</v>
      </c>
      <c r="AS574" s="143">
        <v>-1</v>
      </c>
      <c r="AT574" s="142">
        <v>0</v>
      </c>
      <c r="AU574" s="143">
        <v>0</v>
      </c>
      <c r="AV574" s="142">
        <v>-997226883.62999988</v>
      </c>
      <c r="AW574" s="143">
        <v>-1</v>
      </c>
      <c r="AX574" s="142">
        <v>-389500004.37</v>
      </c>
      <c r="AY574" s="143">
        <v>-1</v>
      </c>
      <c r="AZ574" s="142">
        <v>0</v>
      </c>
      <c r="BA574" s="143">
        <v>0</v>
      </c>
      <c r="BB574" s="142">
        <v>0</v>
      </c>
      <c r="BC574" s="143">
        <v>0</v>
      </c>
      <c r="BE574" s="139">
        <v>0</v>
      </c>
      <c r="BF574" s="139">
        <v>0</v>
      </c>
      <c r="BG574" s="139">
        <v>0</v>
      </c>
      <c r="BH574" s="139">
        <v>0</v>
      </c>
      <c r="BI574" s="139">
        <v>0</v>
      </c>
      <c r="BJ574" s="139">
        <v>0</v>
      </c>
      <c r="BK574" s="139">
        <v>0</v>
      </c>
      <c r="BL574" s="139">
        <v>0</v>
      </c>
      <c r="BM574" s="139">
        <v>0</v>
      </c>
      <c r="BN574" s="139">
        <v>0</v>
      </c>
      <c r="BO574" s="139">
        <v>0</v>
      </c>
      <c r="BP574" s="139">
        <v>0</v>
      </c>
      <c r="BQ574" s="144">
        <v>0</v>
      </c>
    </row>
    <row r="575" spans="11:69" x14ac:dyDescent="0.25">
      <c r="K575" s="135" t="s">
        <v>328</v>
      </c>
      <c r="N575" s="61" t="s">
        <v>2552</v>
      </c>
      <c r="V575" s="61" t="s">
        <v>787</v>
      </c>
      <c r="W575" s="61" t="s">
        <v>884</v>
      </c>
      <c r="X575" s="61">
        <v>421</v>
      </c>
      <c r="AB575" s="136" t="s">
        <v>387</v>
      </c>
      <c r="AC575" s="179">
        <v>250000822299</v>
      </c>
      <c r="AD575" s="180" t="s">
        <v>773</v>
      </c>
      <c r="AE575" s="139">
        <v>113352</v>
      </c>
      <c r="AF575" s="17">
        <v>7697</v>
      </c>
      <c r="AG575" s="17">
        <v>0</v>
      </c>
      <c r="AH575" s="140">
        <v>0</v>
      </c>
      <c r="AI575" s="141">
        <v>0</v>
      </c>
      <c r="AJ575" s="142">
        <v>0</v>
      </c>
      <c r="AK575" s="121">
        <v>0</v>
      </c>
      <c r="AL575" s="142">
        <v>0</v>
      </c>
      <c r="AM575" s="181">
        <v>0</v>
      </c>
      <c r="AN575" s="141">
        <v>0</v>
      </c>
      <c r="AO575" s="140">
        <v>0</v>
      </c>
      <c r="AP575" s="140">
        <v>0</v>
      </c>
      <c r="AQ575" s="140">
        <v>0</v>
      </c>
      <c r="AR575" s="142">
        <v>0</v>
      </c>
      <c r="AS575" s="143">
        <v>0</v>
      </c>
      <c r="AT575" s="142">
        <v>0</v>
      </c>
      <c r="AU575" s="143">
        <v>0</v>
      </c>
      <c r="AV575" s="142">
        <v>0</v>
      </c>
      <c r="AW575" s="143">
        <v>0</v>
      </c>
      <c r="AX575" s="142">
        <v>0</v>
      </c>
      <c r="AY575" s="143">
        <v>0</v>
      </c>
      <c r="AZ575" s="142">
        <v>0</v>
      </c>
      <c r="BA575" s="143">
        <v>0</v>
      </c>
      <c r="BB575" s="142">
        <v>0</v>
      </c>
      <c r="BC575" s="143">
        <v>0</v>
      </c>
      <c r="BE575" s="139">
        <v>0</v>
      </c>
      <c r="BF575" s="139">
        <v>0</v>
      </c>
      <c r="BG575" s="139">
        <v>0</v>
      </c>
      <c r="BH575" s="139">
        <v>0</v>
      </c>
      <c r="BI575" s="139">
        <v>0</v>
      </c>
      <c r="BJ575" s="139">
        <v>0</v>
      </c>
      <c r="BK575" s="139">
        <v>0</v>
      </c>
      <c r="BL575" s="139">
        <v>0</v>
      </c>
      <c r="BM575" s="139">
        <v>0</v>
      </c>
      <c r="BN575" s="139">
        <v>0</v>
      </c>
      <c r="BO575" s="139">
        <v>0</v>
      </c>
      <c r="BP575" s="139">
        <v>0</v>
      </c>
      <c r="BQ575" s="144">
        <v>0</v>
      </c>
    </row>
    <row r="576" spans="11:69" x14ac:dyDescent="0.25">
      <c r="K576" s="135" t="s">
        <v>328</v>
      </c>
      <c r="N576" s="61" t="s">
        <v>2553</v>
      </c>
      <c r="V576" s="61" t="s">
        <v>787</v>
      </c>
      <c r="W576" s="61" t="s">
        <v>884</v>
      </c>
      <c r="X576" s="61">
        <v>421</v>
      </c>
      <c r="AB576" s="136" t="s">
        <v>387</v>
      </c>
      <c r="AC576" s="179">
        <v>250000822300</v>
      </c>
      <c r="AD576" s="180" t="s">
        <v>774</v>
      </c>
      <c r="AE576" s="139">
        <v>0</v>
      </c>
      <c r="AF576" s="17">
        <v>608</v>
      </c>
      <c r="AG576" s="17">
        <v>0</v>
      </c>
      <c r="AH576" s="140">
        <v>0</v>
      </c>
      <c r="AI576" s="141">
        <v>0</v>
      </c>
      <c r="AJ576" s="142">
        <v>0</v>
      </c>
      <c r="AK576" s="121">
        <v>0</v>
      </c>
      <c r="AL576" s="142">
        <v>0</v>
      </c>
      <c r="AM576" s="181">
        <v>0</v>
      </c>
      <c r="AN576" s="141">
        <v>0</v>
      </c>
      <c r="AO576" s="140">
        <v>0</v>
      </c>
      <c r="AP576" s="140">
        <v>0</v>
      </c>
      <c r="AQ576" s="140">
        <v>0</v>
      </c>
      <c r="AR576" s="142">
        <v>0</v>
      </c>
      <c r="AS576" s="143">
        <v>0</v>
      </c>
      <c r="AT576" s="142">
        <v>0</v>
      </c>
      <c r="AU576" s="143">
        <v>0</v>
      </c>
      <c r="AV576" s="142">
        <v>0</v>
      </c>
      <c r="AW576" s="143">
        <v>0</v>
      </c>
      <c r="AX576" s="142">
        <v>0</v>
      </c>
      <c r="AY576" s="143">
        <v>0</v>
      </c>
      <c r="AZ576" s="142">
        <v>0</v>
      </c>
      <c r="BA576" s="143">
        <v>0</v>
      </c>
      <c r="BB576" s="142">
        <v>0</v>
      </c>
      <c r="BC576" s="143">
        <v>0</v>
      </c>
      <c r="BE576" s="139">
        <v>0</v>
      </c>
      <c r="BF576" s="139">
        <v>0</v>
      </c>
      <c r="BG576" s="139">
        <v>0</v>
      </c>
      <c r="BH576" s="139">
        <v>0</v>
      </c>
      <c r="BI576" s="139">
        <v>0</v>
      </c>
      <c r="BJ576" s="139">
        <v>0</v>
      </c>
      <c r="BK576" s="139">
        <v>0</v>
      </c>
      <c r="BL576" s="139">
        <v>0</v>
      </c>
      <c r="BM576" s="139">
        <v>0</v>
      </c>
      <c r="BN576" s="139">
        <v>0</v>
      </c>
      <c r="BO576" s="139">
        <v>0</v>
      </c>
      <c r="BP576" s="139">
        <v>0</v>
      </c>
      <c r="BQ576" s="144">
        <v>0</v>
      </c>
    </row>
    <row r="577" spans="11:69" x14ac:dyDescent="0.25">
      <c r="K577" s="135" t="s">
        <v>328</v>
      </c>
      <c r="N577" s="61" t="s">
        <v>2554</v>
      </c>
      <c r="V577" s="61" t="s">
        <v>787</v>
      </c>
      <c r="W577" s="61" t="s">
        <v>884</v>
      </c>
      <c r="X577" s="61">
        <v>421</v>
      </c>
      <c r="AB577" s="136" t="s">
        <v>387</v>
      </c>
      <c r="AC577" s="179">
        <v>250000822302</v>
      </c>
      <c r="AD577" s="180" t="s">
        <v>2547</v>
      </c>
      <c r="AE577" s="139">
        <v>1404</v>
      </c>
      <c r="AF577" s="17">
        <v>173</v>
      </c>
      <c r="AG577" s="17">
        <v>0</v>
      </c>
      <c r="AH577" s="140">
        <v>0</v>
      </c>
      <c r="AI577" s="141">
        <v>0</v>
      </c>
      <c r="AJ577" s="142">
        <v>0</v>
      </c>
      <c r="AK577" s="121">
        <v>0</v>
      </c>
      <c r="AL577" s="142">
        <v>0</v>
      </c>
      <c r="AM577" s="181">
        <v>0</v>
      </c>
      <c r="AN577" s="141">
        <v>0</v>
      </c>
      <c r="AO577" s="140">
        <v>0</v>
      </c>
      <c r="AP577" s="140">
        <v>0</v>
      </c>
      <c r="AQ577" s="140">
        <v>0</v>
      </c>
      <c r="AR577" s="142">
        <v>0</v>
      </c>
      <c r="AS577" s="143">
        <v>0</v>
      </c>
      <c r="AT577" s="142">
        <v>0</v>
      </c>
      <c r="AU577" s="143">
        <v>0</v>
      </c>
      <c r="AV577" s="142">
        <v>0</v>
      </c>
      <c r="AW577" s="143">
        <v>0</v>
      </c>
      <c r="AX577" s="142">
        <v>0</v>
      </c>
      <c r="AY577" s="143">
        <v>0</v>
      </c>
      <c r="AZ577" s="142">
        <v>0</v>
      </c>
      <c r="BA577" s="143">
        <v>0</v>
      </c>
      <c r="BB577" s="142">
        <v>0</v>
      </c>
      <c r="BC577" s="143">
        <v>0</v>
      </c>
      <c r="BE577" s="139">
        <v>0</v>
      </c>
      <c r="BF577" s="139">
        <v>0</v>
      </c>
      <c r="BG577" s="139">
        <v>0</v>
      </c>
      <c r="BH577" s="139">
        <v>0</v>
      </c>
      <c r="BI577" s="139">
        <v>0</v>
      </c>
      <c r="BJ577" s="139">
        <v>0</v>
      </c>
      <c r="BK577" s="139">
        <v>0</v>
      </c>
      <c r="BL577" s="139">
        <v>0</v>
      </c>
      <c r="BM577" s="139">
        <v>0</v>
      </c>
      <c r="BN577" s="139">
        <v>0</v>
      </c>
      <c r="BO577" s="139">
        <v>0</v>
      </c>
      <c r="BP577" s="139">
        <v>0</v>
      </c>
      <c r="BQ577" s="144">
        <v>0</v>
      </c>
    </row>
    <row r="578" spans="11:69" x14ac:dyDescent="0.25">
      <c r="K578" s="135" t="s">
        <v>328</v>
      </c>
      <c r="N578" s="61" t="s">
        <v>2555</v>
      </c>
      <c r="V578" s="61" t="s">
        <v>787</v>
      </c>
      <c r="W578" s="61" t="s">
        <v>884</v>
      </c>
      <c r="X578" s="61">
        <v>421</v>
      </c>
      <c r="AB578" s="136" t="s">
        <v>387</v>
      </c>
      <c r="AC578" s="179">
        <v>250000822305</v>
      </c>
      <c r="AD578" s="180" t="s">
        <v>776</v>
      </c>
      <c r="AE578" s="139">
        <v>54401</v>
      </c>
      <c r="AF578" s="17">
        <v>7105</v>
      </c>
      <c r="AG578" s="17">
        <v>0</v>
      </c>
      <c r="AH578" s="140">
        <v>0</v>
      </c>
      <c r="AI578" s="141">
        <v>0</v>
      </c>
      <c r="AJ578" s="142">
        <v>0</v>
      </c>
      <c r="AK578" s="121">
        <v>0</v>
      </c>
      <c r="AL578" s="142">
        <v>0</v>
      </c>
      <c r="AM578" s="181">
        <v>0</v>
      </c>
      <c r="AN578" s="141">
        <v>0</v>
      </c>
      <c r="AO578" s="140">
        <v>0</v>
      </c>
      <c r="AP578" s="140">
        <v>0</v>
      </c>
      <c r="AQ578" s="140">
        <v>0</v>
      </c>
      <c r="AR578" s="142">
        <v>0</v>
      </c>
      <c r="AS578" s="143">
        <v>0</v>
      </c>
      <c r="AT578" s="142">
        <v>0</v>
      </c>
      <c r="AU578" s="143">
        <v>0</v>
      </c>
      <c r="AV578" s="142">
        <v>0</v>
      </c>
      <c r="AW578" s="143">
        <v>0</v>
      </c>
      <c r="AX578" s="142">
        <v>0</v>
      </c>
      <c r="AY578" s="143">
        <v>0</v>
      </c>
      <c r="AZ578" s="142">
        <v>0</v>
      </c>
      <c r="BA578" s="143">
        <v>0</v>
      </c>
      <c r="BB578" s="142">
        <v>0</v>
      </c>
      <c r="BC578" s="143">
        <v>0</v>
      </c>
      <c r="BE578" s="139">
        <v>0</v>
      </c>
      <c r="BF578" s="139">
        <v>0</v>
      </c>
      <c r="BG578" s="139">
        <v>0</v>
      </c>
      <c r="BH578" s="139">
        <v>0</v>
      </c>
      <c r="BI578" s="139">
        <v>0</v>
      </c>
      <c r="BJ578" s="139">
        <v>0</v>
      </c>
      <c r="BK578" s="139">
        <v>0</v>
      </c>
      <c r="BL578" s="139">
        <v>0</v>
      </c>
      <c r="BM578" s="139">
        <v>0</v>
      </c>
      <c r="BN578" s="139">
        <v>0</v>
      </c>
      <c r="BO578" s="139">
        <v>0</v>
      </c>
      <c r="BP578" s="139">
        <v>0</v>
      </c>
      <c r="BQ578" s="144">
        <v>0</v>
      </c>
    </row>
    <row r="579" spans="11:69" x14ac:dyDescent="0.25">
      <c r="K579" s="135" t="s">
        <v>328</v>
      </c>
      <c r="N579" s="61" t="s">
        <v>2556</v>
      </c>
      <c r="V579" s="61" t="s">
        <v>787</v>
      </c>
      <c r="W579" s="61" t="s">
        <v>884</v>
      </c>
      <c r="X579" s="61">
        <v>421</v>
      </c>
      <c r="AB579" s="136" t="s">
        <v>387</v>
      </c>
      <c r="AC579" s="179">
        <v>250000822308</v>
      </c>
      <c r="AD579" s="180" t="s">
        <v>2549</v>
      </c>
      <c r="AE579" s="139">
        <v>28442</v>
      </c>
      <c r="AF579" s="17">
        <v>3698</v>
      </c>
      <c r="AG579" s="17">
        <v>0</v>
      </c>
      <c r="AH579" s="140">
        <v>0</v>
      </c>
      <c r="AI579" s="141">
        <v>0</v>
      </c>
      <c r="AJ579" s="142">
        <v>0</v>
      </c>
      <c r="AK579" s="121">
        <v>0</v>
      </c>
      <c r="AL579" s="142">
        <v>0</v>
      </c>
      <c r="AM579" s="181">
        <v>0</v>
      </c>
      <c r="AN579" s="141">
        <v>0</v>
      </c>
      <c r="AO579" s="140">
        <v>0</v>
      </c>
      <c r="AP579" s="140">
        <v>0</v>
      </c>
      <c r="AQ579" s="140">
        <v>0</v>
      </c>
      <c r="AR579" s="142">
        <v>0</v>
      </c>
      <c r="AS579" s="143">
        <v>0</v>
      </c>
      <c r="AT579" s="142">
        <v>0</v>
      </c>
      <c r="AU579" s="143">
        <v>0</v>
      </c>
      <c r="AV579" s="142">
        <v>0</v>
      </c>
      <c r="AW579" s="143">
        <v>0</v>
      </c>
      <c r="AX579" s="142">
        <v>0</v>
      </c>
      <c r="AY579" s="143">
        <v>0</v>
      </c>
      <c r="AZ579" s="142">
        <v>0</v>
      </c>
      <c r="BA579" s="143">
        <v>0</v>
      </c>
      <c r="BB579" s="142">
        <v>0</v>
      </c>
      <c r="BC579" s="143">
        <v>0</v>
      </c>
      <c r="BE579" s="139">
        <v>0</v>
      </c>
      <c r="BF579" s="139">
        <v>0</v>
      </c>
      <c r="BG579" s="139">
        <v>0</v>
      </c>
      <c r="BH579" s="139">
        <v>0</v>
      </c>
      <c r="BI579" s="139">
        <v>0</v>
      </c>
      <c r="BJ579" s="139">
        <v>0</v>
      </c>
      <c r="BK579" s="139">
        <v>0</v>
      </c>
      <c r="BL579" s="139">
        <v>0</v>
      </c>
      <c r="BM579" s="139">
        <v>0</v>
      </c>
      <c r="BN579" s="139">
        <v>0</v>
      </c>
      <c r="BO579" s="139">
        <v>0</v>
      </c>
      <c r="BP579" s="139">
        <v>0</v>
      </c>
      <c r="BQ579" s="144">
        <v>0</v>
      </c>
    </row>
    <row r="580" spans="11:69" x14ac:dyDescent="0.25">
      <c r="K580" s="135" t="s">
        <v>328</v>
      </c>
      <c r="N580" s="61" t="s">
        <v>2557</v>
      </c>
      <c r="V580" s="61" t="s">
        <v>787</v>
      </c>
      <c r="W580" s="61" t="s">
        <v>884</v>
      </c>
      <c r="X580" s="61">
        <v>421</v>
      </c>
      <c r="AB580" s="136" t="s">
        <v>387</v>
      </c>
      <c r="AC580" s="179">
        <v>250000822316</v>
      </c>
      <c r="AD580" s="180" t="s">
        <v>2558</v>
      </c>
      <c r="AE580" s="139">
        <v>25</v>
      </c>
      <c r="AF580" s="17">
        <v>5</v>
      </c>
      <c r="AG580" s="17">
        <v>0</v>
      </c>
      <c r="AH580" s="140">
        <v>0</v>
      </c>
      <c r="AI580" s="141">
        <v>0</v>
      </c>
      <c r="AJ580" s="142">
        <v>0</v>
      </c>
      <c r="AK580" s="121">
        <v>0</v>
      </c>
      <c r="AL580" s="142">
        <v>0</v>
      </c>
      <c r="AM580" s="181">
        <v>0</v>
      </c>
      <c r="AN580" s="141">
        <v>0</v>
      </c>
      <c r="AO580" s="140">
        <v>0</v>
      </c>
      <c r="AP580" s="140">
        <v>0</v>
      </c>
      <c r="AQ580" s="140">
        <v>0</v>
      </c>
      <c r="AR580" s="142">
        <v>0</v>
      </c>
      <c r="AS580" s="143">
        <v>0</v>
      </c>
      <c r="AT580" s="142">
        <v>0</v>
      </c>
      <c r="AU580" s="143">
        <v>0</v>
      </c>
      <c r="AV580" s="142">
        <v>0</v>
      </c>
      <c r="AW580" s="143">
        <v>0</v>
      </c>
      <c r="AX580" s="142">
        <v>0</v>
      </c>
      <c r="AY580" s="143">
        <v>0</v>
      </c>
      <c r="AZ580" s="142">
        <v>0</v>
      </c>
      <c r="BA580" s="143">
        <v>0</v>
      </c>
      <c r="BB580" s="142">
        <v>0</v>
      </c>
      <c r="BC580" s="143">
        <v>0</v>
      </c>
      <c r="BE580" s="139">
        <v>0</v>
      </c>
      <c r="BF580" s="139">
        <v>0</v>
      </c>
      <c r="BG580" s="139">
        <v>0</v>
      </c>
      <c r="BH580" s="139">
        <v>0</v>
      </c>
      <c r="BI580" s="139">
        <v>0</v>
      </c>
      <c r="BJ580" s="139">
        <v>0</v>
      </c>
      <c r="BK580" s="139">
        <v>0</v>
      </c>
      <c r="BL580" s="139">
        <v>0</v>
      </c>
      <c r="BM580" s="139">
        <v>0</v>
      </c>
      <c r="BN580" s="139">
        <v>0</v>
      </c>
      <c r="BO580" s="139">
        <v>0</v>
      </c>
      <c r="BP580" s="139">
        <v>0</v>
      </c>
      <c r="BQ580" s="144">
        <v>0</v>
      </c>
    </row>
    <row r="581" spans="11:69" x14ac:dyDescent="0.25">
      <c r="K581" s="135" t="s">
        <v>328</v>
      </c>
      <c r="N581" s="61" t="s">
        <v>2559</v>
      </c>
      <c r="V581" s="61" t="s">
        <v>787</v>
      </c>
      <c r="W581" s="61" t="s">
        <v>884</v>
      </c>
      <c r="X581" s="61">
        <v>421</v>
      </c>
      <c r="AB581" s="136" t="s">
        <v>387</v>
      </c>
      <c r="AC581" s="179">
        <v>250000822317</v>
      </c>
      <c r="AD581" s="180" t="s">
        <v>2315</v>
      </c>
      <c r="AE581" s="139">
        <v>612</v>
      </c>
      <c r="AF581" s="17">
        <v>47</v>
      </c>
      <c r="AG581" s="17">
        <v>0</v>
      </c>
      <c r="AH581" s="140">
        <v>0</v>
      </c>
      <c r="AI581" s="141">
        <v>0</v>
      </c>
      <c r="AJ581" s="142">
        <v>0</v>
      </c>
      <c r="AK581" s="121">
        <v>0</v>
      </c>
      <c r="AL581" s="142">
        <v>0</v>
      </c>
      <c r="AM581" s="181">
        <v>0</v>
      </c>
      <c r="AN581" s="141">
        <v>0</v>
      </c>
      <c r="AO581" s="140">
        <v>0</v>
      </c>
      <c r="AP581" s="140">
        <v>0</v>
      </c>
      <c r="AQ581" s="140">
        <v>0</v>
      </c>
      <c r="AR581" s="142">
        <v>0</v>
      </c>
      <c r="AS581" s="143">
        <v>0</v>
      </c>
      <c r="AT581" s="142">
        <v>0</v>
      </c>
      <c r="AU581" s="143">
        <v>0</v>
      </c>
      <c r="AV581" s="142">
        <v>0</v>
      </c>
      <c r="AW581" s="143">
        <v>0</v>
      </c>
      <c r="AX581" s="142">
        <v>0</v>
      </c>
      <c r="AY581" s="143">
        <v>0</v>
      </c>
      <c r="AZ581" s="142">
        <v>0</v>
      </c>
      <c r="BA581" s="143">
        <v>0</v>
      </c>
      <c r="BB581" s="142">
        <v>0</v>
      </c>
      <c r="BC581" s="143">
        <v>0</v>
      </c>
      <c r="BE581" s="139">
        <v>0</v>
      </c>
      <c r="BF581" s="139">
        <v>0</v>
      </c>
      <c r="BG581" s="139">
        <v>0</v>
      </c>
      <c r="BH581" s="139">
        <v>0</v>
      </c>
      <c r="BI581" s="139">
        <v>0</v>
      </c>
      <c r="BJ581" s="139">
        <v>0</v>
      </c>
      <c r="BK581" s="139">
        <v>0</v>
      </c>
      <c r="BL581" s="139">
        <v>0</v>
      </c>
      <c r="BM581" s="139">
        <v>0</v>
      </c>
      <c r="BN581" s="139">
        <v>0</v>
      </c>
      <c r="BO581" s="139">
        <v>0</v>
      </c>
      <c r="BP581" s="139">
        <v>0</v>
      </c>
      <c r="BQ581" s="144">
        <v>0</v>
      </c>
    </row>
    <row r="582" spans="11:69" x14ac:dyDescent="0.25">
      <c r="K582" s="135" t="s">
        <v>328</v>
      </c>
      <c r="N582" s="61" t="s">
        <v>2560</v>
      </c>
      <c r="V582" s="61" t="s">
        <v>787</v>
      </c>
      <c r="W582" s="61" t="s">
        <v>884</v>
      </c>
      <c r="X582" s="61">
        <v>421</v>
      </c>
      <c r="AB582" s="136" t="s">
        <v>387</v>
      </c>
      <c r="AC582" s="179">
        <v>250099113010</v>
      </c>
      <c r="AD582" s="180" t="s">
        <v>2561</v>
      </c>
      <c r="AE582" s="139">
        <v>-21</v>
      </c>
      <c r="AF582" s="17">
        <v>-2</v>
      </c>
      <c r="AG582" s="17">
        <v>0</v>
      </c>
      <c r="AH582" s="140">
        <v>0</v>
      </c>
      <c r="AI582" s="141">
        <v>0</v>
      </c>
      <c r="AJ582" s="142">
        <v>0</v>
      </c>
      <c r="AK582" s="121">
        <v>0</v>
      </c>
      <c r="AL582" s="142">
        <v>0</v>
      </c>
      <c r="AM582" s="181">
        <v>0</v>
      </c>
      <c r="AN582" s="141">
        <v>0</v>
      </c>
      <c r="AO582" s="140">
        <v>0</v>
      </c>
      <c r="AP582" s="140">
        <v>0</v>
      </c>
      <c r="AQ582" s="140">
        <v>0</v>
      </c>
      <c r="AR582" s="142">
        <v>0</v>
      </c>
      <c r="AS582" s="143">
        <v>0</v>
      </c>
      <c r="AT582" s="142">
        <v>0</v>
      </c>
      <c r="AU582" s="143">
        <v>0</v>
      </c>
      <c r="AV582" s="142">
        <v>0</v>
      </c>
      <c r="AW582" s="143">
        <v>0</v>
      </c>
      <c r="AX582" s="142">
        <v>0</v>
      </c>
      <c r="AY582" s="143">
        <v>0</v>
      </c>
      <c r="AZ582" s="142">
        <v>0</v>
      </c>
      <c r="BA582" s="143">
        <v>0</v>
      </c>
      <c r="BB582" s="142">
        <v>0</v>
      </c>
      <c r="BC582" s="143">
        <v>0</v>
      </c>
      <c r="BE582" s="139">
        <v>0</v>
      </c>
      <c r="BF582" s="139">
        <v>0</v>
      </c>
      <c r="BG582" s="139">
        <v>0</v>
      </c>
      <c r="BH582" s="139">
        <v>0</v>
      </c>
      <c r="BI582" s="139">
        <v>0</v>
      </c>
      <c r="BJ582" s="139">
        <v>0</v>
      </c>
      <c r="BK582" s="139">
        <v>0</v>
      </c>
      <c r="BL582" s="139">
        <v>0</v>
      </c>
      <c r="BM582" s="139">
        <v>0</v>
      </c>
      <c r="BN582" s="139">
        <v>0</v>
      </c>
      <c r="BO582" s="139">
        <v>0</v>
      </c>
      <c r="BP582" s="139">
        <v>0</v>
      </c>
      <c r="BQ582" s="144">
        <v>0</v>
      </c>
    </row>
    <row r="583" spans="11:69" x14ac:dyDescent="0.25">
      <c r="K583" s="135" t="s">
        <v>328</v>
      </c>
      <c r="N583" s="61" t="s">
        <v>2562</v>
      </c>
      <c r="V583" s="61" t="s">
        <v>787</v>
      </c>
      <c r="W583" s="61" t="s">
        <v>884</v>
      </c>
      <c r="X583" s="61">
        <v>421</v>
      </c>
      <c r="AB583" s="136" t="s">
        <v>387</v>
      </c>
      <c r="AC583" s="179">
        <v>250099113015</v>
      </c>
      <c r="AD583" s="180" t="s">
        <v>2563</v>
      </c>
      <c r="AE583" s="139">
        <v>-5</v>
      </c>
      <c r="AF583" s="17">
        <v>-4</v>
      </c>
      <c r="AG583" s="17">
        <v>0</v>
      </c>
      <c r="AH583" s="140">
        <v>0</v>
      </c>
      <c r="AI583" s="141">
        <v>0</v>
      </c>
      <c r="AJ583" s="142">
        <v>0</v>
      </c>
      <c r="AK583" s="121">
        <v>0</v>
      </c>
      <c r="AL583" s="142">
        <v>0</v>
      </c>
      <c r="AM583" s="181">
        <v>0</v>
      </c>
      <c r="AN583" s="141">
        <v>0</v>
      </c>
      <c r="AO583" s="140">
        <v>0</v>
      </c>
      <c r="AP583" s="140">
        <v>0</v>
      </c>
      <c r="AQ583" s="140">
        <v>0</v>
      </c>
      <c r="AR583" s="142">
        <v>0</v>
      </c>
      <c r="AS583" s="143">
        <v>0</v>
      </c>
      <c r="AT583" s="142">
        <v>0</v>
      </c>
      <c r="AU583" s="143">
        <v>0</v>
      </c>
      <c r="AV583" s="142">
        <v>0</v>
      </c>
      <c r="AW583" s="143">
        <v>0</v>
      </c>
      <c r="AX583" s="142">
        <v>0</v>
      </c>
      <c r="AY583" s="143">
        <v>0</v>
      </c>
      <c r="AZ583" s="142">
        <v>0</v>
      </c>
      <c r="BA583" s="143">
        <v>0</v>
      </c>
      <c r="BB583" s="142">
        <v>0</v>
      </c>
      <c r="BC583" s="143">
        <v>0</v>
      </c>
      <c r="BE583" s="139">
        <v>0</v>
      </c>
      <c r="BF583" s="139">
        <v>0</v>
      </c>
      <c r="BG583" s="139">
        <v>0</v>
      </c>
      <c r="BH583" s="139">
        <v>0</v>
      </c>
      <c r="BI583" s="139">
        <v>0</v>
      </c>
      <c r="BJ583" s="139">
        <v>0</v>
      </c>
      <c r="BK583" s="139">
        <v>0</v>
      </c>
      <c r="BL583" s="139">
        <v>0</v>
      </c>
      <c r="BM583" s="139">
        <v>0</v>
      </c>
      <c r="BN583" s="139">
        <v>0</v>
      </c>
      <c r="BO583" s="139">
        <v>0</v>
      </c>
      <c r="BP583" s="139">
        <v>0</v>
      </c>
      <c r="BQ583" s="144">
        <v>0</v>
      </c>
    </row>
    <row r="584" spans="11:69" x14ac:dyDescent="0.25">
      <c r="K584" s="135" t="s">
        <v>328</v>
      </c>
      <c r="N584" s="61" t="s">
        <v>2564</v>
      </c>
      <c r="V584" s="61" t="s">
        <v>787</v>
      </c>
      <c r="W584" s="61" t="s">
        <v>884</v>
      </c>
      <c r="X584" s="61">
        <v>421</v>
      </c>
      <c r="AB584" s="136" t="s">
        <v>387</v>
      </c>
      <c r="AC584" s="179">
        <v>250099113020</v>
      </c>
      <c r="AD584" s="180" t="s">
        <v>2565</v>
      </c>
      <c r="AE584" s="139">
        <v>-6</v>
      </c>
      <c r="AF584" s="17">
        <v>0</v>
      </c>
      <c r="AG584" s="17">
        <v>0</v>
      </c>
      <c r="AH584" s="140">
        <v>0</v>
      </c>
      <c r="AI584" s="141">
        <v>0</v>
      </c>
      <c r="AJ584" s="142">
        <v>0</v>
      </c>
      <c r="AK584" s="121">
        <v>0</v>
      </c>
      <c r="AL584" s="142">
        <v>0</v>
      </c>
      <c r="AM584" s="181">
        <v>0</v>
      </c>
      <c r="AN584" s="141">
        <v>0</v>
      </c>
      <c r="AO584" s="140">
        <v>0</v>
      </c>
      <c r="AP584" s="140">
        <v>0</v>
      </c>
      <c r="AQ584" s="140">
        <v>0</v>
      </c>
      <c r="AR584" s="142">
        <v>0</v>
      </c>
      <c r="AS584" s="143">
        <v>0</v>
      </c>
      <c r="AT584" s="142">
        <v>0</v>
      </c>
      <c r="AU584" s="143">
        <v>0</v>
      </c>
      <c r="AV584" s="142">
        <v>0</v>
      </c>
      <c r="AW584" s="143">
        <v>0</v>
      </c>
      <c r="AX584" s="142">
        <v>0</v>
      </c>
      <c r="AY584" s="143">
        <v>0</v>
      </c>
      <c r="AZ584" s="142">
        <v>0</v>
      </c>
      <c r="BA584" s="143">
        <v>0</v>
      </c>
      <c r="BB584" s="142">
        <v>0</v>
      </c>
      <c r="BC584" s="143">
        <v>0</v>
      </c>
      <c r="BE584" s="139">
        <v>0</v>
      </c>
      <c r="BF584" s="139">
        <v>0</v>
      </c>
      <c r="BG584" s="139">
        <v>0</v>
      </c>
      <c r="BH584" s="139">
        <v>0</v>
      </c>
      <c r="BI584" s="139">
        <v>0</v>
      </c>
      <c r="BJ584" s="139">
        <v>0</v>
      </c>
      <c r="BK584" s="139">
        <v>0</v>
      </c>
      <c r="BL584" s="139">
        <v>0</v>
      </c>
      <c r="BM584" s="139">
        <v>0</v>
      </c>
      <c r="BN584" s="139">
        <v>0</v>
      </c>
      <c r="BO584" s="139">
        <v>0</v>
      </c>
      <c r="BP584" s="139">
        <v>0</v>
      </c>
      <c r="BQ584" s="144">
        <v>0</v>
      </c>
    </row>
    <row r="585" spans="11:69" x14ac:dyDescent="0.25">
      <c r="K585" s="135" t="s">
        <v>328</v>
      </c>
      <c r="N585" s="61" t="s">
        <v>2566</v>
      </c>
      <c r="V585" s="61" t="s">
        <v>787</v>
      </c>
      <c r="W585" s="61" t="s">
        <v>884</v>
      </c>
      <c r="X585" s="61">
        <v>421</v>
      </c>
      <c r="AB585" s="136" t="s">
        <v>387</v>
      </c>
      <c r="AC585" s="179">
        <v>250099113030</v>
      </c>
      <c r="AD585" s="180" t="s">
        <v>2567</v>
      </c>
      <c r="AE585" s="139">
        <v>-9</v>
      </c>
      <c r="AF585" s="17">
        <v>0</v>
      </c>
      <c r="AG585" s="17">
        <v>0</v>
      </c>
      <c r="AH585" s="140">
        <v>0</v>
      </c>
      <c r="AI585" s="141">
        <v>0</v>
      </c>
      <c r="AJ585" s="142">
        <v>0</v>
      </c>
      <c r="AK585" s="121">
        <v>0</v>
      </c>
      <c r="AL585" s="142">
        <v>0</v>
      </c>
      <c r="AM585" s="181">
        <v>0</v>
      </c>
      <c r="AN585" s="141">
        <v>0</v>
      </c>
      <c r="AO585" s="140">
        <v>0</v>
      </c>
      <c r="AP585" s="140">
        <v>0</v>
      </c>
      <c r="AQ585" s="140">
        <v>0</v>
      </c>
      <c r="AR585" s="142">
        <v>0</v>
      </c>
      <c r="AS585" s="143">
        <v>0</v>
      </c>
      <c r="AT585" s="142">
        <v>0</v>
      </c>
      <c r="AU585" s="143">
        <v>0</v>
      </c>
      <c r="AV585" s="142">
        <v>0</v>
      </c>
      <c r="AW585" s="143">
        <v>0</v>
      </c>
      <c r="AX585" s="142">
        <v>0</v>
      </c>
      <c r="AY585" s="143">
        <v>0</v>
      </c>
      <c r="AZ585" s="142">
        <v>0</v>
      </c>
      <c r="BA585" s="143">
        <v>0</v>
      </c>
      <c r="BB585" s="142">
        <v>0</v>
      </c>
      <c r="BC585" s="143">
        <v>0</v>
      </c>
      <c r="BE585" s="139">
        <v>0</v>
      </c>
      <c r="BF585" s="139">
        <v>0</v>
      </c>
      <c r="BG585" s="139">
        <v>0</v>
      </c>
      <c r="BH585" s="139">
        <v>0</v>
      </c>
      <c r="BI585" s="139">
        <v>0</v>
      </c>
      <c r="BJ585" s="139">
        <v>0</v>
      </c>
      <c r="BK585" s="139">
        <v>0</v>
      </c>
      <c r="BL585" s="139">
        <v>0</v>
      </c>
      <c r="BM585" s="139">
        <v>0</v>
      </c>
      <c r="BN585" s="139">
        <v>0</v>
      </c>
      <c r="BO585" s="139">
        <v>0</v>
      </c>
      <c r="BP585" s="139">
        <v>0</v>
      </c>
      <c r="BQ585" s="144">
        <v>0</v>
      </c>
    </row>
    <row r="586" spans="11:69" x14ac:dyDescent="0.25">
      <c r="K586" s="135" t="s">
        <v>328</v>
      </c>
      <c r="N586" s="61" t="s">
        <v>2568</v>
      </c>
      <c r="V586" s="61" t="s">
        <v>787</v>
      </c>
      <c r="W586" s="61" t="s">
        <v>884</v>
      </c>
      <c r="X586" s="61">
        <v>421</v>
      </c>
      <c r="AB586" s="136" t="s">
        <v>387</v>
      </c>
      <c r="AC586" s="179">
        <v>250099113040</v>
      </c>
      <c r="AD586" s="180" t="s">
        <v>2569</v>
      </c>
      <c r="AE586" s="139">
        <v>-5</v>
      </c>
      <c r="AF586" s="17">
        <v>-2</v>
      </c>
      <c r="AG586" s="17">
        <v>0</v>
      </c>
      <c r="AH586" s="140">
        <v>0</v>
      </c>
      <c r="AI586" s="141">
        <v>0</v>
      </c>
      <c r="AJ586" s="142">
        <v>0</v>
      </c>
      <c r="AK586" s="121">
        <v>0</v>
      </c>
      <c r="AL586" s="142">
        <v>0</v>
      </c>
      <c r="AM586" s="181">
        <v>0</v>
      </c>
      <c r="AN586" s="141">
        <v>0</v>
      </c>
      <c r="AO586" s="140">
        <v>0</v>
      </c>
      <c r="AP586" s="140">
        <v>0</v>
      </c>
      <c r="AQ586" s="140">
        <v>0</v>
      </c>
      <c r="AR586" s="142">
        <v>0</v>
      </c>
      <c r="AS586" s="143">
        <v>0</v>
      </c>
      <c r="AT586" s="142">
        <v>0</v>
      </c>
      <c r="AU586" s="143">
        <v>0</v>
      </c>
      <c r="AV586" s="142">
        <v>0</v>
      </c>
      <c r="AW586" s="143">
        <v>0</v>
      </c>
      <c r="AX586" s="142">
        <v>0</v>
      </c>
      <c r="AY586" s="143">
        <v>0</v>
      </c>
      <c r="AZ586" s="142">
        <v>0</v>
      </c>
      <c r="BA586" s="143">
        <v>0</v>
      </c>
      <c r="BB586" s="142">
        <v>0</v>
      </c>
      <c r="BC586" s="143">
        <v>0</v>
      </c>
      <c r="BE586" s="139">
        <v>0</v>
      </c>
      <c r="BF586" s="139">
        <v>0</v>
      </c>
      <c r="BG586" s="139">
        <v>0</v>
      </c>
      <c r="BH586" s="139">
        <v>0</v>
      </c>
      <c r="BI586" s="139">
        <v>0</v>
      </c>
      <c r="BJ586" s="139">
        <v>0</v>
      </c>
      <c r="BK586" s="139">
        <v>0</v>
      </c>
      <c r="BL586" s="139">
        <v>0</v>
      </c>
      <c r="BM586" s="139">
        <v>0</v>
      </c>
      <c r="BN586" s="139">
        <v>0</v>
      </c>
      <c r="BO586" s="139">
        <v>0</v>
      </c>
      <c r="BP586" s="139">
        <v>0</v>
      </c>
      <c r="BQ586" s="144">
        <v>0</v>
      </c>
    </row>
    <row r="587" spans="11:69" x14ac:dyDescent="0.25">
      <c r="K587" s="135" t="s">
        <v>328</v>
      </c>
      <c r="N587" s="61" t="s">
        <v>2570</v>
      </c>
      <c r="V587" s="61" t="s">
        <v>787</v>
      </c>
      <c r="W587" s="61" t="s">
        <v>884</v>
      </c>
      <c r="X587" s="61">
        <v>421</v>
      </c>
      <c r="AB587" s="136" t="s">
        <v>387</v>
      </c>
      <c r="AC587" s="179">
        <v>250099114010</v>
      </c>
      <c r="AD587" s="180" t="s">
        <v>2571</v>
      </c>
      <c r="AE587" s="139">
        <v>-4</v>
      </c>
      <c r="AF587" s="17">
        <v>0</v>
      </c>
      <c r="AG587" s="17">
        <v>0</v>
      </c>
      <c r="AH587" s="140">
        <v>0</v>
      </c>
      <c r="AI587" s="141">
        <v>0</v>
      </c>
      <c r="AJ587" s="142">
        <v>0</v>
      </c>
      <c r="AK587" s="121">
        <v>0</v>
      </c>
      <c r="AL587" s="142">
        <v>0</v>
      </c>
      <c r="AM587" s="181">
        <v>0</v>
      </c>
      <c r="AN587" s="141">
        <v>0</v>
      </c>
      <c r="AO587" s="140">
        <v>0</v>
      </c>
      <c r="AP587" s="140">
        <v>0</v>
      </c>
      <c r="AQ587" s="140">
        <v>0</v>
      </c>
      <c r="AR587" s="142">
        <v>0</v>
      </c>
      <c r="AS587" s="143">
        <v>0</v>
      </c>
      <c r="AT587" s="142">
        <v>0</v>
      </c>
      <c r="AU587" s="143">
        <v>0</v>
      </c>
      <c r="AV587" s="142">
        <v>0</v>
      </c>
      <c r="AW587" s="143">
        <v>0</v>
      </c>
      <c r="AX587" s="142">
        <v>0</v>
      </c>
      <c r="AY587" s="143">
        <v>0</v>
      </c>
      <c r="AZ587" s="142">
        <v>0</v>
      </c>
      <c r="BA587" s="143">
        <v>0</v>
      </c>
      <c r="BB587" s="142">
        <v>0</v>
      </c>
      <c r="BC587" s="143">
        <v>0</v>
      </c>
      <c r="BE587" s="139">
        <v>0</v>
      </c>
      <c r="BF587" s="139">
        <v>0</v>
      </c>
      <c r="BG587" s="139">
        <v>0</v>
      </c>
      <c r="BH587" s="139">
        <v>0</v>
      </c>
      <c r="BI587" s="139">
        <v>0</v>
      </c>
      <c r="BJ587" s="139">
        <v>0</v>
      </c>
      <c r="BK587" s="139">
        <v>0</v>
      </c>
      <c r="BL587" s="139">
        <v>0</v>
      </c>
      <c r="BM587" s="139">
        <v>0</v>
      </c>
      <c r="BN587" s="139">
        <v>0</v>
      </c>
      <c r="BO587" s="139">
        <v>0</v>
      </c>
      <c r="BP587" s="139">
        <v>0</v>
      </c>
      <c r="BQ587" s="144">
        <v>0</v>
      </c>
    </row>
    <row r="588" spans="11:69" x14ac:dyDescent="0.25">
      <c r="K588" s="135" t="s">
        <v>328</v>
      </c>
      <c r="N588" s="61" t="s">
        <v>2572</v>
      </c>
      <c r="V588" s="61" t="s">
        <v>787</v>
      </c>
      <c r="W588" s="61" t="s">
        <v>884</v>
      </c>
      <c r="X588" s="61">
        <v>421</v>
      </c>
      <c r="AB588" s="136" t="s">
        <v>387</v>
      </c>
      <c r="AC588" s="179">
        <v>250099114015</v>
      </c>
      <c r="AD588" s="180" t="s">
        <v>2573</v>
      </c>
      <c r="AE588" s="139">
        <v>-1</v>
      </c>
      <c r="AF588" s="17">
        <v>0</v>
      </c>
      <c r="AG588" s="17">
        <v>0</v>
      </c>
      <c r="AH588" s="140">
        <v>0</v>
      </c>
      <c r="AI588" s="141">
        <v>0</v>
      </c>
      <c r="AJ588" s="142">
        <v>0</v>
      </c>
      <c r="AK588" s="121">
        <v>0</v>
      </c>
      <c r="AL588" s="142">
        <v>0</v>
      </c>
      <c r="AM588" s="181">
        <v>0</v>
      </c>
      <c r="AN588" s="141">
        <v>0</v>
      </c>
      <c r="AO588" s="140">
        <v>0</v>
      </c>
      <c r="AP588" s="140">
        <v>0</v>
      </c>
      <c r="AQ588" s="140">
        <v>0</v>
      </c>
      <c r="AR588" s="142">
        <v>0</v>
      </c>
      <c r="AS588" s="143">
        <v>0</v>
      </c>
      <c r="AT588" s="142">
        <v>0</v>
      </c>
      <c r="AU588" s="143">
        <v>0</v>
      </c>
      <c r="AV588" s="142">
        <v>0</v>
      </c>
      <c r="AW588" s="143">
        <v>0</v>
      </c>
      <c r="AX588" s="142">
        <v>0</v>
      </c>
      <c r="AY588" s="143">
        <v>0</v>
      </c>
      <c r="AZ588" s="142">
        <v>0</v>
      </c>
      <c r="BA588" s="143">
        <v>0</v>
      </c>
      <c r="BB588" s="142">
        <v>0</v>
      </c>
      <c r="BC588" s="143">
        <v>0</v>
      </c>
      <c r="BE588" s="139">
        <v>0</v>
      </c>
      <c r="BF588" s="139">
        <v>0</v>
      </c>
      <c r="BG588" s="139">
        <v>0</v>
      </c>
      <c r="BH588" s="139">
        <v>0</v>
      </c>
      <c r="BI588" s="139">
        <v>0</v>
      </c>
      <c r="BJ588" s="139">
        <v>0</v>
      </c>
      <c r="BK588" s="139">
        <v>0</v>
      </c>
      <c r="BL588" s="139">
        <v>0</v>
      </c>
      <c r="BM588" s="139">
        <v>0</v>
      </c>
      <c r="BN588" s="139">
        <v>0</v>
      </c>
      <c r="BO588" s="139">
        <v>0</v>
      </c>
      <c r="BP588" s="139">
        <v>0</v>
      </c>
      <c r="BQ588" s="144">
        <v>0</v>
      </c>
    </row>
    <row r="589" spans="11:69" x14ac:dyDescent="0.25">
      <c r="K589" s="135" t="s">
        <v>328</v>
      </c>
      <c r="N589" s="61" t="s">
        <v>2574</v>
      </c>
      <c r="V589" s="61" t="s">
        <v>787</v>
      </c>
      <c r="W589" s="61" t="s">
        <v>884</v>
      </c>
      <c r="X589" s="61">
        <v>421</v>
      </c>
      <c r="AB589" s="136" t="s">
        <v>387</v>
      </c>
      <c r="AC589" s="179">
        <v>250099123010</v>
      </c>
      <c r="AD589" s="180" t="s">
        <v>2575</v>
      </c>
      <c r="AE589" s="139">
        <v>4184</v>
      </c>
      <c r="AF589" s="17">
        <v>507</v>
      </c>
      <c r="AG589" s="17">
        <v>0</v>
      </c>
      <c r="AH589" s="140">
        <v>0</v>
      </c>
      <c r="AI589" s="141">
        <v>0</v>
      </c>
      <c r="AJ589" s="142">
        <v>0</v>
      </c>
      <c r="AK589" s="121">
        <v>0</v>
      </c>
      <c r="AL589" s="142">
        <v>0</v>
      </c>
      <c r="AM589" s="181">
        <v>0</v>
      </c>
      <c r="AN589" s="141">
        <v>0</v>
      </c>
      <c r="AO589" s="140">
        <v>0</v>
      </c>
      <c r="AP589" s="140">
        <v>0</v>
      </c>
      <c r="AQ589" s="140">
        <v>0</v>
      </c>
      <c r="AR589" s="142">
        <v>0</v>
      </c>
      <c r="AS589" s="143">
        <v>0</v>
      </c>
      <c r="AT589" s="142">
        <v>0</v>
      </c>
      <c r="AU589" s="143">
        <v>0</v>
      </c>
      <c r="AV589" s="142">
        <v>0</v>
      </c>
      <c r="AW589" s="143">
        <v>0</v>
      </c>
      <c r="AX589" s="142">
        <v>0</v>
      </c>
      <c r="AY589" s="143">
        <v>0</v>
      </c>
      <c r="AZ589" s="142">
        <v>0</v>
      </c>
      <c r="BA589" s="143">
        <v>0</v>
      </c>
      <c r="BB589" s="142">
        <v>0</v>
      </c>
      <c r="BC589" s="143">
        <v>0</v>
      </c>
      <c r="BE589" s="139">
        <v>0</v>
      </c>
      <c r="BF589" s="139">
        <v>0</v>
      </c>
      <c r="BG589" s="139">
        <v>0</v>
      </c>
      <c r="BH589" s="139">
        <v>0</v>
      </c>
      <c r="BI589" s="139">
        <v>0</v>
      </c>
      <c r="BJ589" s="139">
        <v>0</v>
      </c>
      <c r="BK589" s="139">
        <v>0</v>
      </c>
      <c r="BL589" s="139">
        <v>0</v>
      </c>
      <c r="BM589" s="139">
        <v>0</v>
      </c>
      <c r="BN589" s="139">
        <v>0</v>
      </c>
      <c r="BO589" s="139">
        <v>0</v>
      </c>
      <c r="BP589" s="139">
        <v>0</v>
      </c>
      <c r="BQ589" s="144">
        <v>0</v>
      </c>
    </row>
    <row r="590" spans="11:69" x14ac:dyDescent="0.25">
      <c r="K590" s="135" t="s">
        <v>328</v>
      </c>
      <c r="N590" s="61" t="s">
        <v>2576</v>
      </c>
      <c r="V590" s="61" t="s">
        <v>787</v>
      </c>
      <c r="W590" s="61" t="s">
        <v>884</v>
      </c>
      <c r="X590" s="61">
        <v>421</v>
      </c>
      <c r="AB590" s="136" t="s">
        <v>387</v>
      </c>
      <c r="AC590" s="179">
        <v>250099123015</v>
      </c>
      <c r="AD590" s="180" t="s">
        <v>2577</v>
      </c>
      <c r="AE590" s="139">
        <v>251</v>
      </c>
      <c r="AF590" s="17">
        <v>34</v>
      </c>
      <c r="AG590" s="17">
        <v>0</v>
      </c>
      <c r="AH590" s="140">
        <v>0</v>
      </c>
      <c r="AI590" s="141">
        <v>0</v>
      </c>
      <c r="AJ590" s="142">
        <v>0</v>
      </c>
      <c r="AK590" s="121">
        <v>0</v>
      </c>
      <c r="AL590" s="142">
        <v>0</v>
      </c>
      <c r="AM590" s="181">
        <v>0</v>
      </c>
      <c r="AN590" s="141">
        <v>0</v>
      </c>
      <c r="AO590" s="140">
        <v>0</v>
      </c>
      <c r="AP590" s="140">
        <v>0</v>
      </c>
      <c r="AQ590" s="140">
        <v>0</v>
      </c>
      <c r="AR590" s="142">
        <v>0</v>
      </c>
      <c r="AS590" s="143">
        <v>0</v>
      </c>
      <c r="AT590" s="142">
        <v>0</v>
      </c>
      <c r="AU590" s="143">
        <v>0</v>
      </c>
      <c r="AV590" s="142">
        <v>0</v>
      </c>
      <c r="AW590" s="143">
        <v>0</v>
      </c>
      <c r="AX590" s="142">
        <v>0</v>
      </c>
      <c r="AY590" s="143">
        <v>0</v>
      </c>
      <c r="AZ590" s="142">
        <v>0</v>
      </c>
      <c r="BA590" s="143">
        <v>0</v>
      </c>
      <c r="BB590" s="142">
        <v>0</v>
      </c>
      <c r="BC590" s="143">
        <v>0</v>
      </c>
      <c r="BE590" s="139">
        <v>0</v>
      </c>
      <c r="BF590" s="139">
        <v>0</v>
      </c>
      <c r="BG590" s="139">
        <v>0</v>
      </c>
      <c r="BH590" s="139">
        <v>0</v>
      </c>
      <c r="BI590" s="139">
        <v>0</v>
      </c>
      <c r="BJ590" s="139">
        <v>0</v>
      </c>
      <c r="BK590" s="139">
        <v>0</v>
      </c>
      <c r="BL590" s="139">
        <v>0</v>
      </c>
      <c r="BM590" s="139">
        <v>0</v>
      </c>
      <c r="BN590" s="139">
        <v>0</v>
      </c>
      <c r="BO590" s="139">
        <v>0</v>
      </c>
      <c r="BP590" s="139">
        <v>0</v>
      </c>
      <c r="BQ590" s="144">
        <v>0</v>
      </c>
    </row>
    <row r="591" spans="11:69" x14ac:dyDescent="0.25">
      <c r="K591" s="135" t="s">
        <v>328</v>
      </c>
      <c r="N591" s="61" t="s">
        <v>2578</v>
      </c>
      <c r="V591" s="61" t="s">
        <v>787</v>
      </c>
      <c r="W591" s="61" t="s">
        <v>884</v>
      </c>
      <c r="X591" s="61">
        <v>421</v>
      </c>
      <c r="AB591" s="136" t="s">
        <v>387</v>
      </c>
      <c r="AC591" s="179">
        <v>250099123020</v>
      </c>
      <c r="AD591" s="180" t="s">
        <v>2579</v>
      </c>
      <c r="AE591" s="139">
        <v>191</v>
      </c>
      <c r="AF591" s="17">
        <v>26</v>
      </c>
      <c r="AG591" s="17">
        <v>0</v>
      </c>
      <c r="AH591" s="140">
        <v>0</v>
      </c>
      <c r="AI591" s="141">
        <v>0</v>
      </c>
      <c r="AJ591" s="142">
        <v>0</v>
      </c>
      <c r="AK591" s="121">
        <v>0</v>
      </c>
      <c r="AL591" s="142">
        <v>0</v>
      </c>
      <c r="AM591" s="181">
        <v>0</v>
      </c>
      <c r="AN591" s="141">
        <v>0</v>
      </c>
      <c r="AO591" s="140">
        <v>0</v>
      </c>
      <c r="AP591" s="140">
        <v>0</v>
      </c>
      <c r="AQ591" s="140">
        <v>0</v>
      </c>
      <c r="AR591" s="142">
        <v>0</v>
      </c>
      <c r="AS591" s="143">
        <v>0</v>
      </c>
      <c r="AT591" s="142">
        <v>0</v>
      </c>
      <c r="AU591" s="143">
        <v>0</v>
      </c>
      <c r="AV591" s="142">
        <v>0</v>
      </c>
      <c r="AW591" s="143">
        <v>0</v>
      </c>
      <c r="AX591" s="142">
        <v>0</v>
      </c>
      <c r="AY591" s="143">
        <v>0</v>
      </c>
      <c r="AZ591" s="142">
        <v>0</v>
      </c>
      <c r="BA591" s="143">
        <v>0</v>
      </c>
      <c r="BB591" s="142">
        <v>0</v>
      </c>
      <c r="BC591" s="143">
        <v>0</v>
      </c>
      <c r="BE591" s="139">
        <v>0</v>
      </c>
      <c r="BF591" s="139">
        <v>0</v>
      </c>
      <c r="BG591" s="139">
        <v>0</v>
      </c>
      <c r="BH591" s="139">
        <v>0</v>
      </c>
      <c r="BI591" s="139">
        <v>0</v>
      </c>
      <c r="BJ591" s="139">
        <v>0</v>
      </c>
      <c r="BK591" s="139">
        <v>0</v>
      </c>
      <c r="BL591" s="139">
        <v>0</v>
      </c>
      <c r="BM591" s="139">
        <v>0</v>
      </c>
      <c r="BN591" s="139">
        <v>0</v>
      </c>
      <c r="BO591" s="139">
        <v>0</v>
      </c>
      <c r="BP591" s="139">
        <v>0</v>
      </c>
      <c r="BQ591" s="144">
        <v>0</v>
      </c>
    </row>
    <row r="592" spans="11:69" x14ac:dyDescent="0.25">
      <c r="K592" s="135" t="s">
        <v>328</v>
      </c>
      <c r="N592" s="61" t="s">
        <v>2580</v>
      </c>
      <c r="V592" s="61" t="s">
        <v>787</v>
      </c>
      <c r="W592" s="61" t="s">
        <v>884</v>
      </c>
      <c r="X592" s="61">
        <v>421</v>
      </c>
      <c r="AB592" s="136" t="s">
        <v>387</v>
      </c>
      <c r="AC592" s="179">
        <v>250099123030</v>
      </c>
      <c r="AD592" s="180" t="s">
        <v>2581</v>
      </c>
      <c r="AE592" s="139">
        <v>202</v>
      </c>
      <c r="AF592" s="17">
        <v>19</v>
      </c>
      <c r="AG592" s="17">
        <v>0</v>
      </c>
      <c r="AH592" s="140">
        <v>0</v>
      </c>
      <c r="AI592" s="141">
        <v>0</v>
      </c>
      <c r="AJ592" s="142">
        <v>0</v>
      </c>
      <c r="AK592" s="121">
        <v>0</v>
      </c>
      <c r="AL592" s="142">
        <v>0</v>
      </c>
      <c r="AM592" s="181">
        <v>0</v>
      </c>
      <c r="AN592" s="141">
        <v>0</v>
      </c>
      <c r="AO592" s="140">
        <v>0</v>
      </c>
      <c r="AP592" s="140">
        <v>0</v>
      </c>
      <c r="AQ592" s="140">
        <v>0</v>
      </c>
      <c r="AR592" s="142">
        <v>0</v>
      </c>
      <c r="AS592" s="143">
        <v>0</v>
      </c>
      <c r="AT592" s="142">
        <v>0</v>
      </c>
      <c r="AU592" s="143">
        <v>0</v>
      </c>
      <c r="AV592" s="142">
        <v>0</v>
      </c>
      <c r="AW592" s="143">
        <v>0</v>
      </c>
      <c r="AX592" s="142">
        <v>0</v>
      </c>
      <c r="AY592" s="143">
        <v>0</v>
      </c>
      <c r="AZ592" s="142">
        <v>0</v>
      </c>
      <c r="BA592" s="143">
        <v>0</v>
      </c>
      <c r="BB592" s="142">
        <v>0</v>
      </c>
      <c r="BC592" s="143">
        <v>0</v>
      </c>
      <c r="BE592" s="139">
        <v>0</v>
      </c>
      <c r="BF592" s="139">
        <v>0</v>
      </c>
      <c r="BG592" s="139">
        <v>0</v>
      </c>
      <c r="BH592" s="139">
        <v>0</v>
      </c>
      <c r="BI592" s="139">
        <v>0</v>
      </c>
      <c r="BJ592" s="139">
        <v>0</v>
      </c>
      <c r="BK592" s="139">
        <v>0</v>
      </c>
      <c r="BL592" s="139">
        <v>0</v>
      </c>
      <c r="BM592" s="139">
        <v>0</v>
      </c>
      <c r="BN592" s="139">
        <v>0</v>
      </c>
      <c r="BO592" s="139">
        <v>0</v>
      </c>
      <c r="BP592" s="139">
        <v>0</v>
      </c>
      <c r="BQ592" s="144">
        <v>0</v>
      </c>
    </row>
    <row r="593" spans="11:69" x14ac:dyDescent="0.25">
      <c r="K593" s="135" t="s">
        <v>328</v>
      </c>
      <c r="N593" s="61" t="s">
        <v>2582</v>
      </c>
      <c r="V593" s="61" t="s">
        <v>787</v>
      </c>
      <c r="W593" s="61" t="s">
        <v>884</v>
      </c>
      <c r="X593" s="61">
        <v>421</v>
      </c>
      <c r="AB593" s="136" t="s">
        <v>387</v>
      </c>
      <c r="AC593" s="179">
        <v>250099123040</v>
      </c>
      <c r="AD593" s="180" t="s">
        <v>2583</v>
      </c>
      <c r="AE593" s="139">
        <v>141</v>
      </c>
      <c r="AF593" s="17">
        <v>23</v>
      </c>
      <c r="AG593" s="17">
        <v>0</v>
      </c>
      <c r="AH593" s="140">
        <v>0</v>
      </c>
      <c r="AI593" s="141">
        <v>0</v>
      </c>
      <c r="AJ593" s="142">
        <v>0</v>
      </c>
      <c r="AK593" s="121">
        <v>0</v>
      </c>
      <c r="AL593" s="142">
        <v>0</v>
      </c>
      <c r="AM593" s="181">
        <v>0</v>
      </c>
      <c r="AN593" s="141">
        <v>0</v>
      </c>
      <c r="AO593" s="140">
        <v>0</v>
      </c>
      <c r="AP593" s="140">
        <v>0</v>
      </c>
      <c r="AQ593" s="140">
        <v>0</v>
      </c>
      <c r="AR593" s="142">
        <v>0</v>
      </c>
      <c r="AS593" s="143">
        <v>0</v>
      </c>
      <c r="AT593" s="142">
        <v>0</v>
      </c>
      <c r="AU593" s="143">
        <v>0</v>
      </c>
      <c r="AV593" s="142">
        <v>0</v>
      </c>
      <c r="AW593" s="143">
        <v>0</v>
      </c>
      <c r="AX593" s="142">
        <v>0</v>
      </c>
      <c r="AY593" s="143">
        <v>0</v>
      </c>
      <c r="AZ593" s="142">
        <v>0</v>
      </c>
      <c r="BA593" s="143">
        <v>0</v>
      </c>
      <c r="BB593" s="142">
        <v>0</v>
      </c>
      <c r="BC593" s="143">
        <v>0</v>
      </c>
      <c r="BE593" s="139">
        <v>0</v>
      </c>
      <c r="BF593" s="139">
        <v>0</v>
      </c>
      <c r="BG593" s="139">
        <v>0</v>
      </c>
      <c r="BH593" s="139">
        <v>0</v>
      </c>
      <c r="BI593" s="139">
        <v>0</v>
      </c>
      <c r="BJ593" s="139">
        <v>0</v>
      </c>
      <c r="BK593" s="139">
        <v>0</v>
      </c>
      <c r="BL593" s="139">
        <v>0</v>
      </c>
      <c r="BM593" s="139">
        <v>0</v>
      </c>
      <c r="BN593" s="139">
        <v>0</v>
      </c>
      <c r="BO593" s="139">
        <v>0</v>
      </c>
      <c r="BP593" s="139">
        <v>0</v>
      </c>
      <c r="BQ593" s="144">
        <v>0</v>
      </c>
    </row>
    <row r="594" spans="11:69" x14ac:dyDescent="0.25">
      <c r="K594" s="135" t="s">
        <v>328</v>
      </c>
      <c r="N594" s="61" t="s">
        <v>2584</v>
      </c>
      <c r="V594" s="61" t="s">
        <v>787</v>
      </c>
      <c r="W594" s="61" t="s">
        <v>884</v>
      </c>
      <c r="X594" s="61">
        <v>421</v>
      </c>
      <c r="AB594" s="136" t="s">
        <v>387</v>
      </c>
      <c r="AC594" s="179">
        <v>250099123050</v>
      </c>
      <c r="AD594" s="180" t="s">
        <v>2585</v>
      </c>
      <c r="AE594" s="139">
        <v>19</v>
      </c>
      <c r="AF594" s="17">
        <v>1</v>
      </c>
      <c r="AG594" s="17">
        <v>0</v>
      </c>
      <c r="AH594" s="140">
        <v>0</v>
      </c>
      <c r="AI594" s="141">
        <v>0</v>
      </c>
      <c r="AJ594" s="142">
        <v>0</v>
      </c>
      <c r="AK594" s="121">
        <v>0</v>
      </c>
      <c r="AL594" s="142">
        <v>0</v>
      </c>
      <c r="AM594" s="181">
        <v>0</v>
      </c>
      <c r="AN594" s="141">
        <v>0</v>
      </c>
      <c r="AO594" s="140">
        <v>0</v>
      </c>
      <c r="AP594" s="140">
        <v>0</v>
      </c>
      <c r="AQ594" s="140">
        <v>0</v>
      </c>
      <c r="AR594" s="142">
        <v>0</v>
      </c>
      <c r="AS594" s="143">
        <v>0</v>
      </c>
      <c r="AT594" s="142">
        <v>0</v>
      </c>
      <c r="AU594" s="143">
        <v>0</v>
      </c>
      <c r="AV594" s="142">
        <v>0</v>
      </c>
      <c r="AW594" s="143">
        <v>0</v>
      </c>
      <c r="AX594" s="142">
        <v>0</v>
      </c>
      <c r="AY594" s="143">
        <v>0</v>
      </c>
      <c r="AZ594" s="142">
        <v>0</v>
      </c>
      <c r="BA594" s="143">
        <v>0</v>
      </c>
      <c r="BB594" s="142">
        <v>0</v>
      </c>
      <c r="BC594" s="143">
        <v>0</v>
      </c>
      <c r="BE594" s="139">
        <v>0</v>
      </c>
      <c r="BF594" s="139">
        <v>0</v>
      </c>
      <c r="BG594" s="139">
        <v>0</v>
      </c>
      <c r="BH594" s="139">
        <v>0</v>
      </c>
      <c r="BI594" s="139">
        <v>0</v>
      </c>
      <c r="BJ594" s="139">
        <v>0</v>
      </c>
      <c r="BK594" s="139">
        <v>0</v>
      </c>
      <c r="BL594" s="139">
        <v>0</v>
      </c>
      <c r="BM594" s="139">
        <v>0</v>
      </c>
      <c r="BN594" s="139">
        <v>0</v>
      </c>
      <c r="BO594" s="139">
        <v>0</v>
      </c>
      <c r="BP594" s="139">
        <v>0</v>
      </c>
      <c r="BQ594" s="144">
        <v>0</v>
      </c>
    </row>
    <row r="595" spans="11:69" x14ac:dyDescent="0.25">
      <c r="K595" s="135" t="s">
        <v>328</v>
      </c>
      <c r="N595" s="61" t="s">
        <v>2586</v>
      </c>
      <c r="V595" s="61" t="s">
        <v>787</v>
      </c>
      <c r="W595" s="61" t="s">
        <v>884</v>
      </c>
      <c r="X595" s="61">
        <v>421</v>
      </c>
      <c r="AB595" s="136" t="s">
        <v>387</v>
      </c>
      <c r="AC595" s="179">
        <v>250099123060</v>
      </c>
      <c r="AD595" s="180" t="s">
        <v>2587</v>
      </c>
      <c r="AE595" s="139">
        <v>30</v>
      </c>
      <c r="AF595" s="17">
        <v>1</v>
      </c>
      <c r="AG595" s="17">
        <v>0</v>
      </c>
      <c r="AH595" s="140">
        <v>0</v>
      </c>
      <c r="AI595" s="141">
        <v>0</v>
      </c>
      <c r="AJ595" s="142">
        <v>0</v>
      </c>
      <c r="AK595" s="121">
        <v>0</v>
      </c>
      <c r="AL595" s="142">
        <v>0</v>
      </c>
      <c r="AM595" s="181">
        <v>0</v>
      </c>
      <c r="AN595" s="141">
        <v>0</v>
      </c>
      <c r="AO595" s="140">
        <v>0</v>
      </c>
      <c r="AP595" s="140">
        <v>0</v>
      </c>
      <c r="AQ595" s="140">
        <v>0</v>
      </c>
      <c r="AR595" s="142">
        <v>0</v>
      </c>
      <c r="AS595" s="143">
        <v>0</v>
      </c>
      <c r="AT595" s="142">
        <v>0</v>
      </c>
      <c r="AU595" s="143">
        <v>0</v>
      </c>
      <c r="AV595" s="142">
        <v>0</v>
      </c>
      <c r="AW595" s="143">
        <v>0</v>
      </c>
      <c r="AX595" s="142">
        <v>0</v>
      </c>
      <c r="AY595" s="143">
        <v>0</v>
      </c>
      <c r="AZ595" s="142">
        <v>0</v>
      </c>
      <c r="BA595" s="143">
        <v>0</v>
      </c>
      <c r="BB595" s="142">
        <v>0</v>
      </c>
      <c r="BC595" s="143">
        <v>0</v>
      </c>
      <c r="BE595" s="139">
        <v>0</v>
      </c>
      <c r="BF595" s="139">
        <v>0</v>
      </c>
      <c r="BG595" s="139">
        <v>0</v>
      </c>
      <c r="BH595" s="139">
        <v>0</v>
      </c>
      <c r="BI595" s="139">
        <v>0</v>
      </c>
      <c r="BJ595" s="139">
        <v>0</v>
      </c>
      <c r="BK595" s="139">
        <v>0</v>
      </c>
      <c r="BL595" s="139">
        <v>0</v>
      </c>
      <c r="BM595" s="139">
        <v>0</v>
      </c>
      <c r="BN595" s="139">
        <v>0</v>
      </c>
      <c r="BO595" s="139">
        <v>0</v>
      </c>
      <c r="BP595" s="139">
        <v>0</v>
      </c>
      <c r="BQ595" s="144">
        <v>0</v>
      </c>
    </row>
    <row r="596" spans="11:69" x14ac:dyDescent="0.25">
      <c r="K596" s="135" t="s">
        <v>328</v>
      </c>
      <c r="N596" s="61" t="s">
        <v>2588</v>
      </c>
      <c r="V596" s="61" t="s">
        <v>787</v>
      </c>
      <c r="W596" s="61" t="s">
        <v>884</v>
      </c>
      <c r="X596" s="61">
        <v>421</v>
      </c>
      <c r="AB596" s="136" t="s">
        <v>387</v>
      </c>
      <c r="AC596" s="179">
        <v>250099124010</v>
      </c>
      <c r="AD596" s="180" t="s">
        <v>2589</v>
      </c>
      <c r="AE596" s="139">
        <v>6335</v>
      </c>
      <c r="AF596" s="17">
        <v>690</v>
      </c>
      <c r="AG596" s="17">
        <v>0</v>
      </c>
      <c r="AH596" s="140">
        <v>0</v>
      </c>
      <c r="AI596" s="141">
        <v>0</v>
      </c>
      <c r="AJ596" s="142">
        <v>0</v>
      </c>
      <c r="AK596" s="121">
        <v>0</v>
      </c>
      <c r="AL596" s="142">
        <v>0</v>
      </c>
      <c r="AM596" s="181">
        <v>0</v>
      </c>
      <c r="AN596" s="141">
        <v>0</v>
      </c>
      <c r="AO596" s="140">
        <v>0</v>
      </c>
      <c r="AP596" s="140">
        <v>0</v>
      </c>
      <c r="AQ596" s="140">
        <v>0</v>
      </c>
      <c r="AR596" s="142">
        <v>0</v>
      </c>
      <c r="AS596" s="143">
        <v>0</v>
      </c>
      <c r="AT596" s="142">
        <v>0</v>
      </c>
      <c r="AU596" s="143">
        <v>0</v>
      </c>
      <c r="AV596" s="142">
        <v>0</v>
      </c>
      <c r="AW596" s="143">
        <v>0</v>
      </c>
      <c r="AX596" s="142">
        <v>0</v>
      </c>
      <c r="AY596" s="143">
        <v>0</v>
      </c>
      <c r="AZ596" s="142">
        <v>0</v>
      </c>
      <c r="BA596" s="143">
        <v>0</v>
      </c>
      <c r="BB596" s="142">
        <v>0</v>
      </c>
      <c r="BC596" s="143">
        <v>0</v>
      </c>
      <c r="BE596" s="139">
        <v>0</v>
      </c>
      <c r="BF596" s="139">
        <v>0</v>
      </c>
      <c r="BG596" s="139">
        <v>0</v>
      </c>
      <c r="BH596" s="139">
        <v>0</v>
      </c>
      <c r="BI596" s="139">
        <v>0</v>
      </c>
      <c r="BJ596" s="139">
        <v>0</v>
      </c>
      <c r="BK596" s="139">
        <v>0</v>
      </c>
      <c r="BL596" s="139">
        <v>0</v>
      </c>
      <c r="BM596" s="139">
        <v>0</v>
      </c>
      <c r="BN596" s="139">
        <v>0</v>
      </c>
      <c r="BO596" s="139">
        <v>0</v>
      </c>
      <c r="BP596" s="139">
        <v>0</v>
      </c>
      <c r="BQ596" s="144">
        <v>0</v>
      </c>
    </row>
    <row r="597" spans="11:69" x14ac:dyDescent="0.25">
      <c r="K597" s="135" t="s">
        <v>328</v>
      </c>
      <c r="N597" s="61" t="s">
        <v>2590</v>
      </c>
      <c r="V597" s="61" t="s">
        <v>787</v>
      </c>
      <c r="W597" s="61" t="s">
        <v>884</v>
      </c>
      <c r="X597" s="61">
        <v>421</v>
      </c>
      <c r="AB597" s="136" t="s">
        <v>387</v>
      </c>
      <c r="AC597" s="179">
        <v>250099124015</v>
      </c>
      <c r="AD597" s="180" t="s">
        <v>2591</v>
      </c>
      <c r="AE597" s="139">
        <v>2254</v>
      </c>
      <c r="AF597" s="17">
        <v>338</v>
      </c>
      <c r="AG597" s="17">
        <v>0</v>
      </c>
      <c r="AH597" s="140">
        <v>0</v>
      </c>
      <c r="AI597" s="141">
        <v>0</v>
      </c>
      <c r="AJ597" s="142">
        <v>0</v>
      </c>
      <c r="AK597" s="121">
        <v>0</v>
      </c>
      <c r="AL597" s="142">
        <v>0</v>
      </c>
      <c r="AM597" s="181">
        <v>0</v>
      </c>
      <c r="AN597" s="141">
        <v>0</v>
      </c>
      <c r="AO597" s="140">
        <v>0</v>
      </c>
      <c r="AP597" s="140">
        <v>0</v>
      </c>
      <c r="AQ597" s="140">
        <v>0</v>
      </c>
      <c r="AR597" s="142">
        <v>0</v>
      </c>
      <c r="AS597" s="143">
        <v>0</v>
      </c>
      <c r="AT597" s="142">
        <v>0</v>
      </c>
      <c r="AU597" s="143">
        <v>0</v>
      </c>
      <c r="AV597" s="142">
        <v>0</v>
      </c>
      <c r="AW597" s="143">
        <v>0</v>
      </c>
      <c r="AX597" s="142">
        <v>0</v>
      </c>
      <c r="AY597" s="143">
        <v>0</v>
      </c>
      <c r="AZ597" s="142">
        <v>0</v>
      </c>
      <c r="BA597" s="143">
        <v>0</v>
      </c>
      <c r="BB597" s="142">
        <v>0</v>
      </c>
      <c r="BC597" s="143">
        <v>0</v>
      </c>
      <c r="BE597" s="139">
        <v>0</v>
      </c>
      <c r="BF597" s="139">
        <v>0</v>
      </c>
      <c r="BG597" s="139">
        <v>0</v>
      </c>
      <c r="BH597" s="139">
        <v>0</v>
      </c>
      <c r="BI597" s="139">
        <v>0</v>
      </c>
      <c r="BJ597" s="139">
        <v>0</v>
      </c>
      <c r="BK597" s="139">
        <v>0</v>
      </c>
      <c r="BL597" s="139">
        <v>0</v>
      </c>
      <c r="BM597" s="139">
        <v>0</v>
      </c>
      <c r="BN597" s="139">
        <v>0</v>
      </c>
      <c r="BO597" s="139">
        <v>0</v>
      </c>
      <c r="BP597" s="139">
        <v>0</v>
      </c>
      <c r="BQ597" s="144">
        <v>0</v>
      </c>
    </row>
    <row r="598" spans="11:69" x14ac:dyDescent="0.25">
      <c r="K598" s="135" t="s">
        <v>328</v>
      </c>
      <c r="N598" s="61" t="s">
        <v>2592</v>
      </c>
      <c r="V598" s="61" t="s">
        <v>787</v>
      </c>
      <c r="W598" s="61" t="s">
        <v>884</v>
      </c>
      <c r="X598" s="61">
        <v>421</v>
      </c>
      <c r="AB598" s="136" t="s">
        <v>387</v>
      </c>
      <c r="AC598" s="179">
        <v>250099124020</v>
      </c>
      <c r="AD598" s="180" t="s">
        <v>2593</v>
      </c>
      <c r="AE598" s="139">
        <v>8067</v>
      </c>
      <c r="AF598" s="17">
        <v>1215</v>
      </c>
      <c r="AG598" s="17">
        <v>0</v>
      </c>
      <c r="AH598" s="140">
        <v>0</v>
      </c>
      <c r="AI598" s="141">
        <v>0</v>
      </c>
      <c r="AJ598" s="142">
        <v>0</v>
      </c>
      <c r="AK598" s="121">
        <v>0</v>
      </c>
      <c r="AL598" s="142">
        <v>0</v>
      </c>
      <c r="AM598" s="181">
        <v>0</v>
      </c>
      <c r="AN598" s="141">
        <v>0</v>
      </c>
      <c r="AO598" s="140">
        <v>0</v>
      </c>
      <c r="AP598" s="140">
        <v>0</v>
      </c>
      <c r="AQ598" s="140">
        <v>0</v>
      </c>
      <c r="AR598" s="142">
        <v>0</v>
      </c>
      <c r="AS598" s="143">
        <v>0</v>
      </c>
      <c r="AT598" s="142">
        <v>0</v>
      </c>
      <c r="AU598" s="143">
        <v>0</v>
      </c>
      <c r="AV598" s="142">
        <v>0</v>
      </c>
      <c r="AW598" s="143">
        <v>0</v>
      </c>
      <c r="AX598" s="142">
        <v>0</v>
      </c>
      <c r="AY598" s="143">
        <v>0</v>
      </c>
      <c r="AZ598" s="142">
        <v>0</v>
      </c>
      <c r="BA598" s="143">
        <v>0</v>
      </c>
      <c r="BB598" s="142">
        <v>0</v>
      </c>
      <c r="BC598" s="143">
        <v>0</v>
      </c>
      <c r="BE598" s="139">
        <v>0</v>
      </c>
      <c r="BF598" s="139">
        <v>0</v>
      </c>
      <c r="BG598" s="139">
        <v>0</v>
      </c>
      <c r="BH598" s="139">
        <v>0</v>
      </c>
      <c r="BI598" s="139">
        <v>0</v>
      </c>
      <c r="BJ598" s="139">
        <v>0</v>
      </c>
      <c r="BK598" s="139">
        <v>0</v>
      </c>
      <c r="BL598" s="139">
        <v>0</v>
      </c>
      <c r="BM598" s="139">
        <v>0</v>
      </c>
      <c r="BN598" s="139">
        <v>0</v>
      </c>
      <c r="BO598" s="139">
        <v>0</v>
      </c>
      <c r="BP598" s="139">
        <v>0</v>
      </c>
      <c r="BQ598" s="144">
        <v>0</v>
      </c>
    </row>
    <row r="599" spans="11:69" x14ac:dyDescent="0.25">
      <c r="K599" s="135" t="s">
        <v>328</v>
      </c>
      <c r="N599" s="61" t="s">
        <v>2594</v>
      </c>
      <c r="V599" s="61" t="s">
        <v>787</v>
      </c>
      <c r="W599" s="61" t="s">
        <v>884</v>
      </c>
      <c r="X599" s="61">
        <v>421</v>
      </c>
      <c r="AB599" s="136" t="s">
        <v>387</v>
      </c>
      <c r="AC599" s="179">
        <v>250099124030</v>
      </c>
      <c r="AD599" s="180" t="s">
        <v>2595</v>
      </c>
      <c r="AE599" s="139">
        <v>6265</v>
      </c>
      <c r="AF599" s="17">
        <v>938</v>
      </c>
      <c r="AG599" s="17">
        <v>0</v>
      </c>
      <c r="AH599" s="140">
        <v>0</v>
      </c>
      <c r="AI599" s="141">
        <v>0</v>
      </c>
      <c r="AJ599" s="142">
        <v>0</v>
      </c>
      <c r="AK599" s="121">
        <v>0</v>
      </c>
      <c r="AL599" s="142">
        <v>0</v>
      </c>
      <c r="AM599" s="181">
        <v>0</v>
      </c>
      <c r="AN599" s="141">
        <v>0</v>
      </c>
      <c r="AO599" s="140">
        <v>0</v>
      </c>
      <c r="AP599" s="140">
        <v>0</v>
      </c>
      <c r="AQ599" s="140">
        <v>0</v>
      </c>
      <c r="AR599" s="142">
        <v>0</v>
      </c>
      <c r="AS599" s="143">
        <v>0</v>
      </c>
      <c r="AT599" s="142">
        <v>0</v>
      </c>
      <c r="AU599" s="143">
        <v>0</v>
      </c>
      <c r="AV599" s="142">
        <v>0</v>
      </c>
      <c r="AW599" s="143">
        <v>0</v>
      </c>
      <c r="AX599" s="142">
        <v>0</v>
      </c>
      <c r="AY599" s="143">
        <v>0</v>
      </c>
      <c r="AZ599" s="142">
        <v>0</v>
      </c>
      <c r="BA599" s="143">
        <v>0</v>
      </c>
      <c r="BB599" s="142">
        <v>0</v>
      </c>
      <c r="BC599" s="143">
        <v>0</v>
      </c>
      <c r="BE599" s="139">
        <v>0</v>
      </c>
      <c r="BF599" s="139">
        <v>0</v>
      </c>
      <c r="BG599" s="139">
        <v>0</v>
      </c>
      <c r="BH599" s="139">
        <v>0</v>
      </c>
      <c r="BI599" s="139">
        <v>0</v>
      </c>
      <c r="BJ599" s="139">
        <v>0</v>
      </c>
      <c r="BK599" s="139">
        <v>0</v>
      </c>
      <c r="BL599" s="139">
        <v>0</v>
      </c>
      <c r="BM599" s="139">
        <v>0</v>
      </c>
      <c r="BN599" s="139">
        <v>0</v>
      </c>
      <c r="BO599" s="139">
        <v>0</v>
      </c>
      <c r="BP599" s="139">
        <v>0</v>
      </c>
      <c r="BQ599" s="144">
        <v>0</v>
      </c>
    </row>
    <row r="600" spans="11:69" x14ac:dyDescent="0.25">
      <c r="K600" s="135" t="s">
        <v>328</v>
      </c>
      <c r="N600" s="61" t="s">
        <v>2596</v>
      </c>
      <c r="V600" s="61" t="s">
        <v>787</v>
      </c>
      <c r="W600" s="61" t="s">
        <v>884</v>
      </c>
      <c r="X600" s="61">
        <v>421</v>
      </c>
      <c r="AB600" s="136" t="s">
        <v>387</v>
      </c>
      <c r="AC600" s="179">
        <v>250099124040</v>
      </c>
      <c r="AD600" s="180" t="s">
        <v>2597</v>
      </c>
      <c r="AE600" s="139">
        <v>5373</v>
      </c>
      <c r="AF600" s="17">
        <v>872</v>
      </c>
      <c r="AG600" s="17">
        <v>0</v>
      </c>
      <c r="AH600" s="140">
        <v>0</v>
      </c>
      <c r="AI600" s="141">
        <v>0</v>
      </c>
      <c r="AJ600" s="142">
        <v>0</v>
      </c>
      <c r="AK600" s="121">
        <v>0</v>
      </c>
      <c r="AL600" s="142">
        <v>0</v>
      </c>
      <c r="AM600" s="181">
        <v>0</v>
      </c>
      <c r="AN600" s="141">
        <v>0</v>
      </c>
      <c r="AO600" s="140">
        <v>0</v>
      </c>
      <c r="AP600" s="140">
        <v>0</v>
      </c>
      <c r="AQ600" s="140">
        <v>0</v>
      </c>
      <c r="AR600" s="142">
        <v>0</v>
      </c>
      <c r="AS600" s="143">
        <v>0</v>
      </c>
      <c r="AT600" s="142">
        <v>0</v>
      </c>
      <c r="AU600" s="143">
        <v>0</v>
      </c>
      <c r="AV600" s="142">
        <v>0</v>
      </c>
      <c r="AW600" s="143">
        <v>0</v>
      </c>
      <c r="AX600" s="142">
        <v>0</v>
      </c>
      <c r="AY600" s="143">
        <v>0</v>
      </c>
      <c r="AZ600" s="142">
        <v>0</v>
      </c>
      <c r="BA600" s="143">
        <v>0</v>
      </c>
      <c r="BB600" s="142">
        <v>0</v>
      </c>
      <c r="BC600" s="143">
        <v>0</v>
      </c>
      <c r="BE600" s="139">
        <v>0</v>
      </c>
      <c r="BF600" s="139">
        <v>0</v>
      </c>
      <c r="BG600" s="139">
        <v>0</v>
      </c>
      <c r="BH600" s="139">
        <v>0</v>
      </c>
      <c r="BI600" s="139">
        <v>0</v>
      </c>
      <c r="BJ600" s="139">
        <v>0</v>
      </c>
      <c r="BK600" s="139">
        <v>0</v>
      </c>
      <c r="BL600" s="139">
        <v>0</v>
      </c>
      <c r="BM600" s="139">
        <v>0</v>
      </c>
      <c r="BN600" s="139">
        <v>0</v>
      </c>
      <c r="BO600" s="139">
        <v>0</v>
      </c>
      <c r="BP600" s="139">
        <v>0</v>
      </c>
      <c r="BQ600" s="144">
        <v>0</v>
      </c>
    </row>
    <row r="601" spans="11:69" x14ac:dyDescent="0.25">
      <c r="K601" s="135" t="s">
        <v>328</v>
      </c>
      <c r="N601" s="61" t="s">
        <v>2598</v>
      </c>
      <c r="V601" s="61" t="s">
        <v>787</v>
      </c>
      <c r="W601" s="61" t="s">
        <v>884</v>
      </c>
      <c r="X601" s="61">
        <v>421</v>
      </c>
      <c r="AB601" s="136" t="s">
        <v>387</v>
      </c>
      <c r="AC601" s="179">
        <v>250099124050</v>
      </c>
      <c r="AD601" s="180" t="s">
        <v>2599</v>
      </c>
      <c r="AE601" s="139">
        <v>1302</v>
      </c>
      <c r="AF601" s="17">
        <v>156</v>
      </c>
      <c r="AG601" s="17">
        <v>0</v>
      </c>
      <c r="AH601" s="140">
        <v>0</v>
      </c>
      <c r="AI601" s="141">
        <v>0</v>
      </c>
      <c r="AJ601" s="142">
        <v>0</v>
      </c>
      <c r="AK601" s="121">
        <v>0</v>
      </c>
      <c r="AL601" s="142">
        <v>0</v>
      </c>
      <c r="AM601" s="181">
        <v>0</v>
      </c>
      <c r="AN601" s="141">
        <v>0</v>
      </c>
      <c r="AO601" s="140">
        <v>0</v>
      </c>
      <c r="AP601" s="140">
        <v>0</v>
      </c>
      <c r="AQ601" s="140">
        <v>0</v>
      </c>
      <c r="AR601" s="142">
        <v>0</v>
      </c>
      <c r="AS601" s="143">
        <v>0</v>
      </c>
      <c r="AT601" s="142">
        <v>0</v>
      </c>
      <c r="AU601" s="143">
        <v>0</v>
      </c>
      <c r="AV601" s="142">
        <v>0</v>
      </c>
      <c r="AW601" s="143">
        <v>0</v>
      </c>
      <c r="AX601" s="142">
        <v>0</v>
      </c>
      <c r="AY601" s="143">
        <v>0</v>
      </c>
      <c r="AZ601" s="142">
        <v>0</v>
      </c>
      <c r="BA601" s="143">
        <v>0</v>
      </c>
      <c r="BB601" s="142">
        <v>0</v>
      </c>
      <c r="BC601" s="143">
        <v>0</v>
      </c>
      <c r="BE601" s="139">
        <v>0</v>
      </c>
      <c r="BF601" s="139">
        <v>0</v>
      </c>
      <c r="BG601" s="139">
        <v>0</v>
      </c>
      <c r="BH601" s="139">
        <v>0</v>
      </c>
      <c r="BI601" s="139">
        <v>0</v>
      </c>
      <c r="BJ601" s="139">
        <v>0</v>
      </c>
      <c r="BK601" s="139">
        <v>0</v>
      </c>
      <c r="BL601" s="139">
        <v>0</v>
      </c>
      <c r="BM601" s="139">
        <v>0</v>
      </c>
      <c r="BN601" s="139">
        <v>0</v>
      </c>
      <c r="BO601" s="139">
        <v>0</v>
      </c>
      <c r="BP601" s="139">
        <v>0</v>
      </c>
      <c r="BQ601" s="144">
        <v>0</v>
      </c>
    </row>
    <row r="602" spans="11:69" x14ac:dyDescent="0.25">
      <c r="K602" s="135" t="s">
        <v>328</v>
      </c>
      <c r="N602" s="61" t="s">
        <v>2600</v>
      </c>
      <c r="V602" s="61" t="s">
        <v>787</v>
      </c>
      <c r="W602" s="61" t="s">
        <v>884</v>
      </c>
      <c r="X602" s="61">
        <v>421</v>
      </c>
      <c r="AB602" s="136" t="s">
        <v>387</v>
      </c>
      <c r="AC602" s="179">
        <v>250099124060</v>
      </c>
      <c r="AD602" s="180" t="s">
        <v>2601</v>
      </c>
      <c r="AE602" s="139">
        <v>1295</v>
      </c>
      <c r="AF602" s="17">
        <v>162</v>
      </c>
      <c r="AG602" s="17">
        <v>0</v>
      </c>
      <c r="AH602" s="140">
        <v>0</v>
      </c>
      <c r="AI602" s="141">
        <v>0</v>
      </c>
      <c r="AJ602" s="142">
        <v>0</v>
      </c>
      <c r="AK602" s="121">
        <v>0</v>
      </c>
      <c r="AL602" s="142">
        <v>0</v>
      </c>
      <c r="AM602" s="181">
        <v>0</v>
      </c>
      <c r="AN602" s="141">
        <v>0</v>
      </c>
      <c r="AO602" s="140">
        <v>0</v>
      </c>
      <c r="AP602" s="140">
        <v>0</v>
      </c>
      <c r="AQ602" s="140">
        <v>0</v>
      </c>
      <c r="AR602" s="142">
        <v>0</v>
      </c>
      <c r="AS602" s="143">
        <v>0</v>
      </c>
      <c r="AT602" s="142">
        <v>0</v>
      </c>
      <c r="AU602" s="143">
        <v>0</v>
      </c>
      <c r="AV602" s="142">
        <v>0</v>
      </c>
      <c r="AW602" s="143">
        <v>0</v>
      </c>
      <c r="AX602" s="142">
        <v>0</v>
      </c>
      <c r="AY602" s="143">
        <v>0</v>
      </c>
      <c r="AZ602" s="142">
        <v>0</v>
      </c>
      <c r="BA602" s="143">
        <v>0</v>
      </c>
      <c r="BB602" s="142">
        <v>0</v>
      </c>
      <c r="BC602" s="143">
        <v>0</v>
      </c>
      <c r="BE602" s="139">
        <v>0</v>
      </c>
      <c r="BF602" s="139">
        <v>0</v>
      </c>
      <c r="BG602" s="139">
        <v>0</v>
      </c>
      <c r="BH602" s="139">
        <v>0</v>
      </c>
      <c r="BI602" s="139">
        <v>0</v>
      </c>
      <c r="BJ602" s="139">
        <v>0</v>
      </c>
      <c r="BK602" s="139">
        <v>0</v>
      </c>
      <c r="BL602" s="139">
        <v>0</v>
      </c>
      <c r="BM602" s="139">
        <v>0</v>
      </c>
      <c r="BN602" s="139">
        <v>0</v>
      </c>
      <c r="BO602" s="139">
        <v>0</v>
      </c>
      <c r="BP602" s="139">
        <v>0</v>
      </c>
      <c r="BQ602" s="144">
        <v>0</v>
      </c>
    </row>
    <row r="603" spans="11:69" x14ac:dyDescent="0.25">
      <c r="K603" s="135" t="s">
        <v>328</v>
      </c>
      <c r="N603" s="61" t="s">
        <v>2602</v>
      </c>
      <c r="V603" s="61" t="s">
        <v>787</v>
      </c>
      <c r="W603" s="61" t="s">
        <v>884</v>
      </c>
      <c r="X603" s="61">
        <v>421</v>
      </c>
      <c r="AB603" s="136" t="s">
        <v>387</v>
      </c>
      <c r="AC603" s="179">
        <v>250099125010</v>
      </c>
      <c r="AD603" s="180" t="s">
        <v>2603</v>
      </c>
      <c r="AE603" s="139">
        <v>903</v>
      </c>
      <c r="AF603" s="17">
        <v>105</v>
      </c>
      <c r="AG603" s="17">
        <v>0</v>
      </c>
      <c r="AH603" s="140">
        <v>0</v>
      </c>
      <c r="AI603" s="141">
        <v>0</v>
      </c>
      <c r="AJ603" s="142">
        <v>0</v>
      </c>
      <c r="AK603" s="121">
        <v>0</v>
      </c>
      <c r="AL603" s="142">
        <v>0</v>
      </c>
      <c r="AM603" s="181">
        <v>0</v>
      </c>
      <c r="AN603" s="141">
        <v>0</v>
      </c>
      <c r="AO603" s="140">
        <v>0</v>
      </c>
      <c r="AP603" s="140">
        <v>0</v>
      </c>
      <c r="AQ603" s="140">
        <v>0</v>
      </c>
      <c r="AR603" s="142">
        <v>0</v>
      </c>
      <c r="AS603" s="143">
        <v>0</v>
      </c>
      <c r="AT603" s="142">
        <v>0</v>
      </c>
      <c r="AU603" s="143">
        <v>0</v>
      </c>
      <c r="AV603" s="142">
        <v>0</v>
      </c>
      <c r="AW603" s="143">
        <v>0</v>
      </c>
      <c r="AX603" s="142">
        <v>0</v>
      </c>
      <c r="AY603" s="143">
        <v>0</v>
      </c>
      <c r="AZ603" s="142">
        <v>0</v>
      </c>
      <c r="BA603" s="143">
        <v>0</v>
      </c>
      <c r="BB603" s="142">
        <v>0</v>
      </c>
      <c r="BC603" s="143">
        <v>0</v>
      </c>
      <c r="BE603" s="139">
        <v>0</v>
      </c>
      <c r="BF603" s="139">
        <v>0</v>
      </c>
      <c r="BG603" s="139">
        <v>0</v>
      </c>
      <c r="BH603" s="139">
        <v>0</v>
      </c>
      <c r="BI603" s="139">
        <v>0</v>
      </c>
      <c r="BJ603" s="139">
        <v>0</v>
      </c>
      <c r="BK603" s="139">
        <v>0</v>
      </c>
      <c r="BL603" s="139">
        <v>0</v>
      </c>
      <c r="BM603" s="139">
        <v>0</v>
      </c>
      <c r="BN603" s="139">
        <v>0</v>
      </c>
      <c r="BO603" s="139">
        <v>0</v>
      </c>
      <c r="BP603" s="139">
        <v>0</v>
      </c>
      <c r="BQ603" s="144">
        <v>0</v>
      </c>
    </row>
    <row r="604" spans="11:69" x14ac:dyDescent="0.25">
      <c r="K604" s="135" t="s">
        <v>328</v>
      </c>
      <c r="N604" s="61" t="s">
        <v>2604</v>
      </c>
      <c r="V604" s="61" t="s">
        <v>787</v>
      </c>
      <c r="W604" s="61" t="s">
        <v>884</v>
      </c>
      <c r="X604" s="61">
        <v>421</v>
      </c>
      <c r="AB604" s="136" t="s">
        <v>387</v>
      </c>
      <c r="AC604" s="179">
        <v>250099125015</v>
      </c>
      <c r="AD604" s="180" t="s">
        <v>2605</v>
      </c>
      <c r="AE604" s="139">
        <v>303</v>
      </c>
      <c r="AF604" s="17">
        <v>44</v>
      </c>
      <c r="AG604" s="17">
        <v>0</v>
      </c>
      <c r="AH604" s="140">
        <v>0</v>
      </c>
      <c r="AI604" s="141">
        <v>0</v>
      </c>
      <c r="AJ604" s="142">
        <v>0</v>
      </c>
      <c r="AK604" s="121">
        <v>0</v>
      </c>
      <c r="AL604" s="142">
        <v>0</v>
      </c>
      <c r="AM604" s="181">
        <v>0</v>
      </c>
      <c r="AN604" s="141">
        <v>0</v>
      </c>
      <c r="AO604" s="140">
        <v>0</v>
      </c>
      <c r="AP604" s="140">
        <v>0</v>
      </c>
      <c r="AQ604" s="140">
        <v>0</v>
      </c>
      <c r="AR604" s="142">
        <v>0</v>
      </c>
      <c r="AS604" s="143">
        <v>0</v>
      </c>
      <c r="AT604" s="142">
        <v>0</v>
      </c>
      <c r="AU604" s="143">
        <v>0</v>
      </c>
      <c r="AV604" s="142">
        <v>0</v>
      </c>
      <c r="AW604" s="143">
        <v>0</v>
      </c>
      <c r="AX604" s="142">
        <v>0</v>
      </c>
      <c r="AY604" s="143">
        <v>0</v>
      </c>
      <c r="AZ604" s="142">
        <v>0</v>
      </c>
      <c r="BA604" s="143">
        <v>0</v>
      </c>
      <c r="BB604" s="142">
        <v>0</v>
      </c>
      <c r="BC604" s="143">
        <v>0</v>
      </c>
      <c r="BE604" s="139">
        <v>0</v>
      </c>
      <c r="BF604" s="139">
        <v>0</v>
      </c>
      <c r="BG604" s="139">
        <v>0</v>
      </c>
      <c r="BH604" s="139">
        <v>0</v>
      </c>
      <c r="BI604" s="139">
        <v>0</v>
      </c>
      <c r="BJ604" s="139">
        <v>0</v>
      </c>
      <c r="BK604" s="139">
        <v>0</v>
      </c>
      <c r="BL604" s="139">
        <v>0</v>
      </c>
      <c r="BM604" s="139">
        <v>0</v>
      </c>
      <c r="BN604" s="139">
        <v>0</v>
      </c>
      <c r="BO604" s="139">
        <v>0</v>
      </c>
      <c r="BP604" s="139">
        <v>0</v>
      </c>
      <c r="BQ604" s="144">
        <v>0</v>
      </c>
    </row>
    <row r="605" spans="11:69" x14ac:dyDescent="0.25">
      <c r="K605" s="135" t="s">
        <v>328</v>
      </c>
      <c r="N605" s="61" t="s">
        <v>2606</v>
      </c>
      <c r="V605" s="61" t="s">
        <v>787</v>
      </c>
      <c r="W605" s="61" t="s">
        <v>884</v>
      </c>
      <c r="X605" s="61">
        <v>421</v>
      </c>
      <c r="AB605" s="136" t="s">
        <v>387</v>
      </c>
      <c r="AC605" s="179">
        <v>250099125020</v>
      </c>
      <c r="AD605" s="180" t="s">
        <v>2607</v>
      </c>
      <c r="AE605" s="139">
        <v>358</v>
      </c>
      <c r="AF605" s="17">
        <v>40</v>
      </c>
      <c r="AG605" s="17">
        <v>0</v>
      </c>
      <c r="AH605" s="140">
        <v>0</v>
      </c>
      <c r="AI605" s="141">
        <v>0</v>
      </c>
      <c r="AJ605" s="142">
        <v>0</v>
      </c>
      <c r="AK605" s="121">
        <v>0</v>
      </c>
      <c r="AL605" s="142">
        <v>0</v>
      </c>
      <c r="AM605" s="181">
        <v>0</v>
      </c>
      <c r="AN605" s="141">
        <v>0</v>
      </c>
      <c r="AO605" s="140">
        <v>0</v>
      </c>
      <c r="AP605" s="140">
        <v>0</v>
      </c>
      <c r="AQ605" s="140">
        <v>0</v>
      </c>
      <c r="AR605" s="142">
        <v>0</v>
      </c>
      <c r="AS605" s="143">
        <v>0</v>
      </c>
      <c r="AT605" s="142">
        <v>0</v>
      </c>
      <c r="AU605" s="143">
        <v>0</v>
      </c>
      <c r="AV605" s="142">
        <v>0</v>
      </c>
      <c r="AW605" s="143">
        <v>0</v>
      </c>
      <c r="AX605" s="142">
        <v>0</v>
      </c>
      <c r="AY605" s="143">
        <v>0</v>
      </c>
      <c r="AZ605" s="142">
        <v>0</v>
      </c>
      <c r="BA605" s="143">
        <v>0</v>
      </c>
      <c r="BB605" s="142">
        <v>0</v>
      </c>
      <c r="BC605" s="143">
        <v>0</v>
      </c>
      <c r="BE605" s="139">
        <v>0</v>
      </c>
      <c r="BF605" s="139">
        <v>0</v>
      </c>
      <c r="BG605" s="139">
        <v>0</v>
      </c>
      <c r="BH605" s="139">
        <v>0</v>
      </c>
      <c r="BI605" s="139">
        <v>0</v>
      </c>
      <c r="BJ605" s="139">
        <v>0</v>
      </c>
      <c r="BK605" s="139">
        <v>0</v>
      </c>
      <c r="BL605" s="139">
        <v>0</v>
      </c>
      <c r="BM605" s="139">
        <v>0</v>
      </c>
      <c r="BN605" s="139">
        <v>0</v>
      </c>
      <c r="BO605" s="139">
        <v>0</v>
      </c>
      <c r="BP605" s="139">
        <v>0</v>
      </c>
      <c r="BQ605" s="144">
        <v>0</v>
      </c>
    </row>
    <row r="606" spans="11:69" x14ac:dyDescent="0.25">
      <c r="K606" s="135" t="s">
        <v>328</v>
      </c>
      <c r="N606" s="61" t="s">
        <v>2608</v>
      </c>
      <c r="V606" s="61" t="s">
        <v>787</v>
      </c>
      <c r="W606" s="61" t="s">
        <v>884</v>
      </c>
      <c r="X606" s="61">
        <v>421</v>
      </c>
      <c r="AB606" s="136" t="s">
        <v>387</v>
      </c>
      <c r="AC606" s="179">
        <v>250099125030</v>
      </c>
      <c r="AD606" s="180" t="s">
        <v>2609</v>
      </c>
      <c r="AE606" s="139">
        <v>521</v>
      </c>
      <c r="AF606" s="17">
        <v>56</v>
      </c>
      <c r="AG606" s="17">
        <v>0</v>
      </c>
      <c r="AH606" s="140">
        <v>0</v>
      </c>
      <c r="AI606" s="141">
        <v>0</v>
      </c>
      <c r="AJ606" s="142">
        <v>0</v>
      </c>
      <c r="AK606" s="121">
        <v>0</v>
      </c>
      <c r="AL606" s="142">
        <v>0</v>
      </c>
      <c r="AM606" s="181">
        <v>0</v>
      </c>
      <c r="AN606" s="141">
        <v>0</v>
      </c>
      <c r="AO606" s="140">
        <v>0</v>
      </c>
      <c r="AP606" s="140">
        <v>0</v>
      </c>
      <c r="AQ606" s="140">
        <v>0</v>
      </c>
      <c r="AR606" s="142">
        <v>0</v>
      </c>
      <c r="AS606" s="143">
        <v>0</v>
      </c>
      <c r="AT606" s="142">
        <v>0</v>
      </c>
      <c r="AU606" s="143">
        <v>0</v>
      </c>
      <c r="AV606" s="142">
        <v>0</v>
      </c>
      <c r="AW606" s="143">
        <v>0</v>
      </c>
      <c r="AX606" s="142">
        <v>0</v>
      </c>
      <c r="AY606" s="143">
        <v>0</v>
      </c>
      <c r="AZ606" s="142">
        <v>0</v>
      </c>
      <c r="BA606" s="143">
        <v>0</v>
      </c>
      <c r="BB606" s="142">
        <v>0</v>
      </c>
      <c r="BC606" s="143">
        <v>0</v>
      </c>
      <c r="BE606" s="139">
        <v>0</v>
      </c>
      <c r="BF606" s="139">
        <v>0</v>
      </c>
      <c r="BG606" s="139">
        <v>0</v>
      </c>
      <c r="BH606" s="139">
        <v>0</v>
      </c>
      <c r="BI606" s="139">
        <v>0</v>
      </c>
      <c r="BJ606" s="139">
        <v>0</v>
      </c>
      <c r="BK606" s="139">
        <v>0</v>
      </c>
      <c r="BL606" s="139">
        <v>0</v>
      </c>
      <c r="BM606" s="139">
        <v>0</v>
      </c>
      <c r="BN606" s="139">
        <v>0</v>
      </c>
      <c r="BO606" s="139">
        <v>0</v>
      </c>
      <c r="BP606" s="139">
        <v>0</v>
      </c>
      <c r="BQ606" s="144">
        <v>0</v>
      </c>
    </row>
    <row r="607" spans="11:69" x14ac:dyDescent="0.25">
      <c r="K607" s="135" t="s">
        <v>328</v>
      </c>
      <c r="N607" s="61" t="s">
        <v>2610</v>
      </c>
      <c r="V607" s="61" t="s">
        <v>787</v>
      </c>
      <c r="W607" s="61" t="s">
        <v>884</v>
      </c>
      <c r="X607" s="61">
        <v>421</v>
      </c>
      <c r="AB607" s="136" t="s">
        <v>387</v>
      </c>
      <c r="AC607" s="179">
        <v>250099125040</v>
      </c>
      <c r="AD607" s="180" t="s">
        <v>2611</v>
      </c>
      <c r="AE607" s="139">
        <v>404</v>
      </c>
      <c r="AF607" s="17">
        <v>59</v>
      </c>
      <c r="AG607" s="17">
        <v>0</v>
      </c>
      <c r="AH607" s="140">
        <v>0</v>
      </c>
      <c r="AI607" s="141">
        <v>0</v>
      </c>
      <c r="AJ607" s="142">
        <v>0</v>
      </c>
      <c r="AK607" s="121">
        <v>0</v>
      </c>
      <c r="AL607" s="142">
        <v>0</v>
      </c>
      <c r="AM607" s="181">
        <v>0</v>
      </c>
      <c r="AN607" s="141">
        <v>0</v>
      </c>
      <c r="AO607" s="140">
        <v>0</v>
      </c>
      <c r="AP607" s="140">
        <v>0</v>
      </c>
      <c r="AQ607" s="140">
        <v>0</v>
      </c>
      <c r="AR607" s="142">
        <v>0</v>
      </c>
      <c r="AS607" s="143">
        <v>0</v>
      </c>
      <c r="AT607" s="142">
        <v>0</v>
      </c>
      <c r="AU607" s="143">
        <v>0</v>
      </c>
      <c r="AV607" s="142">
        <v>0</v>
      </c>
      <c r="AW607" s="143">
        <v>0</v>
      </c>
      <c r="AX607" s="142">
        <v>0</v>
      </c>
      <c r="AY607" s="143">
        <v>0</v>
      </c>
      <c r="AZ607" s="142">
        <v>0</v>
      </c>
      <c r="BA607" s="143">
        <v>0</v>
      </c>
      <c r="BB607" s="142">
        <v>0</v>
      </c>
      <c r="BC607" s="143">
        <v>0</v>
      </c>
      <c r="BE607" s="139">
        <v>0</v>
      </c>
      <c r="BF607" s="139">
        <v>0</v>
      </c>
      <c r="BG607" s="139">
        <v>0</v>
      </c>
      <c r="BH607" s="139">
        <v>0</v>
      </c>
      <c r="BI607" s="139">
        <v>0</v>
      </c>
      <c r="BJ607" s="139">
        <v>0</v>
      </c>
      <c r="BK607" s="139">
        <v>0</v>
      </c>
      <c r="BL607" s="139">
        <v>0</v>
      </c>
      <c r="BM607" s="139">
        <v>0</v>
      </c>
      <c r="BN607" s="139">
        <v>0</v>
      </c>
      <c r="BO607" s="139">
        <v>0</v>
      </c>
      <c r="BP607" s="139">
        <v>0</v>
      </c>
      <c r="BQ607" s="144">
        <v>0</v>
      </c>
    </row>
    <row r="608" spans="11:69" x14ac:dyDescent="0.25">
      <c r="K608" s="135" t="s">
        <v>328</v>
      </c>
      <c r="N608" s="61" t="s">
        <v>2612</v>
      </c>
      <c r="V608" s="61" t="s">
        <v>787</v>
      </c>
      <c r="W608" s="61" t="s">
        <v>884</v>
      </c>
      <c r="X608" s="61">
        <v>421</v>
      </c>
      <c r="AB608" s="136" t="s">
        <v>387</v>
      </c>
      <c r="AC608" s="179">
        <v>250099125050</v>
      </c>
      <c r="AD608" s="180" t="s">
        <v>2613</v>
      </c>
      <c r="AE608" s="139">
        <v>22</v>
      </c>
      <c r="AF608" s="17">
        <v>3</v>
      </c>
      <c r="AG608" s="17">
        <v>0</v>
      </c>
      <c r="AH608" s="140">
        <v>0</v>
      </c>
      <c r="AI608" s="141">
        <v>0</v>
      </c>
      <c r="AJ608" s="142">
        <v>0</v>
      </c>
      <c r="AK608" s="121">
        <v>0</v>
      </c>
      <c r="AL608" s="142">
        <v>0</v>
      </c>
      <c r="AM608" s="181">
        <v>0</v>
      </c>
      <c r="AN608" s="141">
        <v>0</v>
      </c>
      <c r="AO608" s="140">
        <v>0</v>
      </c>
      <c r="AP608" s="140">
        <v>0</v>
      </c>
      <c r="AQ608" s="140">
        <v>0</v>
      </c>
      <c r="AR608" s="142">
        <v>0</v>
      </c>
      <c r="AS608" s="143">
        <v>0</v>
      </c>
      <c r="AT608" s="142">
        <v>0</v>
      </c>
      <c r="AU608" s="143">
        <v>0</v>
      </c>
      <c r="AV608" s="142">
        <v>0</v>
      </c>
      <c r="AW608" s="143">
        <v>0</v>
      </c>
      <c r="AX608" s="142">
        <v>0</v>
      </c>
      <c r="AY608" s="143">
        <v>0</v>
      </c>
      <c r="AZ608" s="142">
        <v>0</v>
      </c>
      <c r="BA608" s="143">
        <v>0</v>
      </c>
      <c r="BB608" s="142">
        <v>0</v>
      </c>
      <c r="BC608" s="143">
        <v>0</v>
      </c>
      <c r="BE608" s="139">
        <v>0</v>
      </c>
      <c r="BF608" s="139">
        <v>0</v>
      </c>
      <c r="BG608" s="139">
        <v>0</v>
      </c>
      <c r="BH608" s="139">
        <v>0</v>
      </c>
      <c r="BI608" s="139">
        <v>0</v>
      </c>
      <c r="BJ608" s="139">
        <v>0</v>
      </c>
      <c r="BK608" s="139">
        <v>0</v>
      </c>
      <c r="BL608" s="139">
        <v>0</v>
      </c>
      <c r="BM608" s="139">
        <v>0</v>
      </c>
      <c r="BN608" s="139">
        <v>0</v>
      </c>
      <c r="BO608" s="139">
        <v>0</v>
      </c>
      <c r="BP608" s="139">
        <v>0</v>
      </c>
      <c r="BQ608" s="144">
        <v>0</v>
      </c>
    </row>
    <row r="609" spans="11:69" x14ac:dyDescent="0.25">
      <c r="K609" s="135" t="s">
        <v>328</v>
      </c>
      <c r="N609" s="61" t="s">
        <v>2614</v>
      </c>
      <c r="V609" s="61" t="s">
        <v>787</v>
      </c>
      <c r="W609" s="61" t="s">
        <v>884</v>
      </c>
      <c r="X609" s="61">
        <v>421</v>
      </c>
      <c r="AB609" s="136" t="s">
        <v>387</v>
      </c>
      <c r="AC609" s="179">
        <v>250099125060</v>
      </c>
      <c r="AD609" s="180" t="s">
        <v>2615</v>
      </c>
      <c r="AE609" s="139">
        <v>51</v>
      </c>
      <c r="AF609" s="17">
        <v>9</v>
      </c>
      <c r="AG609" s="17">
        <v>0</v>
      </c>
      <c r="AH609" s="140">
        <v>0</v>
      </c>
      <c r="AI609" s="141">
        <v>0</v>
      </c>
      <c r="AJ609" s="142">
        <v>0</v>
      </c>
      <c r="AK609" s="121">
        <v>0</v>
      </c>
      <c r="AL609" s="142">
        <v>0</v>
      </c>
      <c r="AM609" s="181">
        <v>0</v>
      </c>
      <c r="AN609" s="141">
        <v>0</v>
      </c>
      <c r="AO609" s="140">
        <v>0</v>
      </c>
      <c r="AP609" s="140">
        <v>0</v>
      </c>
      <c r="AQ609" s="140">
        <v>0</v>
      </c>
      <c r="AR609" s="142">
        <v>0</v>
      </c>
      <c r="AS609" s="143">
        <v>0</v>
      </c>
      <c r="AT609" s="142">
        <v>0</v>
      </c>
      <c r="AU609" s="143">
        <v>0</v>
      </c>
      <c r="AV609" s="142">
        <v>0</v>
      </c>
      <c r="AW609" s="143">
        <v>0</v>
      </c>
      <c r="AX609" s="142">
        <v>0</v>
      </c>
      <c r="AY609" s="143">
        <v>0</v>
      </c>
      <c r="AZ609" s="142">
        <v>0</v>
      </c>
      <c r="BA609" s="143">
        <v>0</v>
      </c>
      <c r="BB609" s="142">
        <v>0</v>
      </c>
      <c r="BC609" s="143">
        <v>0</v>
      </c>
      <c r="BE609" s="139">
        <v>0</v>
      </c>
      <c r="BF609" s="139">
        <v>0</v>
      </c>
      <c r="BG609" s="139">
        <v>0</v>
      </c>
      <c r="BH609" s="139">
        <v>0</v>
      </c>
      <c r="BI609" s="139">
        <v>0</v>
      </c>
      <c r="BJ609" s="139">
        <v>0</v>
      </c>
      <c r="BK609" s="139">
        <v>0</v>
      </c>
      <c r="BL609" s="139">
        <v>0</v>
      </c>
      <c r="BM609" s="139">
        <v>0</v>
      </c>
      <c r="BN609" s="139">
        <v>0</v>
      </c>
      <c r="BO609" s="139">
        <v>0</v>
      </c>
      <c r="BP609" s="139">
        <v>0</v>
      </c>
      <c r="BQ609" s="144">
        <v>0</v>
      </c>
    </row>
    <row r="610" spans="11:69" x14ac:dyDescent="0.25">
      <c r="K610" s="135" t="s">
        <v>328</v>
      </c>
      <c r="N610" s="61" t="s">
        <v>2616</v>
      </c>
      <c r="V610" s="61" t="s">
        <v>787</v>
      </c>
      <c r="W610" s="61" t="s">
        <v>884</v>
      </c>
      <c r="X610" s="61">
        <v>421</v>
      </c>
      <c r="AB610" s="136" t="s">
        <v>387</v>
      </c>
      <c r="AC610" s="179">
        <v>250099133010</v>
      </c>
      <c r="AD610" s="180" t="s">
        <v>2617</v>
      </c>
      <c r="AE610" s="139">
        <v>14246</v>
      </c>
      <c r="AF610" s="17">
        <v>1853</v>
      </c>
      <c r="AG610" s="17">
        <v>0</v>
      </c>
      <c r="AH610" s="140">
        <v>0</v>
      </c>
      <c r="AI610" s="141">
        <v>0</v>
      </c>
      <c r="AJ610" s="142">
        <v>0</v>
      </c>
      <c r="AK610" s="121">
        <v>0</v>
      </c>
      <c r="AL610" s="142">
        <v>0</v>
      </c>
      <c r="AM610" s="181">
        <v>0</v>
      </c>
      <c r="AN610" s="141">
        <v>0</v>
      </c>
      <c r="AO610" s="140">
        <v>0</v>
      </c>
      <c r="AP610" s="140">
        <v>0</v>
      </c>
      <c r="AQ610" s="140">
        <v>0</v>
      </c>
      <c r="AR610" s="142">
        <v>0</v>
      </c>
      <c r="AS610" s="143">
        <v>0</v>
      </c>
      <c r="AT610" s="142">
        <v>0</v>
      </c>
      <c r="AU610" s="143">
        <v>0</v>
      </c>
      <c r="AV610" s="142">
        <v>0</v>
      </c>
      <c r="AW610" s="143">
        <v>0</v>
      </c>
      <c r="AX610" s="142">
        <v>0</v>
      </c>
      <c r="AY610" s="143">
        <v>0</v>
      </c>
      <c r="AZ610" s="142">
        <v>0</v>
      </c>
      <c r="BA610" s="143">
        <v>0</v>
      </c>
      <c r="BB610" s="142">
        <v>0</v>
      </c>
      <c r="BC610" s="143">
        <v>0</v>
      </c>
      <c r="BE610" s="139">
        <v>0</v>
      </c>
      <c r="BF610" s="139">
        <v>0</v>
      </c>
      <c r="BG610" s="139">
        <v>0</v>
      </c>
      <c r="BH610" s="139">
        <v>0</v>
      </c>
      <c r="BI610" s="139">
        <v>0</v>
      </c>
      <c r="BJ610" s="139">
        <v>0</v>
      </c>
      <c r="BK610" s="139">
        <v>0</v>
      </c>
      <c r="BL610" s="139">
        <v>0</v>
      </c>
      <c r="BM610" s="139">
        <v>0</v>
      </c>
      <c r="BN610" s="139">
        <v>0</v>
      </c>
      <c r="BO610" s="139">
        <v>0</v>
      </c>
      <c r="BP610" s="139">
        <v>0</v>
      </c>
      <c r="BQ610" s="144">
        <v>0</v>
      </c>
    </row>
    <row r="611" spans="11:69" x14ac:dyDescent="0.25">
      <c r="K611" s="135" t="s">
        <v>328</v>
      </c>
      <c r="N611" s="61" t="s">
        <v>2618</v>
      </c>
      <c r="V611" s="61" t="s">
        <v>787</v>
      </c>
      <c r="W611" s="61" t="s">
        <v>884</v>
      </c>
      <c r="X611" s="61">
        <v>421</v>
      </c>
      <c r="AB611" s="136" t="s">
        <v>387</v>
      </c>
      <c r="AC611" s="179">
        <v>250099133015</v>
      </c>
      <c r="AD611" s="180" t="s">
        <v>2619</v>
      </c>
      <c r="AE611" s="139">
        <v>4569</v>
      </c>
      <c r="AF611" s="17">
        <v>606</v>
      </c>
      <c r="AG611" s="17">
        <v>0</v>
      </c>
      <c r="AH611" s="140">
        <v>0</v>
      </c>
      <c r="AI611" s="141">
        <v>0</v>
      </c>
      <c r="AJ611" s="142">
        <v>0</v>
      </c>
      <c r="AK611" s="121">
        <v>0</v>
      </c>
      <c r="AL611" s="142">
        <v>0</v>
      </c>
      <c r="AM611" s="181">
        <v>0</v>
      </c>
      <c r="AN611" s="141">
        <v>0</v>
      </c>
      <c r="AO611" s="140">
        <v>0</v>
      </c>
      <c r="AP611" s="140">
        <v>0</v>
      </c>
      <c r="AQ611" s="140">
        <v>0</v>
      </c>
      <c r="AR611" s="142">
        <v>0</v>
      </c>
      <c r="AS611" s="143">
        <v>0</v>
      </c>
      <c r="AT611" s="142">
        <v>0</v>
      </c>
      <c r="AU611" s="143">
        <v>0</v>
      </c>
      <c r="AV611" s="142">
        <v>0</v>
      </c>
      <c r="AW611" s="143">
        <v>0</v>
      </c>
      <c r="AX611" s="142">
        <v>0</v>
      </c>
      <c r="AY611" s="143">
        <v>0</v>
      </c>
      <c r="AZ611" s="142">
        <v>0</v>
      </c>
      <c r="BA611" s="143">
        <v>0</v>
      </c>
      <c r="BB611" s="142">
        <v>0</v>
      </c>
      <c r="BC611" s="143">
        <v>0</v>
      </c>
      <c r="BE611" s="139">
        <v>0</v>
      </c>
      <c r="BF611" s="139">
        <v>0</v>
      </c>
      <c r="BG611" s="139">
        <v>0</v>
      </c>
      <c r="BH611" s="139">
        <v>0</v>
      </c>
      <c r="BI611" s="139">
        <v>0</v>
      </c>
      <c r="BJ611" s="139">
        <v>0</v>
      </c>
      <c r="BK611" s="139">
        <v>0</v>
      </c>
      <c r="BL611" s="139">
        <v>0</v>
      </c>
      <c r="BM611" s="139">
        <v>0</v>
      </c>
      <c r="BN611" s="139">
        <v>0</v>
      </c>
      <c r="BO611" s="139">
        <v>0</v>
      </c>
      <c r="BP611" s="139">
        <v>0</v>
      </c>
      <c r="BQ611" s="144">
        <v>0</v>
      </c>
    </row>
    <row r="612" spans="11:69" x14ac:dyDescent="0.25">
      <c r="K612" s="135" t="s">
        <v>328</v>
      </c>
      <c r="N612" s="61" t="s">
        <v>2620</v>
      </c>
      <c r="V612" s="61" t="s">
        <v>787</v>
      </c>
      <c r="W612" s="61" t="s">
        <v>884</v>
      </c>
      <c r="X612" s="61">
        <v>421</v>
      </c>
      <c r="AB612" s="136" t="s">
        <v>387</v>
      </c>
      <c r="AC612" s="179">
        <v>250099133020</v>
      </c>
      <c r="AD612" s="180" t="s">
        <v>2621</v>
      </c>
      <c r="AE612" s="139">
        <v>2982</v>
      </c>
      <c r="AF612" s="17">
        <v>370</v>
      </c>
      <c r="AG612" s="17">
        <v>0</v>
      </c>
      <c r="AH612" s="140">
        <v>0</v>
      </c>
      <c r="AI612" s="141">
        <v>0</v>
      </c>
      <c r="AJ612" s="142">
        <v>0</v>
      </c>
      <c r="AK612" s="121">
        <v>0</v>
      </c>
      <c r="AL612" s="142">
        <v>0</v>
      </c>
      <c r="AM612" s="181">
        <v>0</v>
      </c>
      <c r="AN612" s="141">
        <v>0</v>
      </c>
      <c r="AO612" s="140">
        <v>0</v>
      </c>
      <c r="AP612" s="140">
        <v>0</v>
      </c>
      <c r="AQ612" s="140">
        <v>0</v>
      </c>
      <c r="AR612" s="142">
        <v>0</v>
      </c>
      <c r="AS612" s="143">
        <v>0</v>
      </c>
      <c r="AT612" s="142">
        <v>0</v>
      </c>
      <c r="AU612" s="143">
        <v>0</v>
      </c>
      <c r="AV612" s="142">
        <v>0</v>
      </c>
      <c r="AW612" s="143">
        <v>0</v>
      </c>
      <c r="AX612" s="142">
        <v>0</v>
      </c>
      <c r="AY612" s="143">
        <v>0</v>
      </c>
      <c r="AZ612" s="142">
        <v>0</v>
      </c>
      <c r="BA612" s="143">
        <v>0</v>
      </c>
      <c r="BB612" s="142">
        <v>0</v>
      </c>
      <c r="BC612" s="143">
        <v>0</v>
      </c>
      <c r="BE612" s="139">
        <v>0</v>
      </c>
      <c r="BF612" s="139">
        <v>0</v>
      </c>
      <c r="BG612" s="139">
        <v>0</v>
      </c>
      <c r="BH612" s="139">
        <v>0</v>
      </c>
      <c r="BI612" s="139">
        <v>0</v>
      </c>
      <c r="BJ612" s="139">
        <v>0</v>
      </c>
      <c r="BK612" s="139">
        <v>0</v>
      </c>
      <c r="BL612" s="139">
        <v>0</v>
      </c>
      <c r="BM612" s="139">
        <v>0</v>
      </c>
      <c r="BN612" s="139">
        <v>0</v>
      </c>
      <c r="BO612" s="139">
        <v>0</v>
      </c>
      <c r="BP612" s="139">
        <v>0</v>
      </c>
      <c r="BQ612" s="144">
        <v>0</v>
      </c>
    </row>
    <row r="613" spans="11:69" x14ac:dyDescent="0.25">
      <c r="K613" s="135" t="s">
        <v>328</v>
      </c>
      <c r="N613" s="61" t="s">
        <v>2622</v>
      </c>
      <c r="V613" s="61" t="s">
        <v>787</v>
      </c>
      <c r="W613" s="61" t="s">
        <v>884</v>
      </c>
      <c r="X613" s="61">
        <v>421</v>
      </c>
      <c r="AB613" s="136" t="s">
        <v>387</v>
      </c>
      <c r="AC613" s="179">
        <v>250099133030</v>
      </c>
      <c r="AD613" s="180" t="s">
        <v>2623</v>
      </c>
      <c r="AE613" s="139">
        <v>3576</v>
      </c>
      <c r="AF613" s="17">
        <v>529</v>
      </c>
      <c r="AG613" s="17">
        <v>0</v>
      </c>
      <c r="AH613" s="140">
        <v>0</v>
      </c>
      <c r="AI613" s="141">
        <v>0</v>
      </c>
      <c r="AJ613" s="142">
        <v>0</v>
      </c>
      <c r="AK613" s="121">
        <v>0</v>
      </c>
      <c r="AL613" s="142">
        <v>0</v>
      </c>
      <c r="AM613" s="181">
        <v>0</v>
      </c>
      <c r="AN613" s="141">
        <v>0</v>
      </c>
      <c r="AO613" s="140">
        <v>0</v>
      </c>
      <c r="AP613" s="140">
        <v>0</v>
      </c>
      <c r="AQ613" s="140">
        <v>0</v>
      </c>
      <c r="AR613" s="142">
        <v>0</v>
      </c>
      <c r="AS613" s="143">
        <v>0</v>
      </c>
      <c r="AT613" s="142">
        <v>0</v>
      </c>
      <c r="AU613" s="143">
        <v>0</v>
      </c>
      <c r="AV613" s="142">
        <v>0</v>
      </c>
      <c r="AW613" s="143">
        <v>0</v>
      </c>
      <c r="AX613" s="142">
        <v>0</v>
      </c>
      <c r="AY613" s="143">
        <v>0</v>
      </c>
      <c r="AZ613" s="142">
        <v>0</v>
      </c>
      <c r="BA613" s="143">
        <v>0</v>
      </c>
      <c r="BB613" s="142">
        <v>0</v>
      </c>
      <c r="BC613" s="143">
        <v>0</v>
      </c>
      <c r="BE613" s="139">
        <v>0</v>
      </c>
      <c r="BF613" s="139">
        <v>0</v>
      </c>
      <c r="BG613" s="139">
        <v>0</v>
      </c>
      <c r="BH613" s="139">
        <v>0</v>
      </c>
      <c r="BI613" s="139">
        <v>0</v>
      </c>
      <c r="BJ613" s="139">
        <v>0</v>
      </c>
      <c r="BK613" s="139">
        <v>0</v>
      </c>
      <c r="BL613" s="139">
        <v>0</v>
      </c>
      <c r="BM613" s="139">
        <v>0</v>
      </c>
      <c r="BN613" s="139">
        <v>0</v>
      </c>
      <c r="BO613" s="139">
        <v>0</v>
      </c>
      <c r="BP613" s="139">
        <v>0</v>
      </c>
      <c r="BQ613" s="144">
        <v>0</v>
      </c>
    </row>
    <row r="614" spans="11:69" x14ac:dyDescent="0.25">
      <c r="K614" s="135" t="s">
        <v>328</v>
      </c>
      <c r="N614" s="61" t="s">
        <v>2624</v>
      </c>
      <c r="V614" s="61" t="s">
        <v>787</v>
      </c>
      <c r="W614" s="61" t="s">
        <v>884</v>
      </c>
      <c r="X614" s="61">
        <v>421</v>
      </c>
      <c r="AB614" s="136" t="s">
        <v>387</v>
      </c>
      <c r="AC614" s="179">
        <v>250099133040</v>
      </c>
      <c r="AD614" s="180" t="s">
        <v>2625</v>
      </c>
      <c r="AE614" s="139">
        <v>2516</v>
      </c>
      <c r="AF614" s="17">
        <v>375</v>
      </c>
      <c r="AG614" s="17">
        <v>0</v>
      </c>
      <c r="AH614" s="140">
        <v>0</v>
      </c>
      <c r="AI614" s="141">
        <v>0</v>
      </c>
      <c r="AJ614" s="142">
        <v>0</v>
      </c>
      <c r="AK614" s="121">
        <v>0</v>
      </c>
      <c r="AL614" s="142">
        <v>0</v>
      </c>
      <c r="AM614" s="181">
        <v>0</v>
      </c>
      <c r="AN614" s="141">
        <v>0</v>
      </c>
      <c r="AO614" s="140">
        <v>0</v>
      </c>
      <c r="AP614" s="140">
        <v>0</v>
      </c>
      <c r="AQ614" s="140">
        <v>0</v>
      </c>
      <c r="AR614" s="142">
        <v>0</v>
      </c>
      <c r="AS614" s="143">
        <v>0</v>
      </c>
      <c r="AT614" s="142">
        <v>0</v>
      </c>
      <c r="AU614" s="143">
        <v>0</v>
      </c>
      <c r="AV614" s="142">
        <v>0</v>
      </c>
      <c r="AW614" s="143">
        <v>0</v>
      </c>
      <c r="AX614" s="142">
        <v>0</v>
      </c>
      <c r="AY614" s="143">
        <v>0</v>
      </c>
      <c r="AZ614" s="142">
        <v>0</v>
      </c>
      <c r="BA614" s="143">
        <v>0</v>
      </c>
      <c r="BB614" s="142">
        <v>0</v>
      </c>
      <c r="BC614" s="143">
        <v>0</v>
      </c>
      <c r="BE614" s="139">
        <v>0</v>
      </c>
      <c r="BF614" s="139">
        <v>0</v>
      </c>
      <c r="BG614" s="139">
        <v>0</v>
      </c>
      <c r="BH614" s="139">
        <v>0</v>
      </c>
      <c r="BI614" s="139">
        <v>0</v>
      </c>
      <c r="BJ614" s="139">
        <v>0</v>
      </c>
      <c r="BK614" s="139">
        <v>0</v>
      </c>
      <c r="BL614" s="139">
        <v>0</v>
      </c>
      <c r="BM614" s="139">
        <v>0</v>
      </c>
      <c r="BN614" s="139">
        <v>0</v>
      </c>
      <c r="BO614" s="139">
        <v>0</v>
      </c>
      <c r="BP614" s="139">
        <v>0</v>
      </c>
      <c r="BQ614" s="144">
        <v>0</v>
      </c>
    </row>
    <row r="615" spans="11:69" x14ac:dyDescent="0.25">
      <c r="K615" s="135" t="s">
        <v>328</v>
      </c>
      <c r="N615" s="61" t="s">
        <v>2626</v>
      </c>
      <c r="V615" s="61" t="s">
        <v>787</v>
      </c>
      <c r="W615" s="61" t="s">
        <v>884</v>
      </c>
      <c r="X615" s="61">
        <v>421</v>
      </c>
      <c r="AB615" s="136" t="s">
        <v>387</v>
      </c>
      <c r="AC615" s="179">
        <v>250099133050</v>
      </c>
      <c r="AD615" s="180" t="s">
        <v>2627</v>
      </c>
      <c r="AE615" s="139">
        <v>170</v>
      </c>
      <c r="AF615" s="17">
        <v>19</v>
      </c>
      <c r="AG615" s="17">
        <v>0</v>
      </c>
      <c r="AH615" s="140">
        <v>0</v>
      </c>
      <c r="AI615" s="141">
        <v>0</v>
      </c>
      <c r="AJ615" s="142">
        <v>0</v>
      </c>
      <c r="AK615" s="121">
        <v>0</v>
      </c>
      <c r="AL615" s="142">
        <v>0</v>
      </c>
      <c r="AM615" s="181">
        <v>0</v>
      </c>
      <c r="AN615" s="141">
        <v>0</v>
      </c>
      <c r="AO615" s="140">
        <v>0</v>
      </c>
      <c r="AP615" s="140">
        <v>0</v>
      </c>
      <c r="AQ615" s="140">
        <v>0</v>
      </c>
      <c r="AR615" s="142">
        <v>0</v>
      </c>
      <c r="AS615" s="143">
        <v>0</v>
      </c>
      <c r="AT615" s="142">
        <v>0</v>
      </c>
      <c r="AU615" s="143">
        <v>0</v>
      </c>
      <c r="AV615" s="142">
        <v>0</v>
      </c>
      <c r="AW615" s="143">
        <v>0</v>
      </c>
      <c r="AX615" s="142">
        <v>0</v>
      </c>
      <c r="AY615" s="143">
        <v>0</v>
      </c>
      <c r="AZ615" s="142">
        <v>0</v>
      </c>
      <c r="BA615" s="143">
        <v>0</v>
      </c>
      <c r="BB615" s="142">
        <v>0</v>
      </c>
      <c r="BC615" s="143">
        <v>0</v>
      </c>
      <c r="BE615" s="139">
        <v>0</v>
      </c>
      <c r="BF615" s="139">
        <v>0</v>
      </c>
      <c r="BG615" s="139">
        <v>0</v>
      </c>
      <c r="BH615" s="139">
        <v>0</v>
      </c>
      <c r="BI615" s="139">
        <v>0</v>
      </c>
      <c r="BJ615" s="139">
        <v>0</v>
      </c>
      <c r="BK615" s="139">
        <v>0</v>
      </c>
      <c r="BL615" s="139">
        <v>0</v>
      </c>
      <c r="BM615" s="139">
        <v>0</v>
      </c>
      <c r="BN615" s="139">
        <v>0</v>
      </c>
      <c r="BO615" s="139">
        <v>0</v>
      </c>
      <c r="BP615" s="139">
        <v>0</v>
      </c>
      <c r="BQ615" s="144">
        <v>0</v>
      </c>
    </row>
    <row r="616" spans="11:69" x14ac:dyDescent="0.25">
      <c r="K616" s="135" t="s">
        <v>328</v>
      </c>
      <c r="N616" s="61" t="s">
        <v>2628</v>
      </c>
      <c r="V616" s="61" t="s">
        <v>787</v>
      </c>
      <c r="W616" s="61" t="s">
        <v>884</v>
      </c>
      <c r="X616" s="61">
        <v>421</v>
      </c>
      <c r="AB616" s="136" t="s">
        <v>387</v>
      </c>
      <c r="AC616" s="179">
        <v>250099133060</v>
      </c>
      <c r="AD616" s="180" t="s">
        <v>2629</v>
      </c>
      <c r="AE616" s="139">
        <v>401</v>
      </c>
      <c r="AF616" s="17">
        <v>20</v>
      </c>
      <c r="AG616" s="17">
        <v>0</v>
      </c>
      <c r="AH616" s="140">
        <v>0</v>
      </c>
      <c r="AI616" s="141">
        <v>0</v>
      </c>
      <c r="AJ616" s="142">
        <v>0</v>
      </c>
      <c r="AK616" s="121">
        <v>0</v>
      </c>
      <c r="AL616" s="142">
        <v>0</v>
      </c>
      <c r="AM616" s="181">
        <v>0</v>
      </c>
      <c r="AN616" s="141">
        <v>0</v>
      </c>
      <c r="AO616" s="140">
        <v>0</v>
      </c>
      <c r="AP616" s="140">
        <v>0</v>
      </c>
      <c r="AQ616" s="140">
        <v>0</v>
      </c>
      <c r="AR616" s="142">
        <v>0</v>
      </c>
      <c r="AS616" s="143">
        <v>0</v>
      </c>
      <c r="AT616" s="142">
        <v>0</v>
      </c>
      <c r="AU616" s="143">
        <v>0</v>
      </c>
      <c r="AV616" s="142">
        <v>0</v>
      </c>
      <c r="AW616" s="143">
        <v>0</v>
      </c>
      <c r="AX616" s="142">
        <v>0</v>
      </c>
      <c r="AY616" s="143">
        <v>0</v>
      </c>
      <c r="AZ616" s="142">
        <v>0</v>
      </c>
      <c r="BA616" s="143">
        <v>0</v>
      </c>
      <c r="BB616" s="142">
        <v>0</v>
      </c>
      <c r="BC616" s="143">
        <v>0</v>
      </c>
      <c r="BE616" s="139">
        <v>0</v>
      </c>
      <c r="BF616" s="139">
        <v>0</v>
      </c>
      <c r="BG616" s="139">
        <v>0</v>
      </c>
      <c r="BH616" s="139">
        <v>0</v>
      </c>
      <c r="BI616" s="139">
        <v>0</v>
      </c>
      <c r="BJ616" s="139">
        <v>0</v>
      </c>
      <c r="BK616" s="139">
        <v>0</v>
      </c>
      <c r="BL616" s="139">
        <v>0</v>
      </c>
      <c r="BM616" s="139">
        <v>0</v>
      </c>
      <c r="BN616" s="139">
        <v>0</v>
      </c>
      <c r="BO616" s="139">
        <v>0</v>
      </c>
      <c r="BP616" s="139">
        <v>0</v>
      </c>
      <c r="BQ616" s="144">
        <v>0</v>
      </c>
    </row>
    <row r="617" spans="11:69" x14ac:dyDescent="0.25">
      <c r="K617" s="135" t="s">
        <v>328</v>
      </c>
      <c r="N617" s="61" t="s">
        <v>2630</v>
      </c>
      <c r="V617" s="61" t="s">
        <v>787</v>
      </c>
      <c r="W617" s="61" t="s">
        <v>884</v>
      </c>
      <c r="X617" s="61">
        <v>421</v>
      </c>
      <c r="AB617" s="136" t="s">
        <v>387</v>
      </c>
      <c r="AC617" s="179">
        <v>250099134010</v>
      </c>
      <c r="AD617" s="180" t="s">
        <v>2631</v>
      </c>
      <c r="AE617" s="139">
        <v>-14</v>
      </c>
      <c r="AF617" s="17">
        <v>0</v>
      </c>
      <c r="AG617" s="17">
        <v>0</v>
      </c>
      <c r="AH617" s="140">
        <v>0</v>
      </c>
      <c r="AI617" s="141">
        <v>0</v>
      </c>
      <c r="AJ617" s="142">
        <v>0</v>
      </c>
      <c r="AK617" s="121">
        <v>0</v>
      </c>
      <c r="AL617" s="142">
        <v>0</v>
      </c>
      <c r="AM617" s="181">
        <v>0</v>
      </c>
      <c r="AN617" s="141">
        <v>0</v>
      </c>
      <c r="AO617" s="140">
        <v>0</v>
      </c>
      <c r="AP617" s="140">
        <v>0</v>
      </c>
      <c r="AQ617" s="140">
        <v>0</v>
      </c>
      <c r="AR617" s="142">
        <v>0</v>
      </c>
      <c r="AS617" s="143">
        <v>0</v>
      </c>
      <c r="AT617" s="142">
        <v>0</v>
      </c>
      <c r="AU617" s="143">
        <v>0</v>
      </c>
      <c r="AV617" s="142">
        <v>0</v>
      </c>
      <c r="AW617" s="143">
        <v>0</v>
      </c>
      <c r="AX617" s="142">
        <v>0</v>
      </c>
      <c r="AY617" s="143">
        <v>0</v>
      </c>
      <c r="AZ617" s="142">
        <v>0</v>
      </c>
      <c r="BA617" s="143">
        <v>0</v>
      </c>
      <c r="BB617" s="142">
        <v>0</v>
      </c>
      <c r="BC617" s="143">
        <v>0</v>
      </c>
      <c r="BE617" s="139">
        <v>0</v>
      </c>
      <c r="BF617" s="139">
        <v>0</v>
      </c>
      <c r="BG617" s="139">
        <v>0</v>
      </c>
      <c r="BH617" s="139">
        <v>0</v>
      </c>
      <c r="BI617" s="139">
        <v>0</v>
      </c>
      <c r="BJ617" s="139">
        <v>0</v>
      </c>
      <c r="BK617" s="139">
        <v>0</v>
      </c>
      <c r="BL617" s="139">
        <v>0</v>
      </c>
      <c r="BM617" s="139">
        <v>0</v>
      </c>
      <c r="BN617" s="139">
        <v>0</v>
      </c>
      <c r="BO617" s="139">
        <v>0</v>
      </c>
      <c r="BP617" s="139">
        <v>0</v>
      </c>
      <c r="BQ617" s="144">
        <v>0</v>
      </c>
    </row>
    <row r="618" spans="11:69" x14ac:dyDescent="0.25">
      <c r="K618" s="135" t="s">
        <v>328</v>
      </c>
      <c r="N618" s="61" t="s">
        <v>2632</v>
      </c>
      <c r="V618" s="61" t="s">
        <v>787</v>
      </c>
      <c r="W618" s="61" t="s">
        <v>884</v>
      </c>
      <c r="X618" s="61">
        <v>421</v>
      </c>
      <c r="AB618" s="136" t="s">
        <v>387</v>
      </c>
      <c r="AC618" s="179">
        <v>250099134020</v>
      </c>
      <c r="AD618" s="180" t="s">
        <v>2633</v>
      </c>
      <c r="AE618" s="139">
        <v>-3</v>
      </c>
      <c r="AF618" s="17">
        <v>-2</v>
      </c>
      <c r="AG618" s="17">
        <v>0</v>
      </c>
      <c r="AH618" s="140">
        <v>0</v>
      </c>
      <c r="AI618" s="141">
        <v>0</v>
      </c>
      <c r="AJ618" s="142">
        <v>0</v>
      </c>
      <c r="AK618" s="121">
        <v>0</v>
      </c>
      <c r="AL618" s="142">
        <v>0</v>
      </c>
      <c r="AM618" s="181">
        <v>0</v>
      </c>
      <c r="AN618" s="141">
        <v>0</v>
      </c>
      <c r="AO618" s="140">
        <v>0</v>
      </c>
      <c r="AP618" s="140">
        <v>0</v>
      </c>
      <c r="AQ618" s="140">
        <v>0</v>
      </c>
      <c r="AR618" s="142">
        <v>0</v>
      </c>
      <c r="AS618" s="143">
        <v>0</v>
      </c>
      <c r="AT618" s="142">
        <v>0</v>
      </c>
      <c r="AU618" s="143">
        <v>0</v>
      </c>
      <c r="AV618" s="142">
        <v>0</v>
      </c>
      <c r="AW618" s="143">
        <v>0</v>
      </c>
      <c r="AX618" s="142">
        <v>0</v>
      </c>
      <c r="AY618" s="143">
        <v>0</v>
      </c>
      <c r="AZ618" s="142">
        <v>0</v>
      </c>
      <c r="BA618" s="143">
        <v>0</v>
      </c>
      <c r="BB618" s="142">
        <v>0</v>
      </c>
      <c r="BC618" s="143">
        <v>0</v>
      </c>
      <c r="BE618" s="139">
        <v>0</v>
      </c>
      <c r="BF618" s="139">
        <v>0</v>
      </c>
      <c r="BG618" s="139">
        <v>0</v>
      </c>
      <c r="BH618" s="139">
        <v>0</v>
      </c>
      <c r="BI618" s="139">
        <v>0</v>
      </c>
      <c r="BJ618" s="139">
        <v>0</v>
      </c>
      <c r="BK618" s="139">
        <v>0</v>
      </c>
      <c r="BL618" s="139">
        <v>0</v>
      </c>
      <c r="BM618" s="139">
        <v>0</v>
      </c>
      <c r="BN618" s="139">
        <v>0</v>
      </c>
      <c r="BO618" s="139">
        <v>0</v>
      </c>
      <c r="BP618" s="139">
        <v>0</v>
      </c>
      <c r="BQ618" s="144">
        <v>0</v>
      </c>
    </row>
    <row r="619" spans="11:69" x14ac:dyDescent="0.25">
      <c r="K619" s="135" t="s">
        <v>328</v>
      </c>
      <c r="N619" s="61" t="s">
        <v>2634</v>
      </c>
      <c r="V619" s="61" t="s">
        <v>787</v>
      </c>
      <c r="W619" s="61" t="s">
        <v>884</v>
      </c>
      <c r="X619" s="61">
        <v>421</v>
      </c>
      <c r="AB619" s="136" t="s">
        <v>387</v>
      </c>
      <c r="AC619" s="179">
        <v>250099134030</v>
      </c>
      <c r="AD619" s="180" t="s">
        <v>2635</v>
      </c>
      <c r="AE619" s="139">
        <v>-8</v>
      </c>
      <c r="AF619" s="17">
        <v>0</v>
      </c>
      <c r="AG619" s="17">
        <v>0</v>
      </c>
      <c r="AH619" s="140">
        <v>0</v>
      </c>
      <c r="AI619" s="141">
        <v>0</v>
      </c>
      <c r="AJ619" s="142">
        <v>0</v>
      </c>
      <c r="AK619" s="121">
        <v>0</v>
      </c>
      <c r="AL619" s="142">
        <v>0</v>
      </c>
      <c r="AM619" s="181">
        <v>0</v>
      </c>
      <c r="AN619" s="141">
        <v>0</v>
      </c>
      <c r="AO619" s="140">
        <v>0</v>
      </c>
      <c r="AP619" s="140">
        <v>0</v>
      </c>
      <c r="AQ619" s="140">
        <v>0</v>
      </c>
      <c r="AR619" s="142">
        <v>0</v>
      </c>
      <c r="AS619" s="143">
        <v>0</v>
      </c>
      <c r="AT619" s="142">
        <v>0</v>
      </c>
      <c r="AU619" s="143">
        <v>0</v>
      </c>
      <c r="AV619" s="142">
        <v>0</v>
      </c>
      <c r="AW619" s="143">
        <v>0</v>
      </c>
      <c r="AX619" s="142">
        <v>0</v>
      </c>
      <c r="AY619" s="143">
        <v>0</v>
      </c>
      <c r="AZ619" s="142">
        <v>0</v>
      </c>
      <c r="BA619" s="143">
        <v>0</v>
      </c>
      <c r="BB619" s="142">
        <v>0</v>
      </c>
      <c r="BC619" s="143">
        <v>0</v>
      </c>
      <c r="BE619" s="139">
        <v>0</v>
      </c>
      <c r="BF619" s="139">
        <v>0</v>
      </c>
      <c r="BG619" s="139">
        <v>0</v>
      </c>
      <c r="BH619" s="139">
        <v>0</v>
      </c>
      <c r="BI619" s="139">
        <v>0</v>
      </c>
      <c r="BJ619" s="139">
        <v>0</v>
      </c>
      <c r="BK619" s="139">
        <v>0</v>
      </c>
      <c r="BL619" s="139">
        <v>0</v>
      </c>
      <c r="BM619" s="139">
        <v>0</v>
      </c>
      <c r="BN619" s="139">
        <v>0</v>
      </c>
      <c r="BO619" s="139">
        <v>0</v>
      </c>
      <c r="BP619" s="139">
        <v>0</v>
      </c>
      <c r="BQ619" s="144">
        <v>0</v>
      </c>
    </row>
    <row r="620" spans="11:69" x14ac:dyDescent="0.25">
      <c r="K620" s="135" t="s">
        <v>328</v>
      </c>
      <c r="N620" s="61" t="s">
        <v>2636</v>
      </c>
      <c r="V620" s="61" t="s">
        <v>787</v>
      </c>
      <c r="W620" s="61" t="s">
        <v>884</v>
      </c>
      <c r="X620" s="61">
        <v>421</v>
      </c>
      <c r="AB620" s="136" t="s">
        <v>387</v>
      </c>
      <c r="AC620" s="179">
        <v>250099143010</v>
      </c>
      <c r="AD620" s="180" t="s">
        <v>2637</v>
      </c>
      <c r="AE620" s="139">
        <v>60355</v>
      </c>
      <c r="AF620" s="17">
        <v>7550</v>
      </c>
      <c r="AG620" s="17">
        <v>0</v>
      </c>
      <c r="AH620" s="140">
        <v>0</v>
      </c>
      <c r="AI620" s="141">
        <v>0</v>
      </c>
      <c r="AJ620" s="142">
        <v>0</v>
      </c>
      <c r="AK620" s="121">
        <v>0</v>
      </c>
      <c r="AL620" s="142">
        <v>0</v>
      </c>
      <c r="AM620" s="181">
        <v>0</v>
      </c>
      <c r="AN620" s="141">
        <v>0</v>
      </c>
      <c r="AO620" s="140">
        <v>0</v>
      </c>
      <c r="AP620" s="140">
        <v>0</v>
      </c>
      <c r="AQ620" s="140">
        <v>0</v>
      </c>
      <c r="AR620" s="142">
        <v>0</v>
      </c>
      <c r="AS620" s="143">
        <v>0</v>
      </c>
      <c r="AT620" s="142">
        <v>0</v>
      </c>
      <c r="AU620" s="143">
        <v>0</v>
      </c>
      <c r="AV620" s="142">
        <v>0</v>
      </c>
      <c r="AW620" s="143">
        <v>0</v>
      </c>
      <c r="AX620" s="142">
        <v>0</v>
      </c>
      <c r="AY620" s="143">
        <v>0</v>
      </c>
      <c r="AZ620" s="142">
        <v>0</v>
      </c>
      <c r="BA620" s="143">
        <v>0</v>
      </c>
      <c r="BB620" s="142">
        <v>0</v>
      </c>
      <c r="BC620" s="143">
        <v>0</v>
      </c>
      <c r="BE620" s="139">
        <v>0</v>
      </c>
      <c r="BF620" s="139">
        <v>0</v>
      </c>
      <c r="BG620" s="139">
        <v>0</v>
      </c>
      <c r="BH620" s="139">
        <v>0</v>
      </c>
      <c r="BI620" s="139">
        <v>0</v>
      </c>
      <c r="BJ620" s="139">
        <v>0</v>
      </c>
      <c r="BK620" s="139">
        <v>0</v>
      </c>
      <c r="BL620" s="139">
        <v>0</v>
      </c>
      <c r="BM620" s="139">
        <v>0</v>
      </c>
      <c r="BN620" s="139">
        <v>0</v>
      </c>
      <c r="BO620" s="139">
        <v>0</v>
      </c>
      <c r="BP620" s="139">
        <v>0</v>
      </c>
      <c r="BQ620" s="144">
        <v>0</v>
      </c>
    </row>
    <row r="621" spans="11:69" x14ac:dyDescent="0.25">
      <c r="K621" s="135" t="s">
        <v>328</v>
      </c>
      <c r="N621" s="61" t="s">
        <v>2638</v>
      </c>
      <c r="V621" s="61" t="s">
        <v>787</v>
      </c>
      <c r="W621" s="61" t="s">
        <v>884</v>
      </c>
      <c r="X621" s="61">
        <v>421</v>
      </c>
      <c r="AB621" s="136" t="s">
        <v>387</v>
      </c>
      <c r="AC621" s="179">
        <v>250099143015</v>
      </c>
      <c r="AD621" s="180" t="s">
        <v>2639</v>
      </c>
      <c r="AE621" s="139">
        <v>16388</v>
      </c>
      <c r="AF621" s="17">
        <v>2124</v>
      </c>
      <c r="AG621" s="17">
        <v>0</v>
      </c>
      <c r="AH621" s="140">
        <v>0</v>
      </c>
      <c r="AI621" s="141">
        <v>0</v>
      </c>
      <c r="AJ621" s="142">
        <v>0</v>
      </c>
      <c r="AK621" s="121">
        <v>0</v>
      </c>
      <c r="AL621" s="142">
        <v>0</v>
      </c>
      <c r="AM621" s="181">
        <v>0</v>
      </c>
      <c r="AN621" s="141">
        <v>0</v>
      </c>
      <c r="AO621" s="140">
        <v>0</v>
      </c>
      <c r="AP621" s="140">
        <v>0</v>
      </c>
      <c r="AQ621" s="140">
        <v>0</v>
      </c>
      <c r="AR621" s="142">
        <v>0</v>
      </c>
      <c r="AS621" s="143">
        <v>0</v>
      </c>
      <c r="AT621" s="142">
        <v>0</v>
      </c>
      <c r="AU621" s="143">
        <v>0</v>
      </c>
      <c r="AV621" s="142">
        <v>0</v>
      </c>
      <c r="AW621" s="143">
        <v>0</v>
      </c>
      <c r="AX621" s="142">
        <v>0</v>
      </c>
      <c r="AY621" s="143">
        <v>0</v>
      </c>
      <c r="AZ621" s="142">
        <v>0</v>
      </c>
      <c r="BA621" s="143">
        <v>0</v>
      </c>
      <c r="BB621" s="142">
        <v>0</v>
      </c>
      <c r="BC621" s="143">
        <v>0</v>
      </c>
      <c r="BE621" s="139">
        <v>0</v>
      </c>
      <c r="BF621" s="139">
        <v>0</v>
      </c>
      <c r="BG621" s="139">
        <v>0</v>
      </c>
      <c r="BH621" s="139">
        <v>0</v>
      </c>
      <c r="BI621" s="139">
        <v>0</v>
      </c>
      <c r="BJ621" s="139">
        <v>0</v>
      </c>
      <c r="BK621" s="139">
        <v>0</v>
      </c>
      <c r="BL621" s="139">
        <v>0</v>
      </c>
      <c r="BM621" s="139">
        <v>0</v>
      </c>
      <c r="BN621" s="139">
        <v>0</v>
      </c>
      <c r="BO621" s="139">
        <v>0</v>
      </c>
      <c r="BP621" s="139">
        <v>0</v>
      </c>
      <c r="BQ621" s="144">
        <v>0</v>
      </c>
    </row>
    <row r="622" spans="11:69" x14ac:dyDescent="0.25">
      <c r="K622" s="135" t="s">
        <v>328</v>
      </c>
      <c r="N622" s="61" t="s">
        <v>2640</v>
      </c>
      <c r="V622" s="61" t="s">
        <v>787</v>
      </c>
      <c r="W622" s="61" t="s">
        <v>884</v>
      </c>
      <c r="X622" s="61">
        <v>421</v>
      </c>
      <c r="AB622" s="136" t="s">
        <v>387</v>
      </c>
      <c r="AC622" s="179">
        <v>250099143020</v>
      </c>
      <c r="AD622" s="180" t="s">
        <v>2641</v>
      </c>
      <c r="AE622" s="139">
        <v>17800</v>
      </c>
      <c r="AF622" s="17">
        <v>2609</v>
      </c>
      <c r="AG622" s="17">
        <v>0</v>
      </c>
      <c r="AH622" s="140">
        <v>0</v>
      </c>
      <c r="AI622" s="141">
        <v>0</v>
      </c>
      <c r="AJ622" s="142">
        <v>0</v>
      </c>
      <c r="AK622" s="121">
        <v>0</v>
      </c>
      <c r="AL622" s="142">
        <v>0</v>
      </c>
      <c r="AM622" s="181">
        <v>0</v>
      </c>
      <c r="AN622" s="141">
        <v>0</v>
      </c>
      <c r="AO622" s="140">
        <v>0</v>
      </c>
      <c r="AP622" s="140">
        <v>0</v>
      </c>
      <c r="AQ622" s="140">
        <v>0</v>
      </c>
      <c r="AR622" s="142">
        <v>0</v>
      </c>
      <c r="AS622" s="143">
        <v>0</v>
      </c>
      <c r="AT622" s="142">
        <v>0</v>
      </c>
      <c r="AU622" s="143">
        <v>0</v>
      </c>
      <c r="AV622" s="142">
        <v>0</v>
      </c>
      <c r="AW622" s="143">
        <v>0</v>
      </c>
      <c r="AX622" s="142">
        <v>0</v>
      </c>
      <c r="AY622" s="143">
        <v>0</v>
      </c>
      <c r="AZ622" s="142">
        <v>0</v>
      </c>
      <c r="BA622" s="143">
        <v>0</v>
      </c>
      <c r="BB622" s="142">
        <v>0</v>
      </c>
      <c r="BC622" s="143">
        <v>0</v>
      </c>
      <c r="BE622" s="139">
        <v>0</v>
      </c>
      <c r="BF622" s="139">
        <v>0</v>
      </c>
      <c r="BG622" s="139">
        <v>0</v>
      </c>
      <c r="BH622" s="139">
        <v>0</v>
      </c>
      <c r="BI622" s="139">
        <v>0</v>
      </c>
      <c r="BJ622" s="139">
        <v>0</v>
      </c>
      <c r="BK622" s="139">
        <v>0</v>
      </c>
      <c r="BL622" s="139">
        <v>0</v>
      </c>
      <c r="BM622" s="139">
        <v>0</v>
      </c>
      <c r="BN622" s="139">
        <v>0</v>
      </c>
      <c r="BO622" s="139">
        <v>0</v>
      </c>
      <c r="BP622" s="139">
        <v>0</v>
      </c>
      <c r="BQ622" s="144">
        <v>0</v>
      </c>
    </row>
    <row r="623" spans="11:69" x14ac:dyDescent="0.25">
      <c r="K623" s="135" t="s">
        <v>328</v>
      </c>
      <c r="N623" s="61" t="s">
        <v>2642</v>
      </c>
      <c r="V623" s="61" t="s">
        <v>787</v>
      </c>
      <c r="W623" s="61" t="s">
        <v>884</v>
      </c>
      <c r="X623" s="61">
        <v>421</v>
      </c>
      <c r="AB623" s="136" t="s">
        <v>387</v>
      </c>
      <c r="AC623" s="179">
        <v>250099143030</v>
      </c>
      <c r="AD623" s="180" t="s">
        <v>2643</v>
      </c>
      <c r="AE623" s="139">
        <v>26825</v>
      </c>
      <c r="AF623" s="17">
        <v>3644</v>
      </c>
      <c r="AG623" s="17">
        <v>0</v>
      </c>
      <c r="AH623" s="140">
        <v>0</v>
      </c>
      <c r="AI623" s="141">
        <v>0</v>
      </c>
      <c r="AJ623" s="142">
        <v>0</v>
      </c>
      <c r="AK623" s="121">
        <v>0</v>
      </c>
      <c r="AL623" s="142">
        <v>0</v>
      </c>
      <c r="AM623" s="181">
        <v>0</v>
      </c>
      <c r="AN623" s="141">
        <v>0</v>
      </c>
      <c r="AO623" s="140">
        <v>0</v>
      </c>
      <c r="AP623" s="140">
        <v>0</v>
      </c>
      <c r="AQ623" s="140">
        <v>0</v>
      </c>
      <c r="AR623" s="142">
        <v>0</v>
      </c>
      <c r="AS623" s="143">
        <v>0</v>
      </c>
      <c r="AT623" s="142">
        <v>0</v>
      </c>
      <c r="AU623" s="143">
        <v>0</v>
      </c>
      <c r="AV623" s="142">
        <v>0</v>
      </c>
      <c r="AW623" s="143">
        <v>0</v>
      </c>
      <c r="AX623" s="142">
        <v>0</v>
      </c>
      <c r="AY623" s="143">
        <v>0</v>
      </c>
      <c r="AZ623" s="142">
        <v>0</v>
      </c>
      <c r="BA623" s="143">
        <v>0</v>
      </c>
      <c r="BB623" s="142">
        <v>0</v>
      </c>
      <c r="BC623" s="143">
        <v>0</v>
      </c>
      <c r="BE623" s="139">
        <v>0</v>
      </c>
      <c r="BF623" s="139">
        <v>0</v>
      </c>
      <c r="BG623" s="139">
        <v>0</v>
      </c>
      <c r="BH623" s="139">
        <v>0</v>
      </c>
      <c r="BI623" s="139">
        <v>0</v>
      </c>
      <c r="BJ623" s="139">
        <v>0</v>
      </c>
      <c r="BK623" s="139">
        <v>0</v>
      </c>
      <c r="BL623" s="139">
        <v>0</v>
      </c>
      <c r="BM623" s="139">
        <v>0</v>
      </c>
      <c r="BN623" s="139">
        <v>0</v>
      </c>
      <c r="BO623" s="139">
        <v>0</v>
      </c>
      <c r="BP623" s="139">
        <v>0</v>
      </c>
      <c r="BQ623" s="144">
        <v>0</v>
      </c>
    </row>
    <row r="624" spans="11:69" x14ac:dyDescent="0.25">
      <c r="K624" s="135" t="s">
        <v>328</v>
      </c>
      <c r="N624" s="61" t="s">
        <v>2644</v>
      </c>
      <c r="V624" s="61" t="s">
        <v>787</v>
      </c>
      <c r="W624" s="61" t="s">
        <v>884</v>
      </c>
      <c r="X624" s="61">
        <v>421</v>
      </c>
      <c r="AB624" s="136" t="s">
        <v>387</v>
      </c>
      <c r="AC624" s="179">
        <v>250099143040</v>
      </c>
      <c r="AD624" s="180" t="s">
        <v>2645</v>
      </c>
      <c r="AE624" s="139">
        <v>22303</v>
      </c>
      <c r="AF624" s="17">
        <v>2993</v>
      </c>
      <c r="AG624" s="17">
        <v>0</v>
      </c>
      <c r="AH624" s="140">
        <v>0</v>
      </c>
      <c r="AI624" s="141">
        <v>0</v>
      </c>
      <c r="AJ624" s="142">
        <v>0</v>
      </c>
      <c r="AK624" s="121">
        <v>0</v>
      </c>
      <c r="AL624" s="142">
        <v>0</v>
      </c>
      <c r="AM624" s="181">
        <v>0</v>
      </c>
      <c r="AN624" s="141">
        <v>0</v>
      </c>
      <c r="AO624" s="140">
        <v>0</v>
      </c>
      <c r="AP624" s="140">
        <v>0</v>
      </c>
      <c r="AQ624" s="140">
        <v>0</v>
      </c>
      <c r="AR624" s="142">
        <v>0</v>
      </c>
      <c r="AS624" s="143">
        <v>0</v>
      </c>
      <c r="AT624" s="142">
        <v>0</v>
      </c>
      <c r="AU624" s="143">
        <v>0</v>
      </c>
      <c r="AV624" s="142">
        <v>0</v>
      </c>
      <c r="AW624" s="143">
        <v>0</v>
      </c>
      <c r="AX624" s="142">
        <v>0</v>
      </c>
      <c r="AY624" s="143">
        <v>0</v>
      </c>
      <c r="AZ624" s="142">
        <v>0</v>
      </c>
      <c r="BA624" s="143">
        <v>0</v>
      </c>
      <c r="BB624" s="142">
        <v>0</v>
      </c>
      <c r="BC624" s="143">
        <v>0</v>
      </c>
      <c r="BE624" s="139">
        <v>0</v>
      </c>
      <c r="BF624" s="139">
        <v>0</v>
      </c>
      <c r="BG624" s="139">
        <v>0</v>
      </c>
      <c r="BH624" s="139">
        <v>0</v>
      </c>
      <c r="BI624" s="139">
        <v>0</v>
      </c>
      <c r="BJ624" s="139">
        <v>0</v>
      </c>
      <c r="BK624" s="139">
        <v>0</v>
      </c>
      <c r="BL624" s="139">
        <v>0</v>
      </c>
      <c r="BM624" s="139">
        <v>0</v>
      </c>
      <c r="BN624" s="139">
        <v>0</v>
      </c>
      <c r="BO624" s="139">
        <v>0</v>
      </c>
      <c r="BP624" s="139">
        <v>0</v>
      </c>
      <c r="BQ624" s="144">
        <v>0</v>
      </c>
    </row>
    <row r="625" spans="11:69" x14ac:dyDescent="0.25">
      <c r="K625" s="135" t="s">
        <v>328</v>
      </c>
      <c r="N625" s="61" t="s">
        <v>2646</v>
      </c>
      <c r="V625" s="61" t="s">
        <v>787</v>
      </c>
      <c r="W625" s="61" t="s">
        <v>884</v>
      </c>
      <c r="X625" s="61">
        <v>421</v>
      </c>
      <c r="AB625" s="136" t="s">
        <v>387</v>
      </c>
      <c r="AC625" s="179">
        <v>250099143050</v>
      </c>
      <c r="AD625" s="180" t="s">
        <v>2647</v>
      </c>
      <c r="AE625" s="139">
        <v>1108</v>
      </c>
      <c r="AF625" s="17">
        <v>129</v>
      </c>
      <c r="AG625" s="17">
        <v>0</v>
      </c>
      <c r="AH625" s="140">
        <v>0</v>
      </c>
      <c r="AI625" s="141">
        <v>0</v>
      </c>
      <c r="AJ625" s="142">
        <v>0</v>
      </c>
      <c r="AK625" s="121">
        <v>0</v>
      </c>
      <c r="AL625" s="142">
        <v>0</v>
      </c>
      <c r="AM625" s="181">
        <v>0</v>
      </c>
      <c r="AN625" s="141">
        <v>0</v>
      </c>
      <c r="AO625" s="140">
        <v>0</v>
      </c>
      <c r="AP625" s="140">
        <v>0</v>
      </c>
      <c r="AQ625" s="140">
        <v>0</v>
      </c>
      <c r="AR625" s="142">
        <v>0</v>
      </c>
      <c r="AS625" s="143">
        <v>0</v>
      </c>
      <c r="AT625" s="142">
        <v>0</v>
      </c>
      <c r="AU625" s="143">
        <v>0</v>
      </c>
      <c r="AV625" s="142">
        <v>0</v>
      </c>
      <c r="AW625" s="143">
        <v>0</v>
      </c>
      <c r="AX625" s="142">
        <v>0</v>
      </c>
      <c r="AY625" s="143">
        <v>0</v>
      </c>
      <c r="AZ625" s="142">
        <v>0</v>
      </c>
      <c r="BA625" s="143">
        <v>0</v>
      </c>
      <c r="BB625" s="142">
        <v>0</v>
      </c>
      <c r="BC625" s="143">
        <v>0</v>
      </c>
      <c r="BE625" s="139">
        <v>0</v>
      </c>
      <c r="BF625" s="139">
        <v>0</v>
      </c>
      <c r="BG625" s="139">
        <v>0</v>
      </c>
      <c r="BH625" s="139">
        <v>0</v>
      </c>
      <c r="BI625" s="139">
        <v>0</v>
      </c>
      <c r="BJ625" s="139">
        <v>0</v>
      </c>
      <c r="BK625" s="139">
        <v>0</v>
      </c>
      <c r="BL625" s="139">
        <v>0</v>
      </c>
      <c r="BM625" s="139">
        <v>0</v>
      </c>
      <c r="BN625" s="139">
        <v>0</v>
      </c>
      <c r="BO625" s="139">
        <v>0</v>
      </c>
      <c r="BP625" s="139">
        <v>0</v>
      </c>
      <c r="BQ625" s="144">
        <v>0</v>
      </c>
    </row>
    <row r="626" spans="11:69" x14ac:dyDescent="0.25">
      <c r="K626" s="135" t="s">
        <v>328</v>
      </c>
      <c r="N626" s="61" t="s">
        <v>2648</v>
      </c>
      <c r="V626" s="61" t="s">
        <v>787</v>
      </c>
      <c r="W626" s="61" t="s">
        <v>884</v>
      </c>
      <c r="X626" s="61">
        <v>421</v>
      </c>
      <c r="AB626" s="136" t="s">
        <v>387</v>
      </c>
      <c r="AC626" s="179">
        <v>250099143060</v>
      </c>
      <c r="AD626" s="180" t="s">
        <v>2649</v>
      </c>
      <c r="AE626" s="139">
        <v>4972</v>
      </c>
      <c r="AF626" s="17">
        <v>303</v>
      </c>
      <c r="AG626" s="17">
        <v>0</v>
      </c>
      <c r="AH626" s="140">
        <v>0</v>
      </c>
      <c r="AI626" s="141">
        <v>0</v>
      </c>
      <c r="AJ626" s="142">
        <v>0</v>
      </c>
      <c r="AK626" s="121">
        <v>0</v>
      </c>
      <c r="AL626" s="142">
        <v>0</v>
      </c>
      <c r="AM626" s="181">
        <v>0</v>
      </c>
      <c r="AN626" s="141">
        <v>0</v>
      </c>
      <c r="AO626" s="140">
        <v>0</v>
      </c>
      <c r="AP626" s="140">
        <v>0</v>
      </c>
      <c r="AQ626" s="140">
        <v>0</v>
      </c>
      <c r="AR626" s="142">
        <v>0</v>
      </c>
      <c r="AS626" s="143">
        <v>0</v>
      </c>
      <c r="AT626" s="142">
        <v>0</v>
      </c>
      <c r="AU626" s="143">
        <v>0</v>
      </c>
      <c r="AV626" s="142">
        <v>0</v>
      </c>
      <c r="AW626" s="143">
        <v>0</v>
      </c>
      <c r="AX626" s="142">
        <v>0</v>
      </c>
      <c r="AY626" s="143">
        <v>0</v>
      </c>
      <c r="AZ626" s="142">
        <v>0</v>
      </c>
      <c r="BA626" s="143">
        <v>0</v>
      </c>
      <c r="BB626" s="142">
        <v>0</v>
      </c>
      <c r="BC626" s="143">
        <v>0</v>
      </c>
      <c r="BE626" s="139">
        <v>0</v>
      </c>
      <c r="BF626" s="139">
        <v>0</v>
      </c>
      <c r="BG626" s="139">
        <v>0</v>
      </c>
      <c r="BH626" s="139">
        <v>0</v>
      </c>
      <c r="BI626" s="139">
        <v>0</v>
      </c>
      <c r="BJ626" s="139">
        <v>0</v>
      </c>
      <c r="BK626" s="139">
        <v>0</v>
      </c>
      <c r="BL626" s="139">
        <v>0</v>
      </c>
      <c r="BM626" s="139">
        <v>0</v>
      </c>
      <c r="BN626" s="139">
        <v>0</v>
      </c>
      <c r="BO626" s="139">
        <v>0</v>
      </c>
      <c r="BP626" s="139">
        <v>0</v>
      </c>
      <c r="BQ626" s="144">
        <v>0</v>
      </c>
    </row>
    <row r="627" spans="11:69" x14ac:dyDescent="0.25">
      <c r="K627" s="135" t="s">
        <v>328</v>
      </c>
      <c r="N627" s="61" t="s">
        <v>2650</v>
      </c>
      <c r="V627" s="61" t="s">
        <v>787</v>
      </c>
      <c r="W627" s="61" t="s">
        <v>884</v>
      </c>
      <c r="X627" s="61">
        <v>421</v>
      </c>
      <c r="AB627" s="136" t="s">
        <v>387</v>
      </c>
      <c r="AC627" s="179">
        <v>250099144010</v>
      </c>
      <c r="AD627" s="180" t="s">
        <v>2651</v>
      </c>
      <c r="AE627" s="139">
        <v>82946</v>
      </c>
      <c r="AF627" s="17">
        <v>1826</v>
      </c>
      <c r="AG627" s="17">
        <v>0</v>
      </c>
      <c r="AH627" s="140">
        <v>0</v>
      </c>
      <c r="AI627" s="141">
        <v>0</v>
      </c>
      <c r="AJ627" s="142">
        <v>0</v>
      </c>
      <c r="AK627" s="121">
        <v>0</v>
      </c>
      <c r="AL627" s="142">
        <v>0</v>
      </c>
      <c r="AM627" s="181">
        <v>0</v>
      </c>
      <c r="AN627" s="141">
        <v>0</v>
      </c>
      <c r="AO627" s="140">
        <v>0</v>
      </c>
      <c r="AP627" s="140">
        <v>0</v>
      </c>
      <c r="AQ627" s="140">
        <v>0</v>
      </c>
      <c r="AR627" s="142">
        <v>0</v>
      </c>
      <c r="AS627" s="143">
        <v>0</v>
      </c>
      <c r="AT627" s="142">
        <v>0</v>
      </c>
      <c r="AU627" s="143">
        <v>0</v>
      </c>
      <c r="AV627" s="142">
        <v>0</v>
      </c>
      <c r="AW627" s="143">
        <v>0</v>
      </c>
      <c r="AX627" s="142">
        <v>0</v>
      </c>
      <c r="AY627" s="143">
        <v>0</v>
      </c>
      <c r="AZ627" s="142">
        <v>0</v>
      </c>
      <c r="BA627" s="143">
        <v>0</v>
      </c>
      <c r="BB627" s="142">
        <v>0</v>
      </c>
      <c r="BC627" s="143">
        <v>0</v>
      </c>
      <c r="BE627" s="139">
        <v>0</v>
      </c>
      <c r="BF627" s="139">
        <v>0</v>
      </c>
      <c r="BG627" s="139">
        <v>0</v>
      </c>
      <c r="BH627" s="139">
        <v>0</v>
      </c>
      <c r="BI627" s="139">
        <v>0</v>
      </c>
      <c r="BJ627" s="139">
        <v>0</v>
      </c>
      <c r="BK627" s="139">
        <v>0</v>
      </c>
      <c r="BL627" s="139">
        <v>0</v>
      </c>
      <c r="BM627" s="139">
        <v>0</v>
      </c>
      <c r="BN627" s="139">
        <v>0</v>
      </c>
      <c r="BO627" s="139">
        <v>0</v>
      </c>
      <c r="BP627" s="139">
        <v>0</v>
      </c>
      <c r="BQ627" s="144">
        <v>0</v>
      </c>
    </row>
    <row r="628" spans="11:69" x14ac:dyDescent="0.25">
      <c r="K628" s="135" t="s">
        <v>328</v>
      </c>
      <c r="N628" s="61" t="s">
        <v>2652</v>
      </c>
      <c r="V628" s="61" t="s">
        <v>787</v>
      </c>
      <c r="W628" s="61" t="s">
        <v>884</v>
      </c>
      <c r="X628" s="61">
        <v>421</v>
      </c>
      <c r="AB628" s="136" t="s">
        <v>387</v>
      </c>
      <c r="AC628" s="179">
        <v>250099144015</v>
      </c>
      <c r="AD628" s="180" t="s">
        <v>2653</v>
      </c>
      <c r="AE628" s="139">
        <v>6485</v>
      </c>
      <c r="AF628" s="17">
        <v>789</v>
      </c>
      <c r="AG628" s="17">
        <v>0</v>
      </c>
      <c r="AH628" s="140">
        <v>0</v>
      </c>
      <c r="AI628" s="141">
        <v>0</v>
      </c>
      <c r="AJ628" s="142">
        <v>0</v>
      </c>
      <c r="AK628" s="121">
        <v>0</v>
      </c>
      <c r="AL628" s="142">
        <v>0</v>
      </c>
      <c r="AM628" s="181">
        <v>0</v>
      </c>
      <c r="AN628" s="141">
        <v>0</v>
      </c>
      <c r="AO628" s="140">
        <v>0</v>
      </c>
      <c r="AP628" s="140">
        <v>0</v>
      </c>
      <c r="AQ628" s="140">
        <v>0</v>
      </c>
      <c r="AR628" s="142">
        <v>0</v>
      </c>
      <c r="AS628" s="143">
        <v>0</v>
      </c>
      <c r="AT628" s="142">
        <v>0</v>
      </c>
      <c r="AU628" s="143">
        <v>0</v>
      </c>
      <c r="AV628" s="142">
        <v>0</v>
      </c>
      <c r="AW628" s="143">
        <v>0</v>
      </c>
      <c r="AX628" s="142">
        <v>0</v>
      </c>
      <c r="AY628" s="143">
        <v>0</v>
      </c>
      <c r="AZ628" s="142">
        <v>0</v>
      </c>
      <c r="BA628" s="143">
        <v>0</v>
      </c>
      <c r="BB628" s="142">
        <v>0</v>
      </c>
      <c r="BC628" s="143">
        <v>0</v>
      </c>
      <c r="BE628" s="139">
        <v>0</v>
      </c>
      <c r="BF628" s="139">
        <v>0</v>
      </c>
      <c r="BG628" s="139">
        <v>0</v>
      </c>
      <c r="BH628" s="139">
        <v>0</v>
      </c>
      <c r="BI628" s="139">
        <v>0</v>
      </c>
      <c r="BJ628" s="139">
        <v>0</v>
      </c>
      <c r="BK628" s="139">
        <v>0</v>
      </c>
      <c r="BL628" s="139">
        <v>0</v>
      </c>
      <c r="BM628" s="139">
        <v>0</v>
      </c>
      <c r="BN628" s="139">
        <v>0</v>
      </c>
      <c r="BO628" s="139">
        <v>0</v>
      </c>
      <c r="BP628" s="139">
        <v>0</v>
      </c>
      <c r="BQ628" s="144">
        <v>0</v>
      </c>
    </row>
    <row r="629" spans="11:69" x14ac:dyDescent="0.25">
      <c r="K629" s="135" t="s">
        <v>328</v>
      </c>
      <c r="N629" s="61" t="s">
        <v>2654</v>
      </c>
      <c r="V629" s="61" t="s">
        <v>787</v>
      </c>
      <c r="W629" s="61" t="s">
        <v>884</v>
      </c>
      <c r="X629" s="61">
        <v>421</v>
      </c>
      <c r="AB629" s="136" t="s">
        <v>387</v>
      </c>
      <c r="AC629" s="179">
        <v>250099144020</v>
      </c>
      <c r="AD629" s="180" t="s">
        <v>2655</v>
      </c>
      <c r="AE629" s="139">
        <v>18709</v>
      </c>
      <c r="AF629" s="17">
        <v>2372</v>
      </c>
      <c r="AG629" s="17">
        <v>0</v>
      </c>
      <c r="AH629" s="140">
        <v>0</v>
      </c>
      <c r="AI629" s="141">
        <v>0</v>
      </c>
      <c r="AJ629" s="142">
        <v>0</v>
      </c>
      <c r="AK629" s="121">
        <v>0</v>
      </c>
      <c r="AL629" s="142">
        <v>0</v>
      </c>
      <c r="AM629" s="181">
        <v>0</v>
      </c>
      <c r="AN629" s="141">
        <v>0</v>
      </c>
      <c r="AO629" s="140">
        <v>0</v>
      </c>
      <c r="AP629" s="140">
        <v>0</v>
      </c>
      <c r="AQ629" s="140">
        <v>0</v>
      </c>
      <c r="AR629" s="142">
        <v>0</v>
      </c>
      <c r="AS629" s="143">
        <v>0</v>
      </c>
      <c r="AT629" s="142">
        <v>0</v>
      </c>
      <c r="AU629" s="143">
        <v>0</v>
      </c>
      <c r="AV629" s="142">
        <v>0</v>
      </c>
      <c r="AW629" s="143">
        <v>0</v>
      </c>
      <c r="AX629" s="142">
        <v>0</v>
      </c>
      <c r="AY629" s="143">
        <v>0</v>
      </c>
      <c r="AZ629" s="142">
        <v>0</v>
      </c>
      <c r="BA629" s="143">
        <v>0</v>
      </c>
      <c r="BB629" s="142">
        <v>0</v>
      </c>
      <c r="BC629" s="143">
        <v>0</v>
      </c>
      <c r="BE629" s="139">
        <v>0</v>
      </c>
      <c r="BF629" s="139">
        <v>0</v>
      </c>
      <c r="BG629" s="139">
        <v>0</v>
      </c>
      <c r="BH629" s="139">
        <v>0</v>
      </c>
      <c r="BI629" s="139">
        <v>0</v>
      </c>
      <c r="BJ629" s="139">
        <v>0</v>
      </c>
      <c r="BK629" s="139">
        <v>0</v>
      </c>
      <c r="BL629" s="139">
        <v>0</v>
      </c>
      <c r="BM629" s="139">
        <v>0</v>
      </c>
      <c r="BN629" s="139">
        <v>0</v>
      </c>
      <c r="BO629" s="139">
        <v>0</v>
      </c>
      <c r="BP629" s="139">
        <v>0</v>
      </c>
      <c r="BQ629" s="144">
        <v>0</v>
      </c>
    </row>
    <row r="630" spans="11:69" x14ac:dyDescent="0.25">
      <c r="K630" s="135" t="s">
        <v>328</v>
      </c>
      <c r="N630" s="61" t="s">
        <v>2656</v>
      </c>
      <c r="V630" s="61" t="s">
        <v>787</v>
      </c>
      <c r="W630" s="61" t="s">
        <v>884</v>
      </c>
      <c r="X630" s="61">
        <v>421</v>
      </c>
      <c r="AB630" s="136" t="s">
        <v>387</v>
      </c>
      <c r="AC630" s="179">
        <v>250099144030</v>
      </c>
      <c r="AD630" s="180" t="s">
        <v>2657</v>
      </c>
      <c r="AE630" s="139">
        <v>11282</v>
      </c>
      <c r="AF630" s="17">
        <v>1328</v>
      </c>
      <c r="AG630" s="17">
        <v>0</v>
      </c>
      <c r="AH630" s="140">
        <v>0</v>
      </c>
      <c r="AI630" s="141">
        <v>0</v>
      </c>
      <c r="AJ630" s="142">
        <v>0</v>
      </c>
      <c r="AK630" s="121">
        <v>0</v>
      </c>
      <c r="AL630" s="142">
        <v>0</v>
      </c>
      <c r="AM630" s="181">
        <v>0</v>
      </c>
      <c r="AN630" s="141">
        <v>0</v>
      </c>
      <c r="AO630" s="140">
        <v>0</v>
      </c>
      <c r="AP630" s="140">
        <v>0</v>
      </c>
      <c r="AQ630" s="140">
        <v>0</v>
      </c>
      <c r="AR630" s="142">
        <v>0</v>
      </c>
      <c r="AS630" s="143">
        <v>0</v>
      </c>
      <c r="AT630" s="142">
        <v>0</v>
      </c>
      <c r="AU630" s="143">
        <v>0</v>
      </c>
      <c r="AV630" s="142">
        <v>0</v>
      </c>
      <c r="AW630" s="143">
        <v>0</v>
      </c>
      <c r="AX630" s="142">
        <v>0</v>
      </c>
      <c r="AY630" s="143">
        <v>0</v>
      </c>
      <c r="AZ630" s="142">
        <v>0</v>
      </c>
      <c r="BA630" s="143">
        <v>0</v>
      </c>
      <c r="BB630" s="142">
        <v>0</v>
      </c>
      <c r="BC630" s="143">
        <v>0</v>
      </c>
      <c r="BE630" s="139">
        <v>0</v>
      </c>
      <c r="BF630" s="139">
        <v>0</v>
      </c>
      <c r="BG630" s="139">
        <v>0</v>
      </c>
      <c r="BH630" s="139">
        <v>0</v>
      </c>
      <c r="BI630" s="139">
        <v>0</v>
      </c>
      <c r="BJ630" s="139">
        <v>0</v>
      </c>
      <c r="BK630" s="139">
        <v>0</v>
      </c>
      <c r="BL630" s="139">
        <v>0</v>
      </c>
      <c r="BM630" s="139">
        <v>0</v>
      </c>
      <c r="BN630" s="139">
        <v>0</v>
      </c>
      <c r="BO630" s="139">
        <v>0</v>
      </c>
      <c r="BP630" s="139">
        <v>0</v>
      </c>
      <c r="BQ630" s="144">
        <v>0</v>
      </c>
    </row>
    <row r="631" spans="11:69" x14ac:dyDescent="0.25">
      <c r="K631" s="135" t="s">
        <v>328</v>
      </c>
      <c r="N631" s="61" t="s">
        <v>2658</v>
      </c>
      <c r="V631" s="61" t="s">
        <v>787</v>
      </c>
      <c r="W631" s="61" t="s">
        <v>884</v>
      </c>
      <c r="X631" s="61">
        <v>421</v>
      </c>
      <c r="AB631" s="136" t="s">
        <v>387</v>
      </c>
      <c r="AC631" s="179">
        <v>250099144040</v>
      </c>
      <c r="AD631" s="180" t="s">
        <v>2659</v>
      </c>
      <c r="AE631" s="139">
        <v>9844</v>
      </c>
      <c r="AF631" s="17">
        <v>1248</v>
      </c>
      <c r="AG631" s="17">
        <v>0</v>
      </c>
      <c r="AH631" s="140">
        <v>0</v>
      </c>
      <c r="AI631" s="141">
        <v>0</v>
      </c>
      <c r="AJ631" s="142">
        <v>0</v>
      </c>
      <c r="AK631" s="121">
        <v>0</v>
      </c>
      <c r="AL631" s="142">
        <v>0</v>
      </c>
      <c r="AM631" s="181">
        <v>0</v>
      </c>
      <c r="AN631" s="141">
        <v>0</v>
      </c>
      <c r="AO631" s="140">
        <v>0</v>
      </c>
      <c r="AP631" s="140">
        <v>0</v>
      </c>
      <c r="AQ631" s="140">
        <v>0</v>
      </c>
      <c r="AR631" s="142">
        <v>0</v>
      </c>
      <c r="AS631" s="143">
        <v>0</v>
      </c>
      <c r="AT631" s="142">
        <v>0</v>
      </c>
      <c r="AU631" s="143">
        <v>0</v>
      </c>
      <c r="AV631" s="142">
        <v>0</v>
      </c>
      <c r="AW631" s="143">
        <v>0</v>
      </c>
      <c r="AX631" s="142">
        <v>0</v>
      </c>
      <c r="AY631" s="143">
        <v>0</v>
      </c>
      <c r="AZ631" s="142">
        <v>0</v>
      </c>
      <c r="BA631" s="143">
        <v>0</v>
      </c>
      <c r="BB631" s="142">
        <v>0</v>
      </c>
      <c r="BC631" s="143">
        <v>0</v>
      </c>
      <c r="BE631" s="139">
        <v>0</v>
      </c>
      <c r="BF631" s="139">
        <v>0</v>
      </c>
      <c r="BG631" s="139">
        <v>0</v>
      </c>
      <c r="BH631" s="139">
        <v>0</v>
      </c>
      <c r="BI631" s="139">
        <v>0</v>
      </c>
      <c r="BJ631" s="139">
        <v>0</v>
      </c>
      <c r="BK631" s="139">
        <v>0</v>
      </c>
      <c r="BL631" s="139">
        <v>0</v>
      </c>
      <c r="BM631" s="139">
        <v>0</v>
      </c>
      <c r="BN631" s="139">
        <v>0</v>
      </c>
      <c r="BO631" s="139">
        <v>0</v>
      </c>
      <c r="BP631" s="139">
        <v>0</v>
      </c>
      <c r="BQ631" s="144">
        <v>0</v>
      </c>
    </row>
    <row r="632" spans="11:69" x14ac:dyDescent="0.25">
      <c r="K632" s="135" t="s">
        <v>328</v>
      </c>
      <c r="N632" s="61" t="s">
        <v>2660</v>
      </c>
      <c r="V632" s="61" t="s">
        <v>787</v>
      </c>
      <c r="W632" s="61" t="s">
        <v>884</v>
      </c>
      <c r="X632" s="61">
        <v>421</v>
      </c>
      <c r="AB632" s="136" t="s">
        <v>387</v>
      </c>
      <c r="AC632" s="179">
        <v>250099144050</v>
      </c>
      <c r="AD632" s="180" t="s">
        <v>2661</v>
      </c>
      <c r="AE632" s="139">
        <v>2675</v>
      </c>
      <c r="AF632" s="17">
        <v>223</v>
      </c>
      <c r="AG632" s="17">
        <v>0</v>
      </c>
      <c r="AH632" s="140">
        <v>0</v>
      </c>
      <c r="AI632" s="141">
        <v>0</v>
      </c>
      <c r="AJ632" s="142">
        <v>0</v>
      </c>
      <c r="AK632" s="121">
        <v>0</v>
      </c>
      <c r="AL632" s="142">
        <v>0</v>
      </c>
      <c r="AM632" s="181">
        <v>0</v>
      </c>
      <c r="AN632" s="141">
        <v>0</v>
      </c>
      <c r="AO632" s="140">
        <v>0</v>
      </c>
      <c r="AP632" s="140">
        <v>0</v>
      </c>
      <c r="AQ632" s="140">
        <v>0</v>
      </c>
      <c r="AR632" s="142">
        <v>0</v>
      </c>
      <c r="AS632" s="143">
        <v>0</v>
      </c>
      <c r="AT632" s="142">
        <v>0</v>
      </c>
      <c r="AU632" s="143">
        <v>0</v>
      </c>
      <c r="AV632" s="142">
        <v>0</v>
      </c>
      <c r="AW632" s="143">
        <v>0</v>
      </c>
      <c r="AX632" s="142">
        <v>0</v>
      </c>
      <c r="AY632" s="143">
        <v>0</v>
      </c>
      <c r="AZ632" s="142">
        <v>0</v>
      </c>
      <c r="BA632" s="143">
        <v>0</v>
      </c>
      <c r="BB632" s="142">
        <v>0</v>
      </c>
      <c r="BC632" s="143">
        <v>0</v>
      </c>
      <c r="BE632" s="139">
        <v>0</v>
      </c>
      <c r="BF632" s="139">
        <v>0</v>
      </c>
      <c r="BG632" s="139">
        <v>0</v>
      </c>
      <c r="BH632" s="139">
        <v>0</v>
      </c>
      <c r="BI632" s="139">
        <v>0</v>
      </c>
      <c r="BJ632" s="139">
        <v>0</v>
      </c>
      <c r="BK632" s="139">
        <v>0</v>
      </c>
      <c r="BL632" s="139">
        <v>0</v>
      </c>
      <c r="BM632" s="139">
        <v>0</v>
      </c>
      <c r="BN632" s="139">
        <v>0</v>
      </c>
      <c r="BO632" s="139">
        <v>0</v>
      </c>
      <c r="BP632" s="139">
        <v>0</v>
      </c>
      <c r="BQ632" s="144">
        <v>0</v>
      </c>
    </row>
    <row r="633" spans="11:69" x14ac:dyDescent="0.25">
      <c r="K633" s="135" t="s">
        <v>328</v>
      </c>
      <c r="N633" s="61" t="s">
        <v>2662</v>
      </c>
      <c r="V633" s="61" t="s">
        <v>787</v>
      </c>
      <c r="W633" s="61" t="s">
        <v>884</v>
      </c>
      <c r="X633" s="61">
        <v>421</v>
      </c>
      <c r="AB633" s="136" t="s">
        <v>387</v>
      </c>
      <c r="AC633" s="179">
        <v>250099144060</v>
      </c>
      <c r="AD633" s="180" t="s">
        <v>2663</v>
      </c>
      <c r="AE633" s="139">
        <v>2559</v>
      </c>
      <c r="AF633" s="17">
        <v>291</v>
      </c>
      <c r="AG633" s="17">
        <v>0</v>
      </c>
      <c r="AH633" s="140">
        <v>0</v>
      </c>
      <c r="AI633" s="141">
        <v>0</v>
      </c>
      <c r="AJ633" s="142">
        <v>0</v>
      </c>
      <c r="AK633" s="121">
        <v>0</v>
      </c>
      <c r="AL633" s="142">
        <v>0</v>
      </c>
      <c r="AM633" s="181">
        <v>0</v>
      </c>
      <c r="AN633" s="141">
        <v>0</v>
      </c>
      <c r="AO633" s="140">
        <v>0</v>
      </c>
      <c r="AP633" s="140">
        <v>0</v>
      </c>
      <c r="AQ633" s="140">
        <v>0</v>
      </c>
      <c r="AR633" s="142">
        <v>0</v>
      </c>
      <c r="AS633" s="143">
        <v>0</v>
      </c>
      <c r="AT633" s="142">
        <v>0</v>
      </c>
      <c r="AU633" s="143">
        <v>0</v>
      </c>
      <c r="AV633" s="142">
        <v>0</v>
      </c>
      <c r="AW633" s="143">
        <v>0</v>
      </c>
      <c r="AX633" s="142">
        <v>0</v>
      </c>
      <c r="AY633" s="143">
        <v>0</v>
      </c>
      <c r="AZ633" s="142">
        <v>0</v>
      </c>
      <c r="BA633" s="143">
        <v>0</v>
      </c>
      <c r="BB633" s="142">
        <v>0</v>
      </c>
      <c r="BC633" s="143">
        <v>0</v>
      </c>
      <c r="BE633" s="139">
        <v>0</v>
      </c>
      <c r="BF633" s="139">
        <v>0</v>
      </c>
      <c r="BG633" s="139">
        <v>0</v>
      </c>
      <c r="BH633" s="139">
        <v>0</v>
      </c>
      <c r="BI633" s="139">
        <v>0</v>
      </c>
      <c r="BJ633" s="139">
        <v>0</v>
      </c>
      <c r="BK633" s="139">
        <v>0</v>
      </c>
      <c r="BL633" s="139">
        <v>0</v>
      </c>
      <c r="BM633" s="139">
        <v>0</v>
      </c>
      <c r="BN633" s="139">
        <v>0</v>
      </c>
      <c r="BO633" s="139">
        <v>0</v>
      </c>
      <c r="BP633" s="139">
        <v>0</v>
      </c>
      <c r="BQ633" s="144">
        <v>0</v>
      </c>
    </row>
    <row r="634" spans="11:69" x14ac:dyDescent="0.25">
      <c r="K634" s="135" t="s">
        <v>328</v>
      </c>
      <c r="N634" s="61" t="s">
        <v>2664</v>
      </c>
      <c r="V634" s="61" t="s">
        <v>787</v>
      </c>
      <c r="W634" s="61" t="s">
        <v>884</v>
      </c>
      <c r="X634" s="61">
        <v>421</v>
      </c>
      <c r="AB634" s="136" t="s">
        <v>387</v>
      </c>
      <c r="AC634" s="179">
        <v>250099145010</v>
      </c>
      <c r="AD634" s="180" t="s">
        <v>2665</v>
      </c>
      <c r="AE634" s="139">
        <v>15121</v>
      </c>
      <c r="AF634" s="17">
        <v>2113</v>
      </c>
      <c r="AG634" s="17">
        <v>0</v>
      </c>
      <c r="AH634" s="140">
        <v>0</v>
      </c>
      <c r="AI634" s="141">
        <v>0</v>
      </c>
      <c r="AJ634" s="142">
        <v>0</v>
      </c>
      <c r="AK634" s="121">
        <v>0</v>
      </c>
      <c r="AL634" s="142">
        <v>0</v>
      </c>
      <c r="AM634" s="181">
        <v>0</v>
      </c>
      <c r="AN634" s="141">
        <v>0</v>
      </c>
      <c r="AO634" s="140">
        <v>0</v>
      </c>
      <c r="AP634" s="140">
        <v>0</v>
      </c>
      <c r="AQ634" s="140">
        <v>0</v>
      </c>
      <c r="AR634" s="142">
        <v>0</v>
      </c>
      <c r="AS634" s="143">
        <v>0</v>
      </c>
      <c r="AT634" s="142">
        <v>0</v>
      </c>
      <c r="AU634" s="143">
        <v>0</v>
      </c>
      <c r="AV634" s="142">
        <v>0</v>
      </c>
      <c r="AW634" s="143">
        <v>0</v>
      </c>
      <c r="AX634" s="142">
        <v>0</v>
      </c>
      <c r="AY634" s="143">
        <v>0</v>
      </c>
      <c r="AZ634" s="142">
        <v>0</v>
      </c>
      <c r="BA634" s="143">
        <v>0</v>
      </c>
      <c r="BB634" s="142">
        <v>0</v>
      </c>
      <c r="BC634" s="143">
        <v>0</v>
      </c>
      <c r="BE634" s="139">
        <v>0</v>
      </c>
      <c r="BF634" s="139">
        <v>0</v>
      </c>
      <c r="BG634" s="139">
        <v>0</v>
      </c>
      <c r="BH634" s="139">
        <v>0</v>
      </c>
      <c r="BI634" s="139">
        <v>0</v>
      </c>
      <c r="BJ634" s="139">
        <v>0</v>
      </c>
      <c r="BK634" s="139">
        <v>0</v>
      </c>
      <c r="BL634" s="139">
        <v>0</v>
      </c>
      <c r="BM634" s="139">
        <v>0</v>
      </c>
      <c r="BN634" s="139">
        <v>0</v>
      </c>
      <c r="BO634" s="139">
        <v>0</v>
      </c>
      <c r="BP634" s="139">
        <v>0</v>
      </c>
      <c r="BQ634" s="144">
        <v>0</v>
      </c>
    </row>
    <row r="635" spans="11:69" x14ac:dyDescent="0.25">
      <c r="K635" s="135" t="s">
        <v>328</v>
      </c>
      <c r="N635" s="61" t="s">
        <v>2666</v>
      </c>
      <c r="V635" s="61" t="s">
        <v>787</v>
      </c>
      <c r="W635" s="61" t="s">
        <v>884</v>
      </c>
      <c r="X635" s="61">
        <v>421</v>
      </c>
      <c r="AB635" s="136" t="s">
        <v>387</v>
      </c>
      <c r="AC635" s="179">
        <v>250099145015</v>
      </c>
      <c r="AD635" s="180" t="s">
        <v>2667</v>
      </c>
      <c r="AE635" s="139">
        <v>4866</v>
      </c>
      <c r="AF635" s="17">
        <v>684</v>
      </c>
      <c r="AG635" s="17">
        <v>0</v>
      </c>
      <c r="AH635" s="140">
        <v>0</v>
      </c>
      <c r="AI635" s="141">
        <v>0</v>
      </c>
      <c r="AJ635" s="142">
        <v>0</v>
      </c>
      <c r="AK635" s="121">
        <v>0</v>
      </c>
      <c r="AL635" s="142">
        <v>0</v>
      </c>
      <c r="AM635" s="181">
        <v>0</v>
      </c>
      <c r="AN635" s="141">
        <v>0</v>
      </c>
      <c r="AO635" s="140">
        <v>0</v>
      </c>
      <c r="AP635" s="140">
        <v>0</v>
      </c>
      <c r="AQ635" s="140">
        <v>0</v>
      </c>
      <c r="AR635" s="142">
        <v>0</v>
      </c>
      <c r="AS635" s="143">
        <v>0</v>
      </c>
      <c r="AT635" s="142">
        <v>0</v>
      </c>
      <c r="AU635" s="143">
        <v>0</v>
      </c>
      <c r="AV635" s="142">
        <v>0</v>
      </c>
      <c r="AW635" s="143">
        <v>0</v>
      </c>
      <c r="AX635" s="142">
        <v>0</v>
      </c>
      <c r="AY635" s="143">
        <v>0</v>
      </c>
      <c r="AZ635" s="142">
        <v>0</v>
      </c>
      <c r="BA635" s="143">
        <v>0</v>
      </c>
      <c r="BB635" s="142">
        <v>0</v>
      </c>
      <c r="BC635" s="143">
        <v>0</v>
      </c>
      <c r="BE635" s="139">
        <v>0</v>
      </c>
      <c r="BF635" s="139">
        <v>0</v>
      </c>
      <c r="BG635" s="139">
        <v>0</v>
      </c>
      <c r="BH635" s="139">
        <v>0</v>
      </c>
      <c r="BI635" s="139">
        <v>0</v>
      </c>
      <c r="BJ635" s="139">
        <v>0</v>
      </c>
      <c r="BK635" s="139">
        <v>0</v>
      </c>
      <c r="BL635" s="139">
        <v>0</v>
      </c>
      <c r="BM635" s="139">
        <v>0</v>
      </c>
      <c r="BN635" s="139">
        <v>0</v>
      </c>
      <c r="BO635" s="139">
        <v>0</v>
      </c>
      <c r="BP635" s="139">
        <v>0</v>
      </c>
      <c r="BQ635" s="144">
        <v>0</v>
      </c>
    </row>
    <row r="636" spans="11:69" x14ac:dyDescent="0.25">
      <c r="K636" s="135" t="s">
        <v>328</v>
      </c>
      <c r="N636" s="61" t="s">
        <v>2668</v>
      </c>
      <c r="V636" s="61" t="s">
        <v>787</v>
      </c>
      <c r="W636" s="61" t="s">
        <v>884</v>
      </c>
      <c r="X636" s="61">
        <v>421</v>
      </c>
      <c r="AB636" s="136" t="s">
        <v>387</v>
      </c>
      <c r="AC636" s="179">
        <v>250099145020</v>
      </c>
      <c r="AD636" s="180" t="s">
        <v>2669</v>
      </c>
      <c r="AE636" s="139">
        <v>7647</v>
      </c>
      <c r="AF636" s="17">
        <v>831</v>
      </c>
      <c r="AG636" s="17">
        <v>0</v>
      </c>
      <c r="AH636" s="140">
        <v>0</v>
      </c>
      <c r="AI636" s="141">
        <v>0</v>
      </c>
      <c r="AJ636" s="142">
        <v>0</v>
      </c>
      <c r="AK636" s="121">
        <v>0</v>
      </c>
      <c r="AL636" s="142">
        <v>0</v>
      </c>
      <c r="AM636" s="181">
        <v>0</v>
      </c>
      <c r="AN636" s="141">
        <v>0</v>
      </c>
      <c r="AO636" s="140">
        <v>0</v>
      </c>
      <c r="AP636" s="140">
        <v>0</v>
      </c>
      <c r="AQ636" s="140">
        <v>0</v>
      </c>
      <c r="AR636" s="142">
        <v>0</v>
      </c>
      <c r="AS636" s="143">
        <v>0</v>
      </c>
      <c r="AT636" s="142">
        <v>0</v>
      </c>
      <c r="AU636" s="143">
        <v>0</v>
      </c>
      <c r="AV636" s="142">
        <v>0</v>
      </c>
      <c r="AW636" s="143">
        <v>0</v>
      </c>
      <c r="AX636" s="142">
        <v>0</v>
      </c>
      <c r="AY636" s="143">
        <v>0</v>
      </c>
      <c r="AZ636" s="142">
        <v>0</v>
      </c>
      <c r="BA636" s="143">
        <v>0</v>
      </c>
      <c r="BB636" s="142">
        <v>0</v>
      </c>
      <c r="BC636" s="143">
        <v>0</v>
      </c>
      <c r="BE636" s="139">
        <v>0</v>
      </c>
      <c r="BF636" s="139">
        <v>0</v>
      </c>
      <c r="BG636" s="139">
        <v>0</v>
      </c>
      <c r="BH636" s="139">
        <v>0</v>
      </c>
      <c r="BI636" s="139">
        <v>0</v>
      </c>
      <c r="BJ636" s="139">
        <v>0</v>
      </c>
      <c r="BK636" s="139">
        <v>0</v>
      </c>
      <c r="BL636" s="139">
        <v>0</v>
      </c>
      <c r="BM636" s="139">
        <v>0</v>
      </c>
      <c r="BN636" s="139">
        <v>0</v>
      </c>
      <c r="BO636" s="139">
        <v>0</v>
      </c>
      <c r="BP636" s="139">
        <v>0</v>
      </c>
      <c r="BQ636" s="144">
        <v>0</v>
      </c>
    </row>
    <row r="637" spans="11:69" x14ac:dyDescent="0.25">
      <c r="K637" s="135" t="s">
        <v>328</v>
      </c>
      <c r="N637" s="61" t="s">
        <v>2670</v>
      </c>
      <c r="V637" s="61" t="s">
        <v>787</v>
      </c>
      <c r="W637" s="61" t="s">
        <v>884</v>
      </c>
      <c r="X637" s="61">
        <v>421</v>
      </c>
      <c r="AB637" s="136" t="s">
        <v>387</v>
      </c>
      <c r="AC637" s="179">
        <v>250099145030</v>
      </c>
      <c r="AD637" s="180" t="s">
        <v>2671</v>
      </c>
      <c r="AE637" s="139">
        <v>19005</v>
      </c>
      <c r="AF637" s="17">
        <v>1354</v>
      </c>
      <c r="AG637" s="17">
        <v>0</v>
      </c>
      <c r="AH637" s="140">
        <v>0</v>
      </c>
      <c r="AI637" s="141">
        <v>0</v>
      </c>
      <c r="AJ637" s="142">
        <v>0</v>
      </c>
      <c r="AK637" s="121">
        <v>0</v>
      </c>
      <c r="AL637" s="142">
        <v>0</v>
      </c>
      <c r="AM637" s="181">
        <v>0</v>
      </c>
      <c r="AN637" s="141">
        <v>0</v>
      </c>
      <c r="AO637" s="140">
        <v>0</v>
      </c>
      <c r="AP637" s="140">
        <v>0</v>
      </c>
      <c r="AQ637" s="140">
        <v>0</v>
      </c>
      <c r="AR637" s="142">
        <v>0</v>
      </c>
      <c r="AS637" s="143">
        <v>0</v>
      </c>
      <c r="AT637" s="142">
        <v>0</v>
      </c>
      <c r="AU637" s="143">
        <v>0</v>
      </c>
      <c r="AV637" s="142">
        <v>0</v>
      </c>
      <c r="AW637" s="143">
        <v>0</v>
      </c>
      <c r="AX637" s="142">
        <v>0</v>
      </c>
      <c r="AY637" s="143">
        <v>0</v>
      </c>
      <c r="AZ637" s="142">
        <v>0</v>
      </c>
      <c r="BA637" s="143">
        <v>0</v>
      </c>
      <c r="BB637" s="142">
        <v>0</v>
      </c>
      <c r="BC637" s="143">
        <v>0</v>
      </c>
      <c r="BE637" s="139">
        <v>0</v>
      </c>
      <c r="BF637" s="139">
        <v>0</v>
      </c>
      <c r="BG637" s="139">
        <v>0</v>
      </c>
      <c r="BH637" s="139">
        <v>0</v>
      </c>
      <c r="BI637" s="139">
        <v>0</v>
      </c>
      <c r="BJ637" s="139">
        <v>0</v>
      </c>
      <c r="BK637" s="139">
        <v>0</v>
      </c>
      <c r="BL637" s="139">
        <v>0</v>
      </c>
      <c r="BM637" s="139">
        <v>0</v>
      </c>
      <c r="BN637" s="139">
        <v>0</v>
      </c>
      <c r="BO637" s="139">
        <v>0</v>
      </c>
      <c r="BP637" s="139">
        <v>0</v>
      </c>
      <c r="BQ637" s="144">
        <v>0</v>
      </c>
    </row>
    <row r="638" spans="11:69" x14ac:dyDescent="0.25">
      <c r="K638" s="135" t="s">
        <v>328</v>
      </c>
      <c r="N638" s="61" t="s">
        <v>2672</v>
      </c>
      <c r="V638" s="61" t="s">
        <v>787</v>
      </c>
      <c r="W638" s="61" t="s">
        <v>884</v>
      </c>
      <c r="X638" s="61">
        <v>421</v>
      </c>
      <c r="AB638" s="136" t="s">
        <v>387</v>
      </c>
      <c r="AC638" s="179">
        <v>250099145040</v>
      </c>
      <c r="AD638" s="180" t="s">
        <v>2673</v>
      </c>
      <c r="AE638" s="139">
        <v>10572</v>
      </c>
      <c r="AF638" s="17">
        <v>1335</v>
      </c>
      <c r="AG638" s="17">
        <v>0</v>
      </c>
      <c r="AH638" s="140">
        <v>0</v>
      </c>
      <c r="AI638" s="141">
        <v>0</v>
      </c>
      <c r="AJ638" s="142">
        <v>0</v>
      </c>
      <c r="AK638" s="121">
        <v>0</v>
      </c>
      <c r="AL638" s="142">
        <v>0</v>
      </c>
      <c r="AM638" s="181">
        <v>0</v>
      </c>
      <c r="AN638" s="141">
        <v>0</v>
      </c>
      <c r="AO638" s="140">
        <v>0</v>
      </c>
      <c r="AP638" s="140">
        <v>0</v>
      </c>
      <c r="AQ638" s="140">
        <v>0</v>
      </c>
      <c r="AR638" s="142">
        <v>0</v>
      </c>
      <c r="AS638" s="143">
        <v>0</v>
      </c>
      <c r="AT638" s="142">
        <v>0</v>
      </c>
      <c r="AU638" s="143">
        <v>0</v>
      </c>
      <c r="AV638" s="142">
        <v>0</v>
      </c>
      <c r="AW638" s="143">
        <v>0</v>
      </c>
      <c r="AX638" s="142">
        <v>0</v>
      </c>
      <c r="AY638" s="143">
        <v>0</v>
      </c>
      <c r="AZ638" s="142">
        <v>0</v>
      </c>
      <c r="BA638" s="143">
        <v>0</v>
      </c>
      <c r="BB638" s="142">
        <v>0</v>
      </c>
      <c r="BC638" s="143">
        <v>0</v>
      </c>
      <c r="BE638" s="139">
        <v>0</v>
      </c>
      <c r="BF638" s="139">
        <v>0</v>
      </c>
      <c r="BG638" s="139">
        <v>0</v>
      </c>
      <c r="BH638" s="139">
        <v>0</v>
      </c>
      <c r="BI638" s="139">
        <v>0</v>
      </c>
      <c r="BJ638" s="139">
        <v>0</v>
      </c>
      <c r="BK638" s="139">
        <v>0</v>
      </c>
      <c r="BL638" s="139">
        <v>0</v>
      </c>
      <c r="BM638" s="139">
        <v>0</v>
      </c>
      <c r="BN638" s="139">
        <v>0</v>
      </c>
      <c r="BO638" s="139">
        <v>0</v>
      </c>
      <c r="BP638" s="139">
        <v>0</v>
      </c>
      <c r="BQ638" s="144">
        <v>0</v>
      </c>
    </row>
    <row r="639" spans="11:69" x14ac:dyDescent="0.25">
      <c r="K639" s="135" t="s">
        <v>328</v>
      </c>
      <c r="N639" s="61" t="s">
        <v>2674</v>
      </c>
      <c r="V639" s="61" t="s">
        <v>787</v>
      </c>
      <c r="W639" s="61" t="s">
        <v>884</v>
      </c>
      <c r="X639" s="61">
        <v>421</v>
      </c>
      <c r="AB639" s="136" t="s">
        <v>387</v>
      </c>
      <c r="AC639" s="179">
        <v>250099145050</v>
      </c>
      <c r="AD639" s="180" t="s">
        <v>2675</v>
      </c>
      <c r="AE639" s="139">
        <v>523</v>
      </c>
      <c r="AF639" s="17">
        <v>75</v>
      </c>
      <c r="AG639" s="17">
        <v>0</v>
      </c>
      <c r="AH639" s="140">
        <v>0</v>
      </c>
      <c r="AI639" s="141">
        <v>0</v>
      </c>
      <c r="AJ639" s="142">
        <v>0</v>
      </c>
      <c r="AK639" s="121">
        <v>0</v>
      </c>
      <c r="AL639" s="142">
        <v>0</v>
      </c>
      <c r="AM639" s="181">
        <v>0</v>
      </c>
      <c r="AN639" s="141">
        <v>0</v>
      </c>
      <c r="AO639" s="140">
        <v>0</v>
      </c>
      <c r="AP639" s="140">
        <v>0</v>
      </c>
      <c r="AQ639" s="140">
        <v>0</v>
      </c>
      <c r="AR639" s="142">
        <v>0</v>
      </c>
      <c r="AS639" s="143">
        <v>0</v>
      </c>
      <c r="AT639" s="142">
        <v>0</v>
      </c>
      <c r="AU639" s="143">
        <v>0</v>
      </c>
      <c r="AV639" s="142">
        <v>0</v>
      </c>
      <c r="AW639" s="143">
        <v>0</v>
      </c>
      <c r="AX639" s="142">
        <v>0</v>
      </c>
      <c r="AY639" s="143">
        <v>0</v>
      </c>
      <c r="AZ639" s="142">
        <v>0</v>
      </c>
      <c r="BA639" s="143">
        <v>0</v>
      </c>
      <c r="BB639" s="142">
        <v>0</v>
      </c>
      <c r="BC639" s="143">
        <v>0</v>
      </c>
      <c r="BE639" s="139">
        <v>0</v>
      </c>
      <c r="BF639" s="139">
        <v>0</v>
      </c>
      <c r="BG639" s="139">
        <v>0</v>
      </c>
      <c r="BH639" s="139">
        <v>0</v>
      </c>
      <c r="BI639" s="139">
        <v>0</v>
      </c>
      <c r="BJ639" s="139">
        <v>0</v>
      </c>
      <c r="BK639" s="139">
        <v>0</v>
      </c>
      <c r="BL639" s="139">
        <v>0</v>
      </c>
      <c r="BM639" s="139">
        <v>0</v>
      </c>
      <c r="BN639" s="139">
        <v>0</v>
      </c>
      <c r="BO639" s="139">
        <v>0</v>
      </c>
      <c r="BP639" s="139">
        <v>0</v>
      </c>
      <c r="BQ639" s="144">
        <v>0</v>
      </c>
    </row>
    <row r="640" spans="11:69" x14ac:dyDescent="0.25">
      <c r="K640" s="135" t="s">
        <v>328</v>
      </c>
      <c r="N640" s="61" t="s">
        <v>2676</v>
      </c>
      <c r="V640" s="61" t="s">
        <v>787</v>
      </c>
      <c r="W640" s="61" t="s">
        <v>884</v>
      </c>
      <c r="X640" s="61">
        <v>421</v>
      </c>
      <c r="AB640" s="136" t="s">
        <v>387</v>
      </c>
      <c r="AC640" s="179">
        <v>250099145060</v>
      </c>
      <c r="AD640" s="180" t="s">
        <v>2677</v>
      </c>
      <c r="AE640" s="139">
        <v>-3926</v>
      </c>
      <c r="AF640" s="17">
        <v>412</v>
      </c>
      <c r="AG640" s="17">
        <v>0</v>
      </c>
      <c r="AH640" s="140">
        <v>0</v>
      </c>
      <c r="AI640" s="141">
        <v>0</v>
      </c>
      <c r="AJ640" s="142">
        <v>0</v>
      </c>
      <c r="AK640" s="121">
        <v>0</v>
      </c>
      <c r="AL640" s="142">
        <v>0</v>
      </c>
      <c r="AM640" s="181">
        <v>0</v>
      </c>
      <c r="AN640" s="141">
        <v>0</v>
      </c>
      <c r="AO640" s="140">
        <v>0</v>
      </c>
      <c r="AP640" s="140">
        <v>0</v>
      </c>
      <c r="AQ640" s="140">
        <v>0</v>
      </c>
      <c r="AR640" s="142">
        <v>0</v>
      </c>
      <c r="AS640" s="143">
        <v>0</v>
      </c>
      <c r="AT640" s="142">
        <v>0</v>
      </c>
      <c r="AU640" s="143">
        <v>0</v>
      </c>
      <c r="AV640" s="142">
        <v>0</v>
      </c>
      <c r="AW640" s="143">
        <v>0</v>
      </c>
      <c r="AX640" s="142">
        <v>0</v>
      </c>
      <c r="AY640" s="143">
        <v>0</v>
      </c>
      <c r="AZ640" s="142">
        <v>0</v>
      </c>
      <c r="BA640" s="143">
        <v>0</v>
      </c>
      <c r="BB640" s="142">
        <v>0</v>
      </c>
      <c r="BC640" s="143">
        <v>0</v>
      </c>
      <c r="BE640" s="139">
        <v>0</v>
      </c>
      <c r="BF640" s="139">
        <v>0</v>
      </c>
      <c r="BG640" s="139">
        <v>0</v>
      </c>
      <c r="BH640" s="139">
        <v>0</v>
      </c>
      <c r="BI640" s="139">
        <v>0</v>
      </c>
      <c r="BJ640" s="139">
        <v>0</v>
      </c>
      <c r="BK640" s="139">
        <v>0</v>
      </c>
      <c r="BL640" s="139">
        <v>0</v>
      </c>
      <c r="BM640" s="139">
        <v>0</v>
      </c>
      <c r="BN640" s="139">
        <v>0</v>
      </c>
      <c r="BO640" s="139">
        <v>0</v>
      </c>
      <c r="BP640" s="139">
        <v>0</v>
      </c>
      <c r="BQ640" s="144">
        <v>0</v>
      </c>
    </row>
    <row r="641" spans="11:69" x14ac:dyDescent="0.25">
      <c r="K641" s="135" t="s">
        <v>328</v>
      </c>
      <c r="N641" s="61" t="s">
        <v>2678</v>
      </c>
      <c r="V641" s="61" t="s">
        <v>787</v>
      </c>
      <c r="W641" s="61" t="s">
        <v>884</v>
      </c>
      <c r="X641" s="61">
        <v>421</v>
      </c>
      <c r="AB641" s="136" t="s">
        <v>387</v>
      </c>
      <c r="AC641" s="179">
        <v>250099153010</v>
      </c>
      <c r="AD641" s="180" t="s">
        <v>2679</v>
      </c>
      <c r="AE641" s="139">
        <v>32832</v>
      </c>
      <c r="AF641" s="17">
        <v>3470</v>
      </c>
      <c r="AG641" s="17">
        <v>0</v>
      </c>
      <c r="AH641" s="140">
        <v>0</v>
      </c>
      <c r="AI641" s="141">
        <v>0</v>
      </c>
      <c r="AJ641" s="142">
        <v>0</v>
      </c>
      <c r="AK641" s="121">
        <v>0</v>
      </c>
      <c r="AL641" s="142">
        <v>0</v>
      </c>
      <c r="AM641" s="181">
        <v>0</v>
      </c>
      <c r="AN641" s="141">
        <v>0</v>
      </c>
      <c r="AO641" s="140">
        <v>0</v>
      </c>
      <c r="AP641" s="140">
        <v>0</v>
      </c>
      <c r="AQ641" s="140">
        <v>0</v>
      </c>
      <c r="AR641" s="142">
        <v>0</v>
      </c>
      <c r="AS641" s="143">
        <v>0</v>
      </c>
      <c r="AT641" s="142">
        <v>0</v>
      </c>
      <c r="AU641" s="143">
        <v>0</v>
      </c>
      <c r="AV641" s="142">
        <v>0</v>
      </c>
      <c r="AW641" s="143">
        <v>0</v>
      </c>
      <c r="AX641" s="142">
        <v>0</v>
      </c>
      <c r="AY641" s="143">
        <v>0</v>
      </c>
      <c r="AZ641" s="142">
        <v>0</v>
      </c>
      <c r="BA641" s="143">
        <v>0</v>
      </c>
      <c r="BB641" s="142">
        <v>0</v>
      </c>
      <c r="BC641" s="143">
        <v>0</v>
      </c>
      <c r="BE641" s="139">
        <v>0</v>
      </c>
      <c r="BF641" s="139">
        <v>0</v>
      </c>
      <c r="BG641" s="139">
        <v>0</v>
      </c>
      <c r="BH641" s="139">
        <v>0</v>
      </c>
      <c r="BI641" s="139">
        <v>0</v>
      </c>
      <c r="BJ641" s="139">
        <v>0</v>
      </c>
      <c r="BK641" s="139">
        <v>0</v>
      </c>
      <c r="BL641" s="139">
        <v>0</v>
      </c>
      <c r="BM641" s="139">
        <v>0</v>
      </c>
      <c r="BN641" s="139">
        <v>0</v>
      </c>
      <c r="BO641" s="139">
        <v>0</v>
      </c>
      <c r="BP641" s="139">
        <v>0</v>
      </c>
      <c r="BQ641" s="144">
        <v>0</v>
      </c>
    </row>
    <row r="642" spans="11:69" x14ac:dyDescent="0.25">
      <c r="K642" s="135" t="s">
        <v>328</v>
      </c>
      <c r="N642" s="61" t="s">
        <v>2680</v>
      </c>
      <c r="V642" s="61" t="s">
        <v>787</v>
      </c>
      <c r="W642" s="61" t="s">
        <v>884</v>
      </c>
      <c r="X642" s="61">
        <v>421</v>
      </c>
      <c r="AB642" s="136" t="s">
        <v>387</v>
      </c>
      <c r="AC642" s="179">
        <v>250099153015</v>
      </c>
      <c r="AD642" s="180" t="s">
        <v>2681</v>
      </c>
      <c r="AE642" s="139">
        <v>10666</v>
      </c>
      <c r="AF642" s="17">
        <v>1194</v>
      </c>
      <c r="AG642" s="17">
        <v>0</v>
      </c>
      <c r="AH642" s="140">
        <v>0</v>
      </c>
      <c r="AI642" s="141">
        <v>0</v>
      </c>
      <c r="AJ642" s="142">
        <v>0</v>
      </c>
      <c r="AK642" s="121">
        <v>0</v>
      </c>
      <c r="AL642" s="142">
        <v>0</v>
      </c>
      <c r="AM642" s="181">
        <v>0</v>
      </c>
      <c r="AN642" s="141">
        <v>0</v>
      </c>
      <c r="AO642" s="140">
        <v>0</v>
      </c>
      <c r="AP642" s="140">
        <v>0</v>
      </c>
      <c r="AQ642" s="140">
        <v>0</v>
      </c>
      <c r="AR642" s="142">
        <v>0</v>
      </c>
      <c r="AS642" s="143">
        <v>0</v>
      </c>
      <c r="AT642" s="142">
        <v>0</v>
      </c>
      <c r="AU642" s="143">
        <v>0</v>
      </c>
      <c r="AV642" s="142">
        <v>0</v>
      </c>
      <c r="AW642" s="143">
        <v>0</v>
      </c>
      <c r="AX642" s="142">
        <v>0</v>
      </c>
      <c r="AY642" s="143">
        <v>0</v>
      </c>
      <c r="AZ642" s="142">
        <v>0</v>
      </c>
      <c r="BA642" s="143">
        <v>0</v>
      </c>
      <c r="BB642" s="142">
        <v>0</v>
      </c>
      <c r="BC642" s="143">
        <v>0</v>
      </c>
      <c r="BE642" s="139">
        <v>0</v>
      </c>
      <c r="BF642" s="139">
        <v>0</v>
      </c>
      <c r="BG642" s="139">
        <v>0</v>
      </c>
      <c r="BH642" s="139">
        <v>0</v>
      </c>
      <c r="BI642" s="139">
        <v>0</v>
      </c>
      <c r="BJ642" s="139">
        <v>0</v>
      </c>
      <c r="BK642" s="139">
        <v>0</v>
      </c>
      <c r="BL642" s="139">
        <v>0</v>
      </c>
      <c r="BM642" s="139">
        <v>0</v>
      </c>
      <c r="BN642" s="139">
        <v>0</v>
      </c>
      <c r="BO642" s="139">
        <v>0</v>
      </c>
      <c r="BP642" s="139">
        <v>0</v>
      </c>
      <c r="BQ642" s="144">
        <v>0</v>
      </c>
    </row>
    <row r="643" spans="11:69" x14ac:dyDescent="0.25">
      <c r="K643" s="135" t="s">
        <v>328</v>
      </c>
      <c r="N643" s="61" t="s">
        <v>2682</v>
      </c>
      <c r="V643" s="61" t="s">
        <v>787</v>
      </c>
      <c r="W643" s="61" t="s">
        <v>884</v>
      </c>
      <c r="X643" s="61">
        <v>421</v>
      </c>
      <c r="AB643" s="136" t="s">
        <v>387</v>
      </c>
      <c r="AC643" s="179">
        <v>250099153020</v>
      </c>
      <c r="AD643" s="180" t="s">
        <v>2683</v>
      </c>
      <c r="AE643" s="139">
        <v>10970</v>
      </c>
      <c r="AF643" s="17">
        <v>1262</v>
      </c>
      <c r="AG643" s="17">
        <v>0</v>
      </c>
      <c r="AH643" s="140">
        <v>0</v>
      </c>
      <c r="AI643" s="141">
        <v>0</v>
      </c>
      <c r="AJ643" s="142">
        <v>0</v>
      </c>
      <c r="AK643" s="121">
        <v>0</v>
      </c>
      <c r="AL643" s="142">
        <v>0</v>
      </c>
      <c r="AM643" s="181">
        <v>0</v>
      </c>
      <c r="AN643" s="141">
        <v>0</v>
      </c>
      <c r="AO643" s="140">
        <v>0</v>
      </c>
      <c r="AP643" s="140">
        <v>0</v>
      </c>
      <c r="AQ643" s="140">
        <v>0</v>
      </c>
      <c r="AR643" s="142">
        <v>0</v>
      </c>
      <c r="AS643" s="143">
        <v>0</v>
      </c>
      <c r="AT643" s="142">
        <v>0</v>
      </c>
      <c r="AU643" s="143">
        <v>0</v>
      </c>
      <c r="AV643" s="142">
        <v>0</v>
      </c>
      <c r="AW643" s="143">
        <v>0</v>
      </c>
      <c r="AX643" s="142">
        <v>0</v>
      </c>
      <c r="AY643" s="143">
        <v>0</v>
      </c>
      <c r="AZ643" s="142">
        <v>0</v>
      </c>
      <c r="BA643" s="143">
        <v>0</v>
      </c>
      <c r="BB643" s="142">
        <v>0</v>
      </c>
      <c r="BC643" s="143">
        <v>0</v>
      </c>
      <c r="BE643" s="139">
        <v>0</v>
      </c>
      <c r="BF643" s="139">
        <v>0</v>
      </c>
      <c r="BG643" s="139">
        <v>0</v>
      </c>
      <c r="BH643" s="139">
        <v>0</v>
      </c>
      <c r="BI643" s="139">
        <v>0</v>
      </c>
      <c r="BJ643" s="139">
        <v>0</v>
      </c>
      <c r="BK643" s="139">
        <v>0</v>
      </c>
      <c r="BL643" s="139">
        <v>0</v>
      </c>
      <c r="BM643" s="139">
        <v>0</v>
      </c>
      <c r="BN643" s="139">
        <v>0</v>
      </c>
      <c r="BO643" s="139">
        <v>0</v>
      </c>
      <c r="BP643" s="139">
        <v>0</v>
      </c>
      <c r="BQ643" s="144">
        <v>0</v>
      </c>
    </row>
    <row r="644" spans="11:69" x14ac:dyDescent="0.25">
      <c r="K644" s="135" t="s">
        <v>328</v>
      </c>
      <c r="N644" s="61" t="s">
        <v>2684</v>
      </c>
      <c r="V644" s="61" t="s">
        <v>787</v>
      </c>
      <c r="W644" s="61" t="s">
        <v>884</v>
      </c>
      <c r="X644" s="61">
        <v>421</v>
      </c>
      <c r="AB644" s="136" t="s">
        <v>387</v>
      </c>
      <c r="AC644" s="179">
        <v>250099153030</v>
      </c>
      <c r="AD644" s="180" t="s">
        <v>2685</v>
      </c>
      <c r="AE644" s="139">
        <v>17554</v>
      </c>
      <c r="AF644" s="17">
        <v>2052</v>
      </c>
      <c r="AG644" s="17">
        <v>0</v>
      </c>
      <c r="AH644" s="140">
        <v>0</v>
      </c>
      <c r="AI644" s="141">
        <v>0</v>
      </c>
      <c r="AJ644" s="142">
        <v>0</v>
      </c>
      <c r="AK644" s="121">
        <v>0</v>
      </c>
      <c r="AL644" s="142">
        <v>0</v>
      </c>
      <c r="AM644" s="181">
        <v>0</v>
      </c>
      <c r="AN644" s="141">
        <v>0</v>
      </c>
      <c r="AO644" s="140">
        <v>0</v>
      </c>
      <c r="AP644" s="140">
        <v>0</v>
      </c>
      <c r="AQ644" s="140">
        <v>0</v>
      </c>
      <c r="AR644" s="142">
        <v>0</v>
      </c>
      <c r="AS644" s="143">
        <v>0</v>
      </c>
      <c r="AT644" s="142">
        <v>0</v>
      </c>
      <c r="AU644" s="143">
        <v>0</v>
      </c>
      <c r="AV644" s="142">
        <v>0</v>
      </c>
      <c r="AW644" s="143">
        <v>0</v>
      </c>
      <c r="AX644" s="142">
        <v>0</v>
      </c>
      <c r="AY644" s="143">
        <v>0</v>
      </c>
      <c r="AZ644" s="142">
        <v>0</v>
      </c>
      <c r="BA644" s="143">
        <v>0</v>
      </c>
      <c r="BB644" s="142">
        <v>0</v>
      </c>
      <c r="BC644" s="143">
        <v>0</v>
      </c>
      <c r="BE644" s="139">
        <v>0</v>
      </c>
      <c r="BF644" s="139">
        <v>0</v>
      </c>
      <c r="BG644" s="139">
        <v>0</v>
      </c>
      <c r="BH644" s="139">
        <v>0</v>
      </c>
      <c r="BI644" s="139">
        <v>0</v>
      </c>
      <c r="BJ644" s="139">
        <v>0</v>
      </c>
      <c r="BK644" s="139">
        <v>0</v>
      </c>
      <c r="BL644" s="139">
        <v>0</v>
      </c>
      <c r="BM644" s="139">
        <v>0</v>
      </c>
      <c r="BN644" s="139">
        <v>0</v>
      </c>
      <c r="BO644" s="139">
        <v>0</v>
      </c>
      <c r="BP644" s="139">
        <v>0</v>
      </c>
      <c r="BQ644" s="144">
        <v>0</v>
      </c>
    </row>
    <row r="645" spans="11:69" x14ac:dyDescent="0.25">
      <c r="K645" s="135" t="s">
        <v>328</v>
      </c>
      <c r="N645" s="61" t="s">
        <v>2686</v>
      </c>
      <c r="V645" s="61" t="s">
        <v>787</v>
      </c>
      <c r="W645" s="61" t="s">
        <v>884</v>
      </c>
      <c r="X645" s="61">
        <v>421</v>
      </c>
      <c r="AB645" s="136" t="s">
        <v>387</v>
      </c>
      <c r="AC645" s="179">
        <v>250099153040</v>
      </c>
      <c r="AD645" s="180" t="s">
        <v>2687</v>
      </c>
      <c r="AE645" s="139">
        <v>14122</v>
      </c>
      <c r="AF645" s="17">
        <v>1602</v>
      </c>
      <c r="AG645" s="17">
        <v>0</v>
      </c>
      <c r="AH645" s="140">
        <v>0</v>
      </c>
      <c r="AI645" s="141">
        <v>0</v>
      </c>
      <c r="AJ645" s="142">
        <v>0</v>
      </c>
      <c r="AK645" s="121">
        <v>0</v>
      </c>
      <c r="AL645" s="142">
        <v>0</v>
      </c>
      <c r="AM645" s="181">
        <v>0</v>
      </c>
      <c r="AN645" s="141">
        <v>0</v>
      </c>
      <c r="AO645" s="140">
        <v>0</v>
      </c>
      <c r="AP645" s="140">
        <v>0</v>
      </c>
      <c r="AQ645" s="140">
        <v>0</v>
      </c>
      <c r="AR645" s="142">
        <v>0</v>
      </c>
      <c r="AS645" s="143">
        <v>0</v>
      </c>
      <c r="AT645" s="142">
        <v>0</v>
      </c>
      <c r="AU645" s="143">
        <v>0</v>
      </c>
      <c r="AV645" s="142">
        <v>0</v>
      </c>
      <c r="AW645" s="143">
        <v>0</v>
      </c>
      <c r="AX645" s="142">
        <v>0</v>
      </c>
      <c r="AY645" s="143">
        <v>0</v>
      </c>
      <c r="AZ645" s="142">
        <v>0</v>
      </c>
      <c r="BA645" s="143">
        <v>0</v>
      </c>
      <c r="BB645" s="142">
        <v>0</v>
      </c>
      <c r="BC645" s="143">
        <v>0</v>
      </c>
      <c r="BE645" s="139">
        <v>0</v>
      </c>
      <c r="BF645" s="139">
        <v>0</v>
      </c>
      <c r="BG645" s="139">
        <v>0</v>
      </c>
      <c r="BH645" s="139">
        <v>0</v>
      </c>
      <c r="BI645" s="139">
        <v>0</v>
      </c>
      <c r="BJ645" s="139">
        <v>0</v>
      </c>
      <c r="BK645" s="139">
        <v>0</v>
      </c>
      <c r="BL645" s="139">
        <v>0</v>
      </c>
      <c r="BM645" s="139">
        <v>0</v>
      </c>
      <c r="BN645" s="139">
        <v>0</v>
      </c>
      <c r="BO645" s="139">
        <v>0</v>
      </c>
      <c r="BP645" s="139">
        <v>0</v>
      </c>
      <c r="BQ645" s="144">
        <v>0</v>
      </c>
    </row>
    <row r="646" spans="11:69" x14ac:dyDescent="0.25">
      <c r="K646" s="135" t="s">
        <v>328</v>
      </c>
      <c r="N646" s="61" t="s">
        <v>2688</v>
      </c>
      <c r="V646" s="61" t="s">
        <v>787</v>
      </c>
      <c r="W646" s="61" t="s">
        <v>884</v>
      </c>
      <c r="X646" s="61">
        <v>421</v>
      </c>
      <c r="AB646" s="136" t="s">
        <v>387</v>
      </c>
      <c r="AC646" s="179">
        <v>250099153050</v>
      </c>
      <c r="AD646" s="180" t="s">
        <v>2689</v>
      </c>
      <c r="AE646" s="139">
        <v>728</v>
      </c>
      <c r="AF646" s="17">
        <v>98</v>
      </c>
      <c r="AG646" s="17">
        <v>0</v>
      </c>
      <c r="AH646" s="140">
        <v>0</v>
      </c>
      <c r="AI646" s="141">
        <v>0</v>
      </c>
      <c r="AJ646" s="142">
        <v>0</v>
      </c>
      <c r="AK646" s="121">
        <v>0</v>
      </c>
      <c r="AL646" s="142">
        <v>0</v>
      </c>
      <c r="AM646" s="181">
        <v>0</v>
      </c>
      <c r="AN646" s="141">
        <v>0</v>
      </c>
      <c r="AO646" s="140">
        <v>0</v>
      </c>
      <c r="AP646" s="140">
        <v>0</v>
      </c>
      <c r="AQ646" s="140">
        <v>0</v>
      </c>
      <c r="AR646" s="142">
        <v>0</v>
      </c>
      <c r="AS646" s="143">
        <v>0</v>
      </c>
      <c r="AT646" s="142">
        <v>0</v>
      </c>
      <c r="AU646" s="143">
        <v>0</v>
      </c>
      <c r="AV646" s="142">
        <v>0</v>
      </c>
      <c r="AW646" s="143">
        <v>0</v>
      </c>
      <c r="AX646" s="142">
        <v>0</v>
      </c>
      <c r="AY646" s="143">
        <v>0</v>
      </c>
      <c r="AZ646" s="142">
        <v>0</v>
      </c>
      <c r="BA646" s="143">
        <v>0</v>
      </c>
      <c r="BB646" s="142">
        <v>0</v>
      </c>
      <c r="BC646" s="143">
        <v>0</v>
      </c>
      <c r="BE646" s="139">
        <v>0</v>
      </c>
      <c r="BF646" s="139">
        <v>0</v>
      </c>
      <c r="BG646" s="139">
        <v>0</v>
      </c>
      <c r="BH646" s="139">
        <v>0</v>
      </c>
      <c r="BI646" s="139">
        <v>0</v>
      </c>
      <c r="BJ646" s="139">
        <v>0</v>
      </c>
      <c r="BK646" s="139">
        <v>0</v>
      </c>
      <c r="BL646" s="139">
        <v>0</v>
      </c>
      <c r="BM646" s="139">
        <v>0</v>
      </c>
      <c r="BN646" s="139">
        <v>0</v>
      </c>
      <c r="BO646" s="139">
        <v>0</v>
      </c>
      <c r="BP646" s="139">
        <v>0</v>
      </c>
      <c r="BQ646" s="144">
        <v>0</v>
      </c>
    </row>
    <row r="647" spans="11:69" x14ac:dyDescent="0.25">
      <c r="K647" s="135" t="s">
        <v>328</v>
      </c>
      <c r="N647" s="61" t="s">
        <v>2690</v>
      </c>
      <c r="V647" s="61" t="s">
        <v>787</v>
      </c>
      <c r="W647" s="61" t="s">
        <v>884</v>
      </c>
      <c r="X647" s="61">
        <v>421</v>
      </c>
      <c r="AB647" s="136" t="s">
        <v>387</v>
      </c>
      <c r="AC647" s="179">
        <v>250099153060</v>
      </c>
      <c r="AD647" s="180" t="s">
        <v>2691</v>
      </c>
      <c r="AE647" s="139">
        <v>2118</v>
      </c>
      <c r="AF647" s="17">
        <v>195</v>
      </c>
      <c r="AG647" s="17">
        <v>0</v>
      </c>
      <c r="AH647" s="140">
        <v>0</v>
      </c>
      <c r="AI647" s="141">
        <v>0</v>
      </c>
      <c r="AJ647" s="142">
        <v>0</v>
      </c>
      <c r="AK647" s="121">
        <v>0</v>
      </c>
      <c r="AL647" s="142">
        <v>0</v>
      </c>
      <c r="AM647" s="181">
        <v>0</v>
      </c>
      <c r="AN647" s="141">
        <v>0</v>
      </c>
      <c r="AO647" s="140">
        <v>0</v>
      </c>
      <c r="AP647" s="140">
        <v>0</v>
      </c>
      <c r="AQ647" s="140">
        <v>0</v>
      </c>
      <c r="AR647" s="142">
        <v>0</v>
      </c>
      <c r="AS647" s="143">
        <v>0</v>
      </c>
      <c r="AT647" s="142">
        <v>0</v>
      </c>
      <c r="AU647" s="143">
        <v>0</v>
      </c>
      <c r="AV647" s="142">
        <v>0</v>
      </c>
      <c r="AW647" s="143">
        <v>0</v>
      </c>
      <c r="AX647" s="142">
        <v>0</v>
      </c>
      <c r="AY647" s="143">
        <v>0</v>
      </c>
      <c r="AZ647" s="142">
        <v>0</v>
      </c>
      <c r="BA647" s="143">
        <v>0</v>
      </c>
      <c r="BB647" s="142">
        <v>0</v>
      </c>
      <c r="BC647" s="143">
        <v>0</v>
      </c>
      <c r="BE647" s="139">
        <v>0</v>
      </c>
      <c r="BF647" s="139">
        <v>0</v>
      </c>
      <c r="BG647" s="139">
        <v>0</v>
      </c>
      <c r="BH647" s="139">
        <v>0</v>
      </c>
      <c r="BI647" s="139">
        <v>0</v>
      </c>
      <c r="BJ647" s="139">
        <v>0</v>
      </c>
      <c r="BK647" s="139">
        <v>0</v>
      </c>
      <c r="BL647" s="139">
        <v>0</v>
      </c>
      <c r="BM647" s="139">
        <v>0</v>
      </c>
      <c r="BN647" s="139">
        <v>0</v>
      </c>
      <c r="BO647" s="139">
        <v>0</v>
      </c>
      <c r="BP647" s="139">
        <v>0</v>
      </c>
      <c r="BQ647" s="144">
        <v>0</v>
      </c>
    </row>
    <row r="648" spans="11:69" x14ac:dyDescent="0.25">
      <c r="K648" s="135" t="s">
        <v>328</v>
      </c>
      <c r="N648" s="61" t="s">
        <v>2692</v>
      </c>
      <c r="V648" s="61" t="s">
        <v>787</v>
      </c>
      <c r="W648" s="61" t="s">
        <v>884</v>
      </c>
      <c r="X648" s="61">
        <v>421</v>
      </c>
      <c r="AB648" s="136" t="s">
        <v>387</v>
      </c>
      <c r="AC648" s="179">
        <v>250099154010</v>
      </c>
      <c r="AD648" s="180" t="s">
        <v>2693</v>
      </c>
      <c r="AE648" s="139">
        <v>7898</v>
      </c>
      <c r="AF648" s="17">
        <v>694</v>
      </c>
      <c r="AG648" s="17">
        <v>0</v>
      </c>
      <c r="AH648" s="140">
        <v>0</v>
      </c>
      <c r="AI648" s="141">
        <v>0</v>
      </c>
      <c r="AJ648" s="142">
        <v>0</v>
      </c>
      <c r="AK648" s="121">
        <v>0</v>
      </c>
      <c r="AL648" s="142">
        <v>0</v>
      </c>
      <c r="AM648" s="181">
        <v>0</v>
      </c>
      <c r="AN648" s="141">
        <v>0</v>
      </c>
      <c r="AO648" s="140">
        <v>0</v>
      </c>
      <c r="AP648" s="140">
        <v>0</v>
      </c>
      <c r="AQ648" s="140">
        <v>0</v>
      </c>
      <c r="AR648" s="142">
        <v>0</v>
      </c>
      <c r="AS648" s="143">
        <v>0</v>
      </c>
      <c r="AT648" s="142">
        <v>0</v>
      </c>
      <c r="AU648" s="143">
        <v>0</v>
      </c>
      <c r="AV648" s="142">
        <v>0</v>
      </c>
      <c r="AW648" s="143">
        <v>0</v>
      </c>
      <c r="AX648" s="142">
        <v>0</v>
      </c>
      <c r="AY648" s="143">
        <v>0</v>
      </c>
      <c r="AZ648" s="142">
        <v>0</v>
      </c>
      <c r="BA648" s="143">
        <v>0</v>
      </c>
      <c r="BB648" s="142">
        <v>0</v>
      </c>
      <c r="BC648" s="143">
        <v>0</v>
      </c>
      <c r="BE648" s="139">
        <v>0</v>
      </c>
      <c r="BF648" s="139">
        <v>0</v>
      </c>
      <c r="BG648" s="139">
        <v>0</v>
      </c>
      <c r="BH648" s="139">
        <v>0</v>
      </c>
      <c r="BI648" s="139">
        <v>0</v>
      </c>
      <c r="BJ648" s="139">
        <v>0</v>
      </c>
      <c r="BK648" s="139">
        <v>0</v>
      </c>
      <c r="BL648" s="139">
        <v>0</v>
      </c>
      <c r="BM648" s="139">
        <v>0</v>
      </c>
      <c r="BN648" s="139">
        <v>0</v>
      </c>
      <c r="BO648" s="139">
        <v>0</v>
      </c>
      <c r="BP648" s="139">
        <v>0</v>
      </c>
      <c r="BQ648" s="144">
        <v>0</v>
      </c>
    </row>
    <row r="649" spans="11:69" x14ac:dyDescent="0.25">
      <c r="K649" s="135" t="s">
        <v>328</v>
      </c>
      <c r="N649" s="61" t="s">
        <v>2694</v>
      </c>
      <c r="V649" s="61" t="s">
        <v>787</v>
      </c>
      <c r="W649" s="61" t="s">
        <v>884</v>
      </c>
      <c r="X649" s="61">
        <v>421</v>
      </c>
      <c r="AB649" s="136" t="s">
        <v>387</v>
      </c>
      <c r="AC649" s="179">
        <v>250099154015</v>
      </c>
      <c r="AD649" s="180" t="s">
        <v>2695</v>
      </c>
      <c r="AE649" s="139">
        <v>2663</v>
      </c>
      <c r="AF649" s="17">
        <v>334</v>
      </c>
      <c r="AG649" s="17">
        <v>0</v>
      </c>
      <c r="AH649" s="140">
        <v>0</v>
      </c>
      <c r="AI649" s="141">
        <v>0</v>
      </c>
      <c r="AJ649" s="142">
        <v>0</v>
      </c>
      <c r="AK649" s="121">
        <v>0</v>
      </c>
      <c r="AL649" s="142">
        <v>0</v>
      </c>
      <c r="AM649" s="181">
        <v>0</v>
      </c>
      <c r="AN649" s="141">
        <v>0</v>
      </c>
      <c r="AO649" s="140">
        <v>0</v>
      </c>
      <c r="AP649" s="140">
        <v>0</v>
      </c>
      <c r="AQ649" s="140">
        <v>0</v>
      </c>
      <c r="AR649" s="142">
        <v>0</v>
      </c>
      <c r="AS649" s="143">
        <v>0</v>
      </c>
      <c r="AT649" s="142">
        <v>0</v>
      </c>
      <c r="AU649" s="143">
        <v>0</v>
      </c>
      <c r="AV649" s="142">
        <v>0</v>
      </c>
      <c r="AW649" s="143">
        <v>0</v>
      </c>
      <c r="AX649" s="142">
        <v>0</v>
      </c>
      <c r="AY649" s="143">
        <v>0</v>
      </c>
      <c r="AZ649" s="142">
        <v>0</v>
      </c>
      <c r="BA649" s="143">
        <v>0</v>
      </c>
      <c r="BB649" s="142">
        <v>0</v>
      </c>
      <c r="BC649" s="143">
        <v>0</v>
      </c>
      <c r="BE649" s="139">
        <v>0</v>
      </c>
      <c r="BF649" s="139">
        <v>0</v>
      </c>
      <c r="BG649" s="139">
        <v>0</v>
      </c>
      <c r="BH649" s="139">
        <v>0</v>
      </c>
      <c r="BI649" s="139">
        <v>0</v>
      </c>
      <c r="BJ649" s="139">
        <v>0</v>
      </c>
      <c r="BK649" s="139">
        <v>0</v>
      </c>
      <c r="BL649" s="139">
        <v>0</v>
      </c>
      <c r="BM649" s="139">
        <v>0</v>
      </c>
      <c r="BN649" s="139">
        <v>0</v>
      </c>
      <c r="BO649" s="139">
        <v>0</v>
      </c>
      <c r="BP649" s="139">
        <v>0</v>
      </c>
      <c r="BQ649" s="144">
        <v>0</v>
      </c>
    </row>
    <row r="650" spans="11:69" x14ac:dyDescent="0.25">
      <c r="K650" s="135" t="s">
        <v>328</v>
      </c>
      <c r="N650" s="61" t="s">
        <v>2696</v>
      </c>
      <c r="V650" s="61" t="s">
        <v>787</v>
      </c>
      <c r="W650" s="61" t="s">
        <v>884</v>
      </c>
      <c r="X650" s="61">
        <v>421</v>
      </c>
      <c r="AB650" s="136" t="s">
        <v>387</v>
      </c>
      <c r="AC650" s="179">
        <v>250099154020</v>
      </c>
      <c r="AD650" s="180" t="s">
        <v>2697</v>
      </c>
      <c r="AE650" s="139">
        <v>5754</v>
      </c>
      <c r="AF650" s="17">
        <v>663</v>
      </c>
      <c r="AG650" s="17">
        <v>0</v>
      </c>
      <c r="AH650" s="140">
        <v>0</v>
      </c>
      <c r="AI650" s="141">
        <v>0</v>
      </c>
      <c r="AJ650" s="142">
        <v>0</v>
      </c>
      <c r="AK650" s="121">
        <v>0</v>
      </c>
      <c r="AL650" s="142">
        <v>0</v>
      </c>
      <c r="AM650" s="181">
        <v>0</v>
      </c>
      <c r="AN650" s="141">
        <v>0</v>
      </c>
      <c r="AO650" s="140">
        <v>0</v>
      </c>
      <c r="AP650" s="140">
        <v>0</v>
      </c>
      <c r="AQ650" s="140">
        <v>0</v>
      </c>
      <c r="AR650" s="142">
        <v>0</v>
      </c>
      <c r="AS650" s="143">
        <v>0</v>
      </c>
      <c r="AT650" s="142">
        <v>0</v>
      </c>
      <c r="AU650" s="143">
        <v>0</v>
      </c>
      <c r="AV650" s="142">
        <v>0</v>
      </c>
      <c r="AW650" s="143">
        <v>0</v>
      </c>
      <c r="AX650" s="142">
        <v>0</v>
      </c>
      <c r="AY650" s="143">
        <v>0</v>
      </c>
      <c r="AZ650" s="142">
        <v>0</v>
      </c>
      <c r="BA650" s="143">
        <v>0</v>
      </c>
      <c r="BB650" s="142">
        <v>0</v>
      </c>
      <c r="BC650" s="143">
        <v>0</v>
      </c>
      <c r="BE650" s="139">
        <v>0</v>
      </c>
      <c r="BF650" s="139">
        <v>0</v>
      </c>
      <c r="BG650" s="139">
        <v>0</v>
      </c>
      <c r="BH650" s="139">
        <v>0</v>
      </c>
      <c r="BI650" s="139">
        <v>0</v>
      </c>
      <c r="BJ650" s="139">
        <v>0</v>
      </c>
      <c r="BK650" s="139">
        <v>0</v>
      </c>
      <c r="BL650" s="139">
        <v>0</v>
      </c>
      <c r="BM650" s="139">
        <v>0</v>
      </c>
      <c r="BN650" s="139">
        <v>0</v>
      </c>
      <c r="BO650" s="139">
        <v>0</v>
      </c>
      <c r="BP650" s="139">
        <v>0</v>
      </c>
      <c r="BQ650" s="144">
        <v>0</v>
      </c>
    </row>
    <row r="651" spans="11:69" x14ac:dyDescent="0.25">
      <c r="K651" s="135" t="s">
        <v>328</v>
      </c>
      <c r="N651" s="61" t="s">
        <v>2698</v>
      </c>
      <c r="V651" s="61" t="s">
        <v>787</v>
      </c>
      <c r="W651" s="61" t="s">
        <v>884</v>
      </c>
      <c r="X651" s="61">
        <v>421</v>
      </c>
      <c r="AB651" s="136" t="s">
        <v>387</v>
      </c>
      <c r="AC651" s="179">
        <v>250099154030</v>
      </c>
      <c r="AD651" s="180" t="s">
        <v>2699</v>
      </c>
      <c r="AE651" s="139">
        <v>4082</v>
      </c>
      <c r="AF651" s="17">
        <v>502</v>
      </c>
      <c r="AG651" s="17">
        <v>0</v>
      </c>
      <c r="AH651" s="140">
        <v>0</v>
      </c>
      <c r="AI651" s="141">
        <v>0</v>
      </c>
      <c r="AJ651" s="142">
        <v>0</v>
      </c>
      <c r="AK651" s="121">
        <v>0</v>
      </c>
      <c r="AL651" s="142">
        <v>0</v>
      </c>
      <c r="AM651" s="181">
        <v>0</v>
      </c>
      <c r="AN651" s="141">
        <v>0</v>
      </c>
      <c r="AO651" s="140">
        <v>0</v>
      </c>
      <c r="AP651" s="140">
        <v>0</v>
      </c>
      <c r="AQ651" s="140">
        <v>0</v>
      </c>
      <c r="AR651" s="142">
        <v>0</v>
      </c>
      <c r="AS651" s="143">
        <v>0</v>
      </c>
      <c r="AT651" s="142">
        <v>0</v>
      </c>
      <c r="AU651" s="143">
        <v>0</v>
      </c>
      <c r="AV651" s="142">
        <v>0</v>
      </c>
      <c r="AW651" s="143">
        <v>0</v>
      </c>
      <c r="AX651" s="142">
        <v>0</v>
      </c>
      <c r="AY651" s="143">
        <v>0</v>
      </c>
      <c r="AZ651" s="142">
        <v>0</v>
      </c>
      <c r="BA651" s="143">
        <v>0</v>
      </c>
      <c r="BB651" s="142">
        <v>0</v>
      </c>
      <c r="BC651" s="143">
        <v>0</v>
      </c>
      <c r="BE651" s="139">
        <v>0</v>
      </c>
      <c r="BF651" s="139">
        <v>0</v>
      </c>
      <c r="BG651" s="139">
        <v>0</v>
      </c>
      <c r="BH651" s="139">
        <v>0</v>
      </c>
      <c r="BI651" s="139">
        <v>0</v>
      </c>
      <c r="BJ651" s="139">
        <v>0</v>
      </c>
      <c r="BK651" s="139">
        <v>0</v>
      </c>
      <c r="BL651" s="139">
        <v>0</v>
      </c>
      <c r="BM651" s="139">
        <v>0</v>
      </c>
      <c r="BN651" s="139">
        <v>0</v>
      </c>
      <c r="BO651" s="139">
        <v>0</v>
      </c>
      <c r="BP651" s="139">
        <v>0</v>
      </c>
      <c r="BQ651" s="144">
        <v>0</v>
      </c>
    </row>
    <row r="652" spans="11:69" x14ac:dyDescent="0.25">
      <c r="K652" s="135" t="s">
        <v>328</v>
      </c>
      <c r="N652" s="61" t="s">
        <v>2700</v>
      </c>
      <c r="V652" s="61" t="s">
        <v>787</v>
      </c>
      <c r="W652" s="61" t="s">
        <v>884</v>
      </c>
      <c r="X652" s="61">
        <v>421</v>
      </c>
      <c r="AB652" s="136" t="s">
        <v>387</v>
      </c>
      <c r="AC652" s="179">
        <v>250099154040</v>
      </c>
      <c r="AD652" s="180" t="s">
        <v>2701</v>
      </c>
      <c r="AE652" s="139">
        <v>3426</v>
      </c>
      <c r="AF652" s="17">
        <v>460</v>
      </c>
      <c r="AG652" s="17">
        <v>0</v>
      </c>
      <c r="AH652" s="140">
        <v>0</v>
      </c>
      <c r="AI652" s="141">
        <v>0</v>
      </c>
      <c r="AJ652" s="142">
        <v>0</v>
      </c>
      <c r="AK652" s="121">
        <v>0</v>
      </c>
      <c r="AL652" s="142">
        <v>0</v>
      </c>
      <c r="AM652" s="181">
        <v>0</v>
      </c>
      <c r="AN652" s="141">
        <v>0</v>
      </c>
      <c r="AO652" s="140">
        <v>0</v>
      </c>
      <c r="AP652" s="140">
        <v>0</v>
      </c>
      <c r="AQ652" s="140">
        <v>0</v>
      </c>
      <c r="AR652" s="142">
        <v>0</v>
      </c>
      <c r="AS652" s="143">
        <v>0</v>
      </c>
      <c r="AT652" s="142">
        <v>0</v>
      </c>
      <c r="AU652" s="143">
        <v>0</v>
      </c>
      <c r="AV652" s="142">
        <v>0</v>
      </c>
      <c r="AW652" s="143">
        <v>0</v>
      </c>
      <c r="AX652" s="142">
        <v>0</v>
      </c>
      <c r="AY652" s="143">
        <v>0</v>
      </c>
      <c r="AZ652" s="142">
        <v>0</v>
      </c>
      <c r="BA652" s="143">
        <v>0</v>
      </c>
      <c r="BB652" s="142">
        <v>0</v>
      </c>
      <c r="BC652" s="143">
        <v>0</v>
      </c>
      <c r="BE652" s="139">
        <v>0</v>
      </c>
      <c r="BF652" s="139">
        <v>0</v>
      </c>
      <c r="BG652" s="139">
        <v>0</v>
      </c>
      <c r="BH652" s="139">
        <v>0</v>
      </c>
      <c r="BI652" s="139">
        <v>0</v>
      </c>
      <c r="BJ652" s="139">
        <v>0</v>
      </c>
      <c r="BK652" s="139">
        <v>0</v>
      </c>
      <c r="BL652" s="139">
        <v>0</v>
      </c>
      <c r="BM652" s="139">
        <v>0</v>
      </c>
      <c r="BN652" s="139">
        <v>0</v>
      </c>
      <c r="BO652" s="139">
        <v>0</v>
      </c>
      <c r="BP652" s="139">
        <v>0</v>
      </c>
      <c r="BQ652" s="144">
        <v>0</v>
      </c>
    </row>
    <row r="653" spans="11:69" x14ac:dyDescent="0.25">
      <c r="K653" s="135" t="s">
        <v>328</v>
      </c>
      <c r="N653" s="61" t="s">
        <v>2702</v>
      </c>
      <c r="V653" s="61" t="s">
        <v>787</v>
      </c>
      <c r="W653" s="61" t="s">
        <v>884</v>
      </c>
      <c r="X653" s="61">
        <v>421</v>
      </c>
      <c r="AB653" s="136" t="s">
        <v>387</v>
      </c>
      <c r="AC653" s="179">
        <v>250099154050</v>
      </c>
      <c r="AD653" s="180" t="s">
        <v>2703</v>
      </c>
      <c r="AE653" s="139">
        <v>880</v>
      </c>
      <c r="AF653" s="17">
        <v>43</v>
      </c>
      <c r="AG653" s="17">
        <v>0</v>
      </c>
      <c r="AH653" s="140">
        <v>0</v>
      </c>
      <c r="AI653" s="141">
        <v>0</v>
      </c>
      <c r="AJ653" s="142">
        <v>0</v>
      </c>
      <c r="AK653" s="121">
        <v>0</v>
      </c>
      <c r="AL653" s="142">
        <v>0</v>
      </c>
      <c r="AM653" s="181">
        <v>0</v>
      </c>
      <c r="AN653" s="141">
        <v>0</v>
      </c>
      <c r="AO653" s="140">
        <v>0</v>
      </c>
      <c r="AP653" s="140">
        <v>0</v>
      </c>
      <c r="AQ653" s="140">
        <v>0</v>
      </c>
      <c r="AR653" s="142">
        <v>0</v>
      </c>
      <c r="AS653" s="143">
        <v>0</v>
      </c>
      <c r="AT653" s="142">
        <v>0</v>
      </c>
      <c r="AU653" s="143">
        <v>0</v>
      </c>
      <c r="AV653" s="142">
        <v>0</v>
      </c>
      <c r="AW653" s="143">
        <v>0</v>
      </c>
      <c r="AX653" s="142">
        <v>0</v>
      </c>
      <c r="AY653" s="143">
        <v>0</v>
      </c>
      <c r="AZ653" s="142">
        <v>0</v>
      </c>
      <c r="BA653" s="143">
        <v>0</v>
      </c>
      <c r="BB653" s="142">
        <v>0</v>
      </c>
      <c r="BC653" s="143">
        <v>0</v>
      </c>
      <c r="BE653" s="139">
        <v>0</v>
      </c>
      <c r="BF653" s="139">
        <v>0</v>
      </c>
      <c r="BG653" s="139">
        <v>0</v>
      </c>
      <c r="BH653" s="139">
        <v>0</v>
      </c>
      <c r="BI653" s="139">
        <v>0</v>
      </c>
      <c r="BJ653" s="139">
        <v>0</v>
      </c>
      <c r="BK653" s="139">
        <v>0</v>
      </c>
      <c r="BL653" s="139">
        <v>0</v>
      </c>
      <c r="BM653" s="139">
        <v>0</v>
      </c>
      <c r="BN653" s="139">
        <v>0</v>
      </c>
      <c r="BO653" s="139">
        <v>0</v>
      </c>
      <c r="BP653" s="139">
        <v>0</v>
      </c>
      <c r="BQ653" s="144">
        <v>0</v>
      </c>
    </row>
    <row r="654" spans="11:69" x14ac:dyDescent="0.25">
      <c r="K654" s="135" t="s">
        <v>328</v>
      </c>
      <c r="N654" s="61" t="s">
        <v>2704</v>
      </c>
      <c r="V654" s="61" t="s">
        <v>787</v>
      </c>
      <c r="W654" s="61" t="s">
        <v>884</v>
      </c>
      <c r="X654" s="61">
        <v>421</v>
      </c>
      <c r="AB654" s="136" t="s">
        <v>387</v>
      </c>
      <c r="AC654" s="179">
        <v>250099154060</v>
      </c>
      <c r="AD654" s="180" t="s">
        <v>2705</v>
      </c>
      <c r="AE654" s="139">
        <v>427</v>
      </c>
      <c r="AF654" s="17">
        <v>80</v>
      </c>
      <c r="AG654" s="17">
        <v>0</v>
      </c>
      <c r="AH654" s="140">
        <v>0</v>
      </c>
      <c r="AI654" s="141">
        <v>0</v>
      </c>
      <c r="AJ654" s="142">
        <v>0</v>
      </c>
      <c r="AK654" s="121">
        <v>0</v>
      </c>
      <c r="AL654" s="142">
        <v>0</v>
      </c>
      <c r="AM654" s="181">
        <v>0</v>
      </c>
      <c r="AN654" s="141">
        <v>0</v>
      </c>
      <c r="AO654" s="140">
        <v>0</v>
      </c>
      <c r="AP654" s="140">
        <v>0</v>
      </c>
      <c r="AQ654" s="140">
        <v>0</v>
      </c>
      <c r="AR654" s="142">
        <v>0</v>
      </c>
      <c r="AS654" s="143">
        <v>0</v>
      </c>
      <c r="AT654" s="142">
        <v>0</v>
      </c>
      <c r="AU654" s="143">
        <v>0</v>
      </c>
      <c r="AV654" s="142">
        <v>0</v>
      </c>
      <c r="AW654" s="143">
        <v>0</v>
      </c>
      <c r="AX654" s="142">
        <v>0</v>
      </c>
      <c r="AY654" s="143">
        <v>0</v>
      </c>
      <c r="AZ654" s="142">
        <v>0</v>
      </c>
      <c r="BA654" s="143">
        <v>0</v>
      </c>
      <c r="BB654" s="142">
        <v>0</v>
      </c>
      <c r="BC654" s="143">
        <v>0</v>
      </c>
      <c r="BE654" s="139">
        <v>0</v>
      </c>
      <c r="BF654" s="139">
        <v>0</v>
      </c>
      <c r="BG654" s="139">
        <v>0</v>
      </c>
      <c r="BH654" s="139">
        <v>0</v>
      </c>
      <c r="BI654" s="139">
        <v>0</v>
      </c>
      <c r="BJ654" s="139">
        <v>0</v>
      </c>
      <c r="BK654" s="139">
        <v>0</v>
      </c>
      <c r="BL654" s="139">
        <v>0</v>
      </c>
      <c r="BM654" s="139">
        <v>0</v>
      </c>
      <c r="BN654" s="139">
        <v>0</v>
      </c>
      <c r="BO654" s="139">
        <v>0</v>
      </c>
      <c r="BP654" s="139">
        <v>0</v>
      </c>
      <c r="BQ654" s="144">
        <v>0</v>
      </c>
    </row>
    <row r="655" spans="11:69" x14ac:dyDescent="0.25">
      <c r="K655" s="135" t="s">
        <v>328</v>
      </c>
      <c r="N655" s="61" t="s">
        <v>2706</v>
      </c>
      <c r="V655" s="61" t="s">
        <v>787</v>
      </c>
      <c r="W655" s="61" t="s">
        <v>884</v>
      </c>
      <c r="X655" s="61">
        <v>421</v>
      </c>
      <c r="AB655" s="136" t="s">
        <v>387</v>
      </c>
      <c r="AC655" s="179">
        <v>250099155010</v>
      </c>
      <c r="AD655" s="180" t="s">
        <v>2707</v>
      </c>
      <c r="AE655" s="139">
        <v>138</v>
      </c>
      <c r="AF655" s="17">
        <v>6</v>
      </c>
      <c r="AG655" s="17">
        <v>0</v>
      </c>
      <c r="AH655" s="140">
        <v>0</v>
      </c>
      <c r="AI655" s="141">
        <v>0</v>
      </c>
      <c r="AJ655" s="142">
        <v>0</v>
      </c>
      <c r="AK655" s="121">
        <v>0</v>
      </c>
      <c r="AL655" s="142">
        <v>0</v>
      </c>
      <c r="AM655" s="181">
        <v>0</v>
      </c>
      <c r="AN655" s="141">
        <v>0</v>
      </c>
      <c r="AO655" s="140">
        <v>0</v>
      </c>
      <c r="AP655" s="140">
        <v>0</v>
      </c>
      <c r="AQ655" s="140">
        <v>0</v>
      </c>
      <c r="AR655" s="142">
        <v>0</v>
      </c>
      <c r="AS655" s="143">
        <v>0</v>
      </c>
      <c r="AT655" s="142">
        <v>0</v>
      </c>
      <c r="AU655" s="143">
        <v>0</v>
      </c>
      <c r="AV655" s="142">
        <v>0</v>
      </c>
      <c r="AW655" s="143">
        <v>0</v>
      </c>
      <c r="AX655" s="142">
        <v>0</v>
      </c>
      <c r="AY655" s="143">
        <v>0</v>
      </c>
      <c r="AZ655" s="142">
        <v>0</v>
      </c>
      <c r="BA655" s="143">
        <v>0</v>
      </c>
      <c r="BB655" s="142">
        <v>0</v>
      </c>
      <c r="BC655" s="143">
        <v>0</v>
      </c>
      <c r="BE655" s="139">
        <v>0</v>
      </c>
      <c r="BF655" s="139">
        <v>0</v>
      </c>
      <c r="BG655" s="139">
        <v>0</v>
      </c>
      <c r="BH655" s="139">
        <v>0</v>
      </c>
      <c r="BI655" s="139">
        <v>0</v>
      </c>
      <c r="BJ655" s="139">
        <v>0</v>
      </c>
      <c r="BK655" s="139">
        <v>0</v>
      </c>
      <c r="BL655" s="139">
        <v>0</v>
      </c>
      <c r="BM655" s="139">
        <v>0</v>
      </c>
      <c r="BN655" s="139">
        <v>0</v>
      </c>
      <c r="BO655" s="139">
        <v>0</v>
      </c>
      <c r="BP655" s="139">
        <v>0</v>
      </c>
      <c r="BQ655" s="144">
        <v>0</v>
      </c>
    </row>
    <row r="656" spans="11:69" x14ac:dyDescent="0.25">
      <c r="K656" s="135" t="s">
        <v>328</v>
      </c>
      <c r="N656" s="61" t="s">
        <v>2708</v>
      </c>
      <c r="V656" s="61" t="s">
        <v>787</v>
      </c>
      <c r="W656" s="61" t="s">
        <v>884</v>
      </c>
      <c r="X656" s="61">
        <v>421</v>
      </c>
      <c r="AB656" s="136" t="s">
        <v>387</v>
      </c>
      <c r="AC656" s="179">
        <v>250099155015</v>
      </c>
      <c r="AD656" s="180" t="s">
        <v>2709</v>
      </c>
      <c r="AE656" s="139">
        <v>26</v>
      </c>
      <c r="AF656" s="17">
        <v>0</v>
      </c>
      <c r="AG656" s="17">
        <v>0</v>
      </c>
      <c r="AH656" s="140">
        <v>0</v>
      </c>
      <c r="AI656" s="141">
        <v>0</v>
      </c>
      <c r="AJ656" s="142">
        <v>0</v>
      </c>
      <c r="AK656" s="121">
        <v>0</v>
      </c>
      <c r="AL656" s="142">
        <v>0</v>
      </c>
      <c r="AM656" s="181">
        <v>0</v>
      </c>
      <c r="AN656" s="141">
        <v>0</v>
      </c>
      <c r="AO656" s="140">
        <v>0</v>
      </c>
      <c r="AP656" s="140">
        <v>0</v>
      </c>
      <c r="AQ656" s="140">
        <v>0</v>
      </c>
      <c r="AR656" s="142">
        <v>0</v>
      </c>
      <c r="AS656" s="143">
        <v>0</v>
      </c>
      <c r="AT656" s="142">
        <v>0</v>
      </c>
      <c r="AU656" s="143">
        <v>0</v>
      </c>
      <c r="AV656" s="142">
        <v>0</v>
      </c>
      <c r="AW656" s="143">
        <v>0</v>
      </c>
      <c r="AX656" s="142">
        <v>0</v>
      </c>
      <c r="AY656" s="143">
        <v>0</v>
      </c>
      <c r="AZ656" s="142">
        <v>0</v>
      </c>
      <c r="BA656" s="143">
        <v>0</v>
      </c>
      <c r="BB656" s="142">
        <v>0</v>
      </c>
      <c r="BC656" s="143">
        <v>0</v>
      </c>
      <c r="BE656" s="139">
        <v>0</v>
      </c>
      <c r="BF656" s="139">
        <v>0</v>
      </c>
      <c r="BG656" s="139">
        <v>0</v>
      </c>
      <c r="BH656" s="139">
        <v>0</v>
      </c>
      <c r="BI656" s="139">
        <v>0</v>
      </c>
      <c r="BJ656" s="139">
        <v>0</v>
      </c>
      <c r="BK656" s="139">
        <v>0</v>
      </c>
      <c r="BL656" s="139">
        <v>0</v>
      </c>
      <c r="BM656" s="139">
        <v>0</v>
      </c>
      <c r="BN656" s="139">
        <v>0</v>
      </c>
      <c r="BO656" s="139">
        <v>0</v>
      </c>
      <c r="BP656" s="139">
        <v>0</v>
      </c>
      <c r="BQ656" s="144">
        <v>0</v>
      </c>
    </row>
    <row r="657" spans="11:69" x14ac:dyDescent="0.25">
      <c r="K657" s="135" t="s">
        <v>328</v>
      </c>
      <c r="N657" s="61" t="s">
        <v>2710</v>
      </c>
      <c r="V657" s="61" t="s">
        <v>787</v>
      </c>
      <c r="W657" s="61" t="s">
        <v>884</v>
      </c>
      <c r="X657" s="61">
        <v>421</v>
      </c>
      <c r="AB657" s="136" t="s">
        <v>387</v>
      </c>
      <c r="AC657" s="179">
        <v>250099155020</v>
      </c>
      <c r="AD657" s="180" t="s">
        <v>2711</v>
      </c>
      <c r="AE657" s="139">
        <v>64</v>
      </c>
      <c r="AF657" s="17">
        <v>12</v>
      </c>
      <c r="AG657" s="17">
        <v>0</v>
      </c>
      <c r="AH657" s="140">
        <v>0</v>
      </c>
      <c r="AI657" s="141">
        <v>0</v>
      </c>
      <c r="AJ657" s="142">
        <v>0</v>
      </c>
      <c r="AK657" s="121">
        <v>0</v>
      </c>
      <c r="AL657" s="142">
        <v>0</v>
      </c>
      <c r="AM657" s="181">
        <v>0</v>
      </c>
      <c r="AN657" s="141">
        <v>0</v>
      </c>
      <c r="AO657" s="140">
        <v>0</v>
      </c>
      <c r="AP657" s="140">
        <v>0</v>
      </c>
      <c r="AQ657" s="140">
        <v>0</v>
      </c>
      <c r="AR657" s="142">
        <v>0</v>
      </c>
      <c r="AS657" s="143">
        <v>0</v>
      </c>
      <c r="AT657" s="142">
        <v>0</v>
      </c>
      <c r="AU657" s="143">
        <v>0</v>
      </c>
      <c r="AV657" s="142">
        <v>0</v>
      </c>
      <c r="AW657" s="143">
        <v>0</v>
      </c>
      <c r="AX657" s="142">
        <v>0</v>
      </c>
      <c r="AY657" s="143">
        <v>0</v>
      </c>
      <c r="AZ657" s="142">
        <v>0</v>
      </c>
      <c r="BA657" s="143">
        <v>0</v>
      </c>
      <c r="BB657" s="142">
        <v>0</v>
      </c>
      <c r="BC657" s="143">
        <v>0</v>
      </c>
      <c r="BE657" s="139">
        <v>0</v>
      </c>
      <c r="BF657" s="139">
        <v>0</v>
      </c>
      <c r="BG657" s="139">
        <v>0</v>
      </c>
      <c r="BH657" s="139">
        <v>0</v>
      </c>
      <c r="BI657" s="139">
        <v>0</v>
      </c>
      <c r="BJ657" s="139">
        <v>0</v>
      </c>
      <c r="BK657" s="139">
        <v>0</v>
      </c>
      <c r="BL657" s="139">
        <v>0</v>
      </c>
      <c r="BM657" s="139">
        <v>0</v>
      </c>
      <c r="BN657" s="139">
        <v>0</v>
      </c>
      <c r="BO657" s="139">
        <v>0</v>
      </c>
      <c r="BP657" s="139">
        <v>0</v>
      </c>
      <c r="BQ657" s="144">
        <v>0</v>
      </c>
    </row>
    <row r="658" spans="11:69" x14ac:dyDescent="0.25">
      <c r="K658" s="135" t="s">
        <v>328</v>
      </c>
      <c r="N658" s="61" t="s">
        <v>2712</v>
      </c>
      <c r="V658" s="61" t="s">
        <v>787</v>
      </c>
      <c r="W658" s="61" t="s">
        <v>884</v>
      </c>
      <c r="X658" s="61">
        <v>421</v>
      </c>
      <c r="AB658" s="136" t="s">
        <v>387</v>
      </c>
      <c r="AC658" s="179">
        <v>250099155030</v>
      </c>
      <c r="AD658" s="180" t="s">
        <v>2713</v>
      </c>
      <c r="AE658" s="139">
        <v>134</v>
      </c>
      <c r="AF658" s="17">
        <v>17</v>
      </c>
      <c r="AG658" s="17">
        <v>0</v>
      </c>
      <c r="AH658" s="140">
        <v>0</v>
      </c>
      <c r="AI658" s="141">
        <v>0</v>
      </c>
      <c r="AJ658" s="142">
        <v>0</v>
      </c>
      <c r="AK658" s="121">
        <v>0</v>
      </c>
      <c r="AL658" s="142">
        <v>0</v>
      </c>
      <c r="AM658" s="181">
        <v>0</v>
      </c>
      <c r="AN658" s="141">
        <v>0</v>
      </c>
      <c r="AO658" s="140">
        <v>0</v>
      </c>
      <c r="AP658" s="140">
        <v>0</v>
      </c>
      <c r="AQ658" s="140">
        <v>0</v>
      </c>
      <c r="AR658" s="142">
        <v>0</v>
      </c>
      <c r="AS658" s="143">
        <v>0</v>
      </c>
      <c r="AT658" s="142">
        <v>0</v>
      </c>
      <c r="AU658" s="143">
        <v>0</v>
      </c>
      <c r="AV658" s="142">
        <v>0</v>
      </c>
      <c r="AW658" s="143">
        <v>0</v>
      </c>
      <c r="AX658" s="142">
        <v>0</v>
      </c>
      <c r="AY658" s="143">
        <v>0</v>
      </c>
      <c r="AZ658" s="142">
        <v>0</v>
      </c>
      <c r="BA658" s="143">
        <v>0</v>
      </c>
      <c r="BB658" s="142">
        <v>0</v>
      </c>
      <c r="BC658" s="143">
        <v>0</v>
      </c>
      <c r="BE658" s="139">
        <v>0</v>
      </c>
      <c r="BF658" s="139">
        <v>0</v>
      </c>
      <c r="BG658" s="139">
        <v>0</v>
      </c>
      <c r="BH658" s="139">
        <v>0</v>
      </c>
      <c r="BI658" s="139">
        <v>0</v>
      </c>
      <c r="BJ658" s="139">
        <v>0</v>
      </c>
      <c r="BK658" s="139">
        <v>0</v>
      </c>
      <c r="BL658" s="139">
        <v>0</v>
      </c>
      <c r="BM658" s="139">
        <v>0</v>
      </c>
      <c r="BN658" s="139">
        <v>0</v>
      </c>
      <c r="BO658" s="139">
        <v>0</v>
      </c>
      <c r="BP658" s="139">
        <v>0</v>
      </c>
      <c r="BQ658" s="144">
        <v>0</v>
      </c>
    </row>
    <row r="659" spans="11:69" x14ac:dyDescent="0.25">
      <c r="K659" s="135" t="s">
        <v>328</v>
      </c>
      <c r="N659" s="61" t="s">
        <v>2714</v>
      </c>
      <c r="V659" s="61" t="s">
        <v>787</v>
      </c>
      <c r="W659" s="61" t="s">
        <v>884</v>
      </c>
      <c r="X659" s="61">
        <v>421</v>
      </c>
      <c r="AB659" s="136" t="s">
        <v>387</v>
      </c>
      <c r="AC659" s="179">
        <v>250099155040</v>
      </c>
      <c r="AD659" s="180" t="s">
        <v>2715</v>
      </c>
      <c r="AE659" s="139">
        <v>134</v>
      </c>
      <c r="AF659" s="17">
        <v>13</v>
      </c>
      <c r="AG659" s="17">
        <v>0</v>
      </c>
      <c r="AH659" s="140">
        <v>0</v>
      </c>
      <c r="AI659" s="141">
        <v>0</v>
      </c>
      <c r="AJ659" s="142">
        <v>0</v>
      </c>
      <c r="AK659" s="121">
        <v>0</v>
      </c>
      <c r="AL659" s="142">
        <v>0</v>
      </c>
      <c r="AM659" s="181">
        <v>0</v>
      </c>
      <c r="AN659" s="141">
        <v>0</v>
      </c>
      <c r="AO659" s="140">
        <v>0</v>
      </c>
      <c r="AP659" s="140">
        <v>0</v>
      </c>
      <c r="AQ659" s="140">
        <v>0</v>
      </c>
      <c r="AR659" s="142">
        <v>0</v>
      </c>
      <c r="AS659" s="143">
        <v>0</v>
      </c>
      <c r="AT659" s="142">
        <v>0</v>
      </c>
      <c r="AU659" s="143">
        <v>0</v>
      </c>
      <c r="AV659" s="142">
        <v>0</v>
      </c>
      <c r="AW659" s="143">
        <v>0</v>
      </c>
      <c r="AX659" s="142">
        <v>0</v>
      </c>
      <c r="AY659" s="143">
        <v>0</v>
      </c>
      <c r="AZ659" s="142">
        <v>0</v>
      </c>
      <c r="BA659" s="143">
        <v>0</v>
      </c>
      <c r="BB659" s="142">
        <v>0</v>
      </c>
      <c r="BC659" s="143">
        <v>0</v>
      </c>
      <c r="BE659" s="139">
        <v>0</v>
      </c>
      <c r="BF659" s="139">
        <v>0</v>
      </c>
      <c r="BG659" s="139">
        <v>0</v>
      </c>
      <c r="BH659" s="139">
        <v>0</v>
      </c>
      <c r="BI659" s="139">
        <v>0</v>
      </c>
      <c r="BJ659" s="139">
        <v>0</v>
      </c>
      <c r="BK659" s="139">
        <v>0</v>
      </c>
      <c r="BL659" s="139">
        <v>0</v>
      </c>
      <c r="BM659" s="139">
        <v>0</v>
      </c>
      <c r="BN659" s="139">
        <v>0</v>
      </c>
      <c r="BO659" s="139">
        <v>0</v>
      </c>
      <c r="BP659" s="139">
        <v>0</v>
      </c>
      <c r="BQ659" s="144">
        <v>0</v>
      </c>
    </row>
    <row r="660" spans="11:69" x14ac:dyDescent="0.25">
      <c r="K660" s="135" t="s">
        <v>328</v>
      </c>
      <c r="N660" s="61" t="s">
        <v>2716</v>
      </c>
      <c r="V660" s="61" t="s">
        <v>787</v>
      </c>
      <c r="W660" s="61" t="s">
        <v>884</v>
      </c>
      <c r="X660" s="61">
        <v>421</v>
      </c>
      <c r="AB660" s="136" t="s">
        <v>387</v>
      </c>
      <c r="AC660" s="179">
        <v>250099155050</v>
      </c>
      <c r="AD660" s="180" t="s">
        <v>2717</v>
      </c>
      <c r="AE660" s="139">
        <v>14</v>
      </c>
      <c r="AF660" s="17">
        <v>1</v>
      </c>
      <c r="AG660" s="17">
        <v>0</v>
      </c>
      <c r="AH660" s="140">
        <v>0</v>
      </c>
      <c r="AI660" s="141">
        <v>0</v>
      </c>
      <c r="AJ660" s="142">
        <v>0</v>
      </c>
      <c r="AK660" s="121">
        <v>0</v>
      </c>
      <c r="AL660" s="142">
        <v>0</v>
      </c>
      <c r="AM660" s="181">
        <v>0</v>
      </c>
      <c r="AN660" s="141">
        <v>0</v>
      </c>
      <c r="AO660" s="140">
        <v>0</v>
      </c>
      <c r="AP660" s="140">
        <v>0</v>
      </c>
      <c r="AQ660" s="140">
        <v>0</v>
      </c>
      <c r="AR660" s="142">
        <v>0</v>
      </c>
      <c r="AS660" s="143">
        <v>0</v>
      </c>
      <c r="AT660" s="142">
        <v>0</v>
      </c>
      <c r="AU660" s="143">
        <v>0</v>
      </c>
      <c r="AV660" s="142">
        <v>0</v>
      </c>
      <c r="AW660" s="143">
        <v>0</v>
      </c>
      <c r="AX660" s="142">
        <v>0</v>
      </c>
      <c r="AY660" s="143">
        <v>0</v>
      </c>
      <c r="AZ660" s="142">
        <v>0</v>
      </c>
      <c r="BA660" s="143">
        <v>0</v>
      </c>
      <c r="BB660" s="142">
        <v>0</v>
      </c>
      <c r="BC660" s="143">
        <v>0</v>
      </c>
      <c r="BE660" s="139">
        <v>0</v>
      </c>
      <c r="BF660" s="139">
        <v>0</v>
      </c>
      <c r="BG660" s="139">
        <v>0</v>
      </c>
      <c r="BH660" s="139">
        <v>0</v>
      </c>
      <c r="BI660" s="139">
        <v>0</v>
      </c>
      <c r="BJ660" s="139">
        <v>0</v>
      </c>
      <c r="BK660" s="139">
        <v>0</v>
      </c>
      <c r="BL660" s="139">
        <v>0</v>
      </c>
      <c r="BM660" s="139">
        <v>0</v>
      </c>
      <c r="BN660" s="139">
        <v>0</v>
      </c>
      <c r="BO660" s="139">
        <v>0</v>
      </c>
      <c r="BP660" s="139">
        <v>0</v>
      </c>
      <c r="BQ660" s="144">
        <v>0</v>
      </c>
    </row>
    <row r="661" spans="11:69" x14ac:dyDescent="0.25">
      <c r="K661" s="135" t="s">
        <v>328</v>
      </c>
      <c r="N661" s="61" t="s">
        <v>2718</v>
      </c>
      <c r="V661" s="61" t="s">
        <v>787</v>
      </c>
      <c r="W661" s="61" t="s">
        <v>884</v>
      </c>
      <c r="X661" s="61">
        <v>421</v>
      </c>
      <c r="AB661" s="136" t="s">
        <v>387</v>
      </c>
      <c r="AC661" s="179">
        <v>250099155060</v>
      </c>
      <c r="AD661" s="180" t="s">
        <v>2719</v>
      </c>
      <c r="AE661" s="139">
        <v>12</v>
      </c>
      <c r="AF661" s="17">
        <v>0</v>
      </c>
      <c r="AG661" s="17">
        <v>0</v>
      </c>
      <c r="AH661" s="140">
        <v>0</v>
      </c>
      <c r="AI661" s="141">
        <v>0</v>
      </c>
      <c r="AJ661" s="142">
        <v>0</v>
      </c>
      <c r="AK661" s="121">
        <v>0</v>
      </c>
      <c r="AL661" s="142">
        <v>0</v>
      </c>
      <c r="AM661" s="181">
        <v>0</v>
      </c>
      <c r="AN661" s="141">
        <v>0</v>
      </c>
      <c r="AO661" s="140">
        <v>0</v>
      </c>
      <c r="AP661" s="140">
        <v>0</v>
      </c>
      <c r="AQ661" s="140">
        <v>0</v>
      </c>
      <c r="AR661" s="142">
        <v>0</v>
      </c>
      <c r="AS661" s="143">
        <v>0</v>
      </c>
      <c r="AT661" s="142">
        <v>0</v>
      </c>
      <c r="AU661" s="143">
        <v>0</v>
      </c>
      <c r="AV661" s="142">
        <v>0</v>
      </c>
      <c r="AW661" s="143">
        <v>0</v>
      </c>
      <c r="AX661" s="142">
        <v>0</v>
      </c>
      <c r="AY661" s="143">
        <v>0</v>
      </c>
      <c r="AZ661" s="142">
        <v>0</v>
      </c>
      <c r="BA661" s="143">
        <v>0</v>
      </c>
      <c r="BB661" s="142">
        <v>0</v>
      </c>
      <c r="BC661" s="143">
        <v>0</v>
      </c>
      <c r="BE661" s="139">
        <v>0</v>
      </c>
      <c r="BF661" s="139">
        <v>0</v>
      </c>
      <c r="BG661" s="139">
        <v>0</v>
      </c>
      <c r="BH661" s="139">
        <v>0</v>
      </c>
      <c r="BI661" s="139">
        <v>0</v>
      </c>
      <c r="BJ661" s="139">
        <v>0</v>
      </c>
      <c r="BK661" s="139">
        <v>0</v>
      </c>
      <c r="BL661" s="139">
        <v>0</v>
      </c>
      <c r="BM661" s="139">
        <v>0</v>
      </c>
      <c r="BN661" s="139">
        <v>0</v>
      </c>
      <c r="BO661" s="139">
        <v>0</v>
      </c>
      <c r="BP661" s="139">
        <v>0</v>
      </c>
      <c r="BQ661" s="144">
        <v>0</v>
      </c>
    </row>
    <row r="662" spans="11:69" x14ac:dyDescent="0.25">
      <c r="K662" s="135" t="s">
        <v>328</v>
      </c>
      <c r="N662" s="61" t="s">
        <v>2720</v>
      </c>
      <c r="V662" s="61" t="s">
        <v>787</v>
      </c>
      <c r="W662" s="61" t="s">
        <v>884</v>
      </c>
      <c r="X662" s="61">
        <v>421</v>
      </c>
      <c r="AB662" s="136" t="s">
        <v>387</v>
      </c>
      <c r="AC662" s="179">
        <v>250099163010</v>
      </c>
      <c r="AD662" s="180" t="s">
        <v>2721</v>
      </c>
      <c r="AE662" s="139">
        <v>544</v>
      </c>
      <c r="AF662" s="17">
        <v>36</v>
      </c>
      <c r="AG662" s="17">
        <v>0</v>
      </c>
      <c r="AH662" s="140">
        <v>0</v>
      </c>
      <c r="AI662" s="141">
        <v>0</v>
      </c>
      <c r="AJ662" s="142">
        <v>0</v>
      </c>
      <c r="AK662" s="121">
        <v>0</v>
      </c>
      <c r="AL662" s="142">
        <v>0</v>
      </c>
      <c r="AM662" s="181">
        <v>0</v>
      </c>
      <c r="AN662" s="141">
        <v>0</v>
      </c>
      <c r="AO662" s="140">
        <v>0</v>
      </c>
      <c r="AP662" s="140">
        <v>0</v>
      </c>
      <c r="AQ662" s="140">
        <v>0</v>
      </c>
      <c r="AR662" s="142">
        <v>0</v>
      </c>
      <c r="AS662" s="143">
        <v>0</v>
      </c>
      <c r="AT662" s="142">
        <v>0</v>
      </c>
      <c r="AU662" s="143">
        <v>0</v>
      </c>
      <c r="AV662" s="142">
        <v>0</v>
      </c>
      <c r="AW662" s="143">
        <v>0</v>
      </c>
      <c r="AX662" s="142">
        <v>0</v>
      </c>
      <c r="AY662" s="143">
        <v>0</v>
      </c>
      <c r="AZ662" s="142">
        <v>0</v>
      </c>
      <c r="BA662" s="143">
        <v>0</v>
      </c>
      <c r="BB662" s="142">
        <v>0</v>
      </c>
      <c r="BC662" s="143">
        <v>0</v>
      </c>
      <c r="BE662" s="139">
        <v>0</v>
      </c>
      <c r="BF662" s="139">
        <v>0</v>
      </c>
      <c r="BG662" s="139">
        <v>0</v>
      </c>
      <c r="BH662" s="139">
        <v>0</v>
      </c>
      <c r="BI662" s="139">
        <v>0</v>
      </c>
      <c r="BJ662" s="139">
        <v>0</v>
      </c>
      <c r="BK662" s="139">
        <v>0</v>
      </c>
      <c r="BL662" s="139">
        <v>0</v>
      </c>
      <c r="BM662" s="139">
        <v>0</v>
      </c>
      <c r="BN662" s="139">
        <v>0</v>
      </c>
      <c r="BO662" s="139">
        <v>0</v>
      </c>
      <c r="BP662" s="139">
        <v>0</v>
      </c>
      <c r="BQ662" s="144">
        <v>0</v>
      </c>
    </row>
    <row r="663" spans="11:69" x14ac:dyDescent="0.25">
      <c r="K663" s="135" t="s">
        <v>328</v>
      </c>
      <c r="N663" s="61" t="s">
        <v>2722</v>
      </c>
      <c r="V663" s="61" t="s">
        <v>787</v>
      </c>
      <c r="W663" s="61" t="s">
        <v>884</v>
      </c>
      <c r="X663" s="61">
        <v>421</v>
      </c>
      <c r="AB663" s="136" t="s">
        <v>387</v>
      </c>
      <c r="AC663" s="179">
        <v>250099163015</v>
      </c>
      <c r="AD663" s="180" t="s">
        <v>2723</v>
      </c>
      <c r="AE663" s="139">
        <v>215</v>
      </c>
      <c r="AF663" s="17">
        <v>23</v>
      </c>
      <c r="AG663" s="17">
        <v>0</v>
      </c>
      <c r="AH663" s="140">
        <v>0</v>
      </c>
      <c r="AI663" s="141">
        <v>0</v>
      </c>
      <c r="AJ663" s="142">
        <v>0</v>
      </c>
      <c r="AK663" s="121">
        <v>0</v>
      </c>
      <c r="AL663" s="142">
        <v>0</v>
      </c>
      <c r="AM663" s="181">
        <v>0</v>
      </c>
      <c r="AN663" s="141">
        <v>0</v>
      </c>
      <c r="AO663" s="140">
        <v>0</v>
      </c>
      <c r="AP663" s="140">
        <v>0</v>
      </c>
      <c r="AQ663" s="140">
        <v>0</v>
      </c>
      <c r="AR663" s="142">
        <v>0</v>
      </c>
      <c r="AS663" s="143">
        <v>0</v>
      </c>
      <c r="AT663" s="142">
        <v>0</v>
      </c>
      <c r="AU663" s="143">
        <v>0</v>
      </c>
      <c r="AV663" s="142">
        <v>0</v>
      </c>
      <c r="AW663" s="143">
        <v>0</v>
      </c>
      <c r="AX663" s="142">
        <v>0</v>
      </c>
      <c r="AY663" s="143">
        <v>0</v>
      </c>
      <c r="AZ663" s="142">
        <v>0</v>
      </c>
      <c r="BA663" s="143">
        <v>0</v>
      </c>
      <c r="BB663" s="142">
        <v>0</v>
      </c>
      <c r="BC663" s="143">
        <v>0</v>
      </c>
      <c r="BE663" s="139">
        <v>0</v>
      </c>
      <c r="BF663" s="139">
        <v>0</v>
      </c>
      <c r="BG663" s="139">
        <v>0</v>
      </c>
      <c r="BH663" s="139">
        <v>0</v>
      </c>
      <c r="BI663" s="139">
        <v>0</v>
      </c>
      <c r="BJ663" s="139">
        <v>0</v>
      </c>
      <c r="BK663" s="139">
        <v>0</v>
      </c>
      <c r="BL663" s="139">
        <v>0</v>
      </c>
      <c r="BM663" s="139">
        <v>0</v>
      </c>
      <c r="BN663" s="139">
        <v>0</v>
      </c>
      <c r="BO663" s="139">
        <v>0</v>
      </c>
      <c r="BP663" s="139">
        <v>0</v>
      </c>
      <c r="BQ663" s="144">
        <v>0</v>
      </c>
    </row>
    <row r="664" spans="11:69" x14ac:dyDescent="0.25">
      <c r="K664" s="135" t="s">
        <v>328</v>
      </c>
      <c r="N664" s="61" t="s">
        <v>2724</v>
      </c>
      <c r="V664" s="61" t="s">
        <v>787</v>
      </c>
      <c r="W664" s="61" t="s">
        <v>884</v>
      </c>
      <c r="X664" s="61">
        <v>421</v>
      </c>
      <c r="AB664" s="136" t="s">
        <v>387</v>
      </c>
      <c r="AC664" s="179">
        <v>250099163020</v>
      </c>
      <c r="AD664" s="180" t="s">
        <v>2725</v>
      </c>
      <c r="AE664" s="139">
        <v>118</v>
      </c>
      <c r="AF664" s="17">
        <v>28</v>
      </c>
      <c r="AG664" s="17">
        <v>0</v>
      </c>
      <c r="AH664" s="140">
        <v>0</v>
      </c>
      <c r="AI664" s="141">
        <v>0</v>
      </c>
      <c r="AJ664" s="142">
        <v>0</v>
      </c>
      <c r="AK664" s="121">
        <v>0</v>
      </c>
      <c r="AL664" s="142">
        <v>0</v>
      </c>
      <c r="AM664" s="181">
        <v>0</v>
      </c>
      <c r="AN664" s="141">
        <v>0</v>
      </c>
      <c r="AO664" s="140">
        <v>0</v>
      </c>
      <c r="AP664" s="140">
        <v>0</v>
      </c>
      <c r="AQ664" s="140">
        <v>0</v>
      </c>
      <c r="AR664" s="142">
        <v>0</v>
      </c>
      <c r="AS664" s="143">
        <v>0</v>
      </c>
      <c r="AT664" s="142">
        <v>0</v>
      </c>
      <c r="AU664" s="143">
        <v>0</v>
      </c>
      <c r="AV664" s="142">
        <v>0</v>
      </c>
      <c r="AW664" s="143">
        <v>0</v>
      </c>
      <c r="AX664" s="142">
        <v>0</v>
      </c>
      <c r="AY664" s="143">
        <v>0</v>
      </c>
      <c r="AZ664" s="142">
        <v>0</v>
      </c>
      <c r="BA664" s="143">
        <v>0</v>
      </c>
      <c r="BB664" s="142">
        <v>0</v>
      </c>
      <c r="BC664" s="143">
        <v>0</v>
      </c>
      <c r="BE664" s="139">
        <v>0</v>
      </c>
      <c r="BF664" s="139">
        <v>0</v>
      </c>
      <c r="BG664" s="139">
        <v>0</v>
      </c>
      <c r="BH664" s="139">
        <v>0</v>
      </c>
      <c r="BI664" s="139">
        <v>0</v>
      </c>
      <c r="BJ664" s="139">
        <v>0</v>
      </c>
      <c r="BK664" s="139">
        <v>0</v>
      </c>
      <c r="BL664" s="139">
        <v>0</v>
      </c>
      <c r="BM664" s="139">
        <v>0</v>
      </c>
      <c r="BN664" s="139">
        <v>0</v>
      </c>
      <c r="BO664" s="139">
        <v>0</v>
      </c>
      <c r="BP664" s="139">
        <v>0</v>
      </c>
      <c r="BQ664" s="144">
        <v>0</v>
      </c>
    </row>
    <row r="665" spans="11:69" x14ac:dyDescent="0.25">
      <c r="K665" s="135" t="s">
        <v>328</v>
      </c>
      <c r="N665" s="61" t="s">
        <v>2726</v>
      </c>
      <c r="V665" s="61" t="s">
        <v>787</v>
      </c>
      <c r="W665" s="61" t="s">
        <v>884</v>
      </c>
      <c r="X665" s="61">
        <v>421</v>
      </c>
      <c r="AB665" s="136" t="s">
        <v>387</v>
      </c>
      <c r="AC665" s="179">
        <v>250099163030</v>
      </c>
      <c r="AD665" s="180" t="s">
        <v>2727</v>
      </c>
      <c r="AE665" s="139">
        <v>216</v>
      </c>
      <c r="AF665" s="17">
        <v>7</v>
      </c>
      <c r="AG665" s="17">
        <v>0</v>
      </c>
      <c r="AH665" s="140">
        <v>0</v>
      </c>
      <c r="AI665" s="141">
        <v>0</v>
      </c>
      <c r="AJ665" s="142">
        <v>0</v>
      </c>
      <c r="AK665" s="121">
        <v>0</v>
      </c>
      <c r="AL665" s="142">
        <v>0</v>
      </c>
      <c r="AM665" s="181">
        <v>0</v>
      </c>
      <c r="AN665" s="141">
        <v>0</v>
      </c>
      <c r="AO665" s="140">
        <v>0</v>
      </c>
      <c r="AP665" s="140">
        <v>0</v>
      </c>
      <c r="AQ665" s="140">
        <v>0</v>
      </c>
      <c r="AR665" s="142">
        <v>0</v>
      </c>
      <c r="AS665" s="143">
        <v>0</v>
      </c>
      <c r="AT665" s="142">
        <v>0</v>
      </c>
      <c r="AU665" s="143">
        <v>0</v>
      </c>
      <c r="AV665" s="142">
        <v>0</v>
      </c>
      <c r="AW665" s="143">
        <v>0</v>
      </c>
      <c r="AX665" s="142">
        <v>0</v>
      </c>
      <c r="AY665" s="143">
        <v>0</v>
      </c>
      <c r="AZ665" s="142">
        <v>0</v>
      </c>
      <c r="BA665" s="143">
        <v>0</v>
      </c>
      <c r="BB665" s="142">
        <v>0</v>
      </c>
      <c r="BC665" s="143">
        <v>0</v>
      </c>
      <c r="BE665" s="139">
        <v>0</v>
      </c>
      <c r="BF665" s="139">
        <v>0</v>
      </c>
      <c r="BG665" s="139">
        <v>0</v>
      </c>
      <c r="BH665" s="139">
        <v>0</v>
      </c>
      <c r="BI665" s="139">
        <v>0</v>
      </c>
      <c r="BJ665" s="139">
        <v>0</v>
      </c>
      <c r="BK665" s="139">
        <v>0</v>
      </c>
      <c r="BL665" s="139">
        <v>0</v>
      </c>
      <c r="BM665" s="139">
        <v>0</v>
      </c>
      <c r="BN665" s="139">
        <v>0</v>
      </c>
      <c r="BO665" s="139">
        <v>0</v>
      </c>
      <c r="BP665" s="139">
        <v>0</v>
      </c>
      <c r="BQ665" s="144">
        <v>0</v>
      </c>
    </row>
    <row r="666" spans="11:69" x14ac:dyDescent="0.25">
      <c r="K666" s="135" t="s">
        <v>328</v>
      </c>
      <c r="N666" s="61" t="s">
        <v>2728</v>
      </c>
      <c r="V666" s="61" t="s">
        <v>787</v>
      </c>
      <c r="W666" s="61" t="s">
        <v>884</v>
      </c>
      <c r="X666" s="61">
        <v>421</v>
      </c>
      <c r="AB666" s="136" t="s">
        <v>387</v>
      </c>
      <c r="AC666" s="179">
        <v>250099163040</v>
      </c>
      <c r="AD666" s="180" t="s">
        <v>2729</v>
      </c>
      <c r="AE666" s="139">
        <v>134</v>
      </c>
      <c r="AF666" s="17">
        <v>6</v>
      </c>
      <c r="AG666" s="17">
        <v>0</v>
      </c>
      <c r="AH666" s="140">
        <v>0</v>
      </c>
      <c r="AI666" s="141">
        <v>0</v>
      </c>
      <c r="AJ666" s="142">
        <v>0</v>
      </c>
      <c r="AK666" s="121">
        <v>0</v>
      </c>
      <c r="AL666" s="142">
        <v>0</v>
      </c>
      <c r="AM666" s="181">
        <v>0</v>
      </c>
      <c r="AN666" s="141">
        <v>0</v>
      </c>
      <c r="AO666" s="140">
        <v>0</v>
      </c>
      <c r="AP666" s="140">
        <v>0</v>
      </c>
      <c r="AQ666" s="140">
        <v>0</v>
      </c>
      <c r="AR666" s="142">
        <v>0</v>
      </c>
      <c r="AS666" s="143">
        <v>0</v>
      </c>
      <c r="AT666" s="142">
        <v>0</v>
      </c>
      <c r="AU666" s="143">
        <v>0</v>
      </c>
      <c r="AV666" s="142">
        <v>0</v>
      </c>
      <c r="AW666" s="143">
        <v>0</v>
      </c>
      <c r="AX666" s="142">
        <v>0</v>
      </c>
      <c r="AY666" s="143">
        <v>0</v>
      </c>
      <c r="AZ666" s="142">
        <v>0</v>
      </c>
      <c r="BA666" s="143">
        <v>0</v>
      </c>
      <c r="BB666" s="142">
        <v>0</v>
      </c>
      <c r="BC666" s="143">
        <v>0</v>
      </c>
      <c r="BE666" s="139">
        <v>0</v>
      </c>
      <c r="BF666" s="139">
        <v>0</v>
      </c>
      <c r="BG666" s="139">
        <v>0</v>
      </c>
      <c r="BH666" s="139">
        <v>0</v>
      </c>
      <c r="BI666" s="139">
        <v>0</v>
      </c>
      <c r="BJ666" s="139">
        <v>0</v>
      </c>
      <c r="BK666" s="139">
        <v>0</v>
      </c>
      <c r="BL666" s="139">
        <v>0</v>
      </c>
      <c r="BM666" s="139">
        <v>0</v>
      </c>
      <c r="BN666" s="139">
        <v>0</v>
      </c>
      <c r="BO666" s="139">
        <v>0</v>
      </c>
      <c r="BP666" s="139">
        <v>0</v>
      </c>
      <c r="BQ666" s="144">
        <v>0</v>
      </c>
    </row>
    <row r="667" spans="11:69" x14ac:dyDescent="0.25">
      <c r="K667" s="135" t="s">
        <v>328</v>
      </c>
      <c r="N667" s="61" t="s">
        <v>2730</v>
      </c>
      <c r="V667" s="61" t="s">
        <v>787</v>
      </c>
      <c r="W667" s="61" t="s">
        <v>884</v>
      </c>
      <c r="X667" s="61">
        <v>421</v>
      </c>
      <c r="AB667" s="136" t="s">
        <v>387</v>
      </c>
      <c r="AC667" s="179">
        <v>250099163050</v>
      </c>
      <c r="AD667" s="180" t="s">
        <v>2731</v>
      </c>
      <c r="AE667" s="139">
        <v>5</v>
      </c>
      <c r="AF667" s="17">
        <v>0</v>
      </c>
      <c r="AG667" s="17">
        <v>0</v>
      </c>
      <c r="AH667" s="140">
        <v>0</v>
      </c>
      <c r="AI667" s="141">
        <v>0</v>
      </c>
      <c r="AJ667" s="142">
        <v>0</v>
      </c>
      <c r="AK667" s="121">
        <v>0</v>
      </c>
      <c r="AL667" s="142">
        <v>0</v>
      </c>
      <c r="AM667" s="181">
        <v>0</v>
      </c>
      <c r="AN667" s="141">
        <v>0</v>
      </c>
      <c r="AO667" s="140">
        <v>0</v>
      </c>
      <c r="AP667" s="140">
        <v>0</v>
      </c>
      <c r="AQ667" s="140">
        <v>0</v>
      </c>
      <c r="AR667" s="142">
        <v>0</v>
      </c>
      <c r="AS667" s="143">
        <v>0</v>
      </c>
      <c r="AT667" s="142">
        <v>0</v>
      </c>
      <c r="AU667" s="143">
        <v>0</v>
      </c>
      <c r="AV667" s="142">
        <v>0</v>
      </c>
      <c r="AW667" s="143">
        <v>0</v>
      </c>
      <c r="AX667" s="142">
        <v>0</v>
      </c>
      <c r="AY667" s="143">
        <v>0</v>
      </c>
      <c r="AZ667" s="142">
        <v>0</v>
      </c>
      <c r="BA667" s="143">
        <v>0</v>
      </c>
      <c r="BB667" s="142">
        <v>0</v>
      </c>
      <c r="BC667" s="143">
        <v>0</v>
      </c>
      <c r="BE667" s="139">
        <v>0</v>
      </c>
      <c r="BF667" s="139">
        <v>0</v>
      </c>
      <c r="BG667" s="139">
        <v>0</v>
      </c>
      <c r="BH667" s="139">
        <v>0</v>
      </c>
      <c r="BI667" s="139">
        <v>0</v>
      </c>
      <c r="BJ667" s="139">
        <v>0</v>
      </c>
      <c r="BK667" s="139">
        <v>0</v>
      </c>
      <c r="BL667" s="139">
        <v>0</v>
      </c>
      <c r="BM667" s="139">
        <v>0</v>
      </c>
      <c r="BN667" s="139">
        <v>0</v>
      </c>
      <c r="BO667" s="139">
        <v>0</v>
      </c>
      <c r="BP667" s="139">
        <v>0</v>
      </c>
      <c r="BQ667" s="144">
        <v>0</v>
      </c>
    </row>
    <row r="668" spans="11:69" x14ac:dyDescent="0.25">
      <c r="K668" s="135" t="s">
        <v>328</v>
      </c>
      <c r="N668" s="61" t="s">
        <v>2732</v>
      </c>
      <c r="V668" s="61" t="s">
        <v>787</v>
      </c>
      <c r="W668" s="61" t="s">
        <v>884</v>
      </c>
      <c r="X668" s="61">
        <v>421</v>
      </c>
      <c r="AB668" s="136" t="s">
        <v>387</v>
      </c>
      <c r="AC668" s="179">
        <v>250099163060</v>
      </c>
      <c r="AD668" s="180" t="s">
        <v>2733</v>
      </c>
      <c r="AE668" s="139">
        <v>20</v>
      </c>
      <c r="AF668" s="17">
        <v>3</v>
      </c>
      <c r="AG668" s="17">
        <v>0</v>
      </c>
      <c r="AH668" s="140">
        <v>0</v>
      </c>
      <c r="AI668" s="141">
        <v>0</v>
      </c>
      <c r="AJ668" s="142">
        <v>0</v>
      </c>
      <c r="AK668" s="121">
        <v>0</v>
      </c>
      <c r="AL668" s="142">
        <v>0</v>
      </c>
      <c r="AM668" s="181">
        <v>0</v>
      </c>
      <c r="AN668" s="141">
        <v>0</v>
      </c>
      <c r="AO668" s="140">
        <v>0</v>
      </c>
      <c r="AP668" s="140">
        <v>0</v>
      </c>
      <c r="AQ668" s="140">
        <v>0</v>
      </c>
      <c r="AR668" s="142">
        <v>0</v>
      </c>
      <c r="AS668" s="143">
        <v>0</v>
      </c>
      <c r="AT668" s="142">
        <v>0</v>
      </c>
      <c r="AU668" s="143">
        <v>0</v>
      </c>
      <c r="AV668" s="142">
        <v>0</v>
      </c>
      <c r="AW668" s="143">
        <v>0</v>
      </c>
      <c r="AX668" s="142">
        <v>0</v>
      </c>
      <c r="AY668" s="143">
        <v>0</v>
      </c>
      <c r="AZ668" s="142">
        <v>0</v>
      </c>
      <c r="BA668" s="143">
        <v>0</v>
      </c>
      <c r="BB668" s="142">
        <v>0</v>
      </c>
      <c r="BC668" s="143">
        <v>0</v>
      </c>
      <c r="BE668" s="139">
        <v>0</v>
      </c>
      <c r="BF668" s="139">
        <v>0</v>
      </c>
      <c r="BG668" s="139">
        <v>0</v>
      </c>
      <c r="BH668" s="139">
        <v>0</v>
      </c>
      <c r="BI668" s="139">
        <v>0</v>
      </c>
      <c r="BJ668" s="139">
        <v>0</v>
      </c>
      <c r="BK668" s="139">
        <v>0</v>
      </c>
      <c r="BL668" s="139">
        <v>0</v>
      </c>
      <c r="BM668" s="139">
        <v>0</v>
      </c>
      <c r="BN668" s="139">
        <v>0</v>
      </c>
      <c r="BO668" s="139">
        <v>0</v>
      </c>
      <c r="BP668" s="139">
        <v>0</v>
      </c>
      <c r="BQ668" s="144">
        <v>0</v>
      </c>
    </row>
    <row r="669" spans="11:69" x14ac:dyDescent="0.25">
      <c r="K669" s="135" t="s">
        <v>328</v>
      </c>
      <c r="N669" s="61" t="s">
        <v>2734</v>
      </c>
      <c r="V669" s="61" t="s">
        <v>787</v>
      </c>
      <c r="W669" s="61" t="s">
        <v>884</v>
      </c>
      <c r="X669" s="61">
        <v>421</v>
      </c>
      <c r="AB669" s="136" t="s">
        <v>387</v>
      </c>
      <c r="AC669" s="179">
        <v>250099164010</v>
      </c>
      <c r="AD669" s="180" t="s">
        <v>2735</v>
      </c>
      <c r="AE669" s="139">
        <v>43</v>
      </c>
      <c r="AF669" s="17">
        <v>2</v>
      </c>
      <c r="AG669" s="17">
        <v>0</v>
      </c>
      <c r="AH669" s="140">
        <v>0</v>
      </c>
      <c r="AI669" s="141">
        <v>0</v>
      </c>
      <c r="AJ669" s="142">
        <v>0</v>
      </c>
      <c r="AK669" s="121">
        <v>0</v>
      </c>
      <c r="AL669" s="142">
        <v>0</v>
      </c>
      <c r="AM669" s="181">
        <v>0</v>
      </c>
      <c r="AN669" s="141">
        <v>0</v>
      </c>
      <c r="AO669" s="140">
        <v>0</v>
      </c>
      <c r="AP669" s="140">
        <v>0</v>
      </c>
      <c r="AQ669" s="140">
        <v>0</v>
      </c>
      <c r="AR669" s="142">
        <v>0</v>
      </c>
      <c r="AS669" s="143">
        <v>0</v>
      </c>
      <c r="AT669" s="142">
        <v>0</v>
      </c>
      <c r="AU669" s="143">
        <v>0</v>
      </c>
      <c r="AV669" s="142">
        <v>0</v>
      </c>
      <c r="AW669" s="143">
        <v>0</v>
      </c>
      <c r="AX669" s="142">
        <v>0</v>
      </c>
      <c r="AY669" s="143">
        <v>0</v>
      </c>
      <c r="AZ669" s="142">
        <v>0</v>
      </c>
      <c r="BA669" s="143">
        <v>0</v>
      </c>
      <c r="BB669" s="142">
        <v>0</v>
      </c>
      <c r="BC669" s="143">
        <v>0</v>
      </c>
      <c r="BE669" s="139">
        <v>0</v>
      </c>
      <c r="BF669" s="139">
        <v>0</v>
      </c>
      <c r="BG669" s="139">
        <v>0</v>
      </c>
      <c r="BH669" s="139">
        <v>0</v>
      </c>
      <c r="BI669" s="139">
        <v>0</v>
      </c>
      <c r="BJ669" s="139">
        <v>0</v>
      </c>
      <c r="BK669" s="139">
        <v>0</v>
      </c>
      <c r="BL669" s="139">
        <v>0</v>
      </c>
      <c r="BM669" s="139">
        <v>0</v>
      </c>
      <c r="BN669" s="139">
        <v>0</v>
      </c>
      <c r="BO669" s="139">
        <v>0</v>
      </c>
      <c r="BP669" s="139">
        <v>0</v>
      </c>
      <c r="BQ669" s="144">
        <v>0</v>
      </c>
    </row>
    <row r="670" spans="11:69" x14ac:dyDescent="0.25">
      <c r="K670" s="135" t="s">
        <v>328</v>
      </c>
      <c r="N670" s="61" t="s">
        <v>2736</v>
      </c>
      <c r="V670" s="61" t="s">
        <v>787</v>
      </c>
      <c r="W670" s="61" t="s">
        <v>884</v>
      </c>
      <c r="X670" s="61">
        <v>421</v>
      </c>
      <c r="AB670" s="136" t="s">
        <v>387</v>
      </c>
      <c r="AC670" s="179">
        <v>250099164015</v>
      </c>
      <c r="AD670" s="180" t="s">
        <v>2737</v>
      </c>
      <c r="AE670" s="139">
        <v>23</v>
      </c>
      <c r="AF670" s="17">
        <v>0</v>
      </c>
      <c r="AG670" s="17">
        <v>0</v>
      </c>
      <c r="AH670" s="140">
        <v>0</v>
      </c>
      <c r="AI670" s="141">
        <v>0</v>
      </c>
      <c r="AJ670" s="142">
        <v>0</v>
      </c>
      <c r="AK670" s="121">
        <v>0</v>
      </c>
      <c r="AL670" s="142">
        <v>0</v>
      </c>
      <c r="AM670" s="181">
        <v>0</v>
      </c>
      <c r="AN670" s="141">
        <v>0</v>
      </c>
      <c r="AO670" s="140">
        <v>0</v>
      </c>
      <c r="AP670" s="140">
        <v>0</v>
      </c>
      <c r="AQ670" s="140">
        <v>0</v>
      </c>
      <c r="AR670" s="142">
        <v>0</v>
      </c>
      <c r="AS670" s="143">
        <v>0</v>
      </c>
      <c r="AT670" s="142">
        <v>0</v>
      </c>
      <c r="AU670" s="143">
        <v>0</v>
      </c>
      <c r="AV670" s="142">
        <v>0</v>
      </c>
      <c r="AW670" s="143">
        <v>0</v>
      </c>
      <c r="AX670" s="142">
        <v>0</v>
      </c>
      <c r="AY670" s="143">
        <v>0</v>
      </c>
      <c r="AZ670" s="142">
        <v>0</v>
      </c>
      <c r="BA670" s="143">
        <v>0</v>
      </c>
      <c r="BB670" s="142">
        <v>0</v>
      </c>
      <c r="BC670" s="143">
        <v>0</v>
      </c>
      <c r="BE670" s="139">
        <v>0</v>
      </c>
      <c r="BF670" s="139">
        <v>0</v>
      </c>
      <c r="BG670" s="139">
        <v>0</v>
      </c>
      <c r="BH670" s="139">
        <v>0</v>
      </c>
      <c r="BI670" s="139">
        <v>0</v>
      </c>
      <c r="BJ670" s="139">
        <v>0</v>
      </c>
      <c r="BK670" s="139">
        <v>0</v>
      </c>
      <c r="BL670" s="139">
        <v>0</v>
      </c>
      <c r="BM670" s="139">
        <v>0</v>
      </c>
      <c r="BN670" s="139">
        <v>0</v>
      </c>
      <c r="BO670" s="139">
        <v>0</v>
      </c>
      <c r="BP670" s="139">
        <v>0</v>
      </c>
      <c r="BQ670" s="144">
        <v>0</v>
      </c>
    </row>
    <row r="671" spans="11:69" x14ac:dyDescent="0.25">
      <c r="K671" s="135" t="s">
        <v>328</v>
      </c>
      <c r="N671" s="61" t="s">
        <v>2738</v>
      </c>
      <c r="V671" s="61" t="s">
        <v>787</v>
      </c>
      <c r="W671" s="61" t="s">
        <v>884</v>
      </c>
      <c r="X671" s="61">
        <v>421</v>
      </c>
      <c r="AB671" s="136" t="s">
        <v>387</v>
      </c>
      <c r="AC671" s="179">
        <v>250099164020</v>
      </c>
      <c r="AD671" s="180" t="s">
        <v>2739</v>
      </c>
      <c r="AE671" s="139">
        <v>8</v>
      </c>
      <c r="AF671" s="17">
        <v>2</v>
      </c>
      <c r="AG671" s="17">
        <v>0</v>
      </c>
      <c r="AH671" s="140">
        <v>0</v>
      </c>
      <c r="AI671" s="141">
        <v>0</v>
      </c>
      <c r="AJ671" s="142">
        <v>0</v>
      </c>
      <c r="AK671" s="121">
        <v>0</v>
      </c>
      <c r="AL671" s="142">
        <v>0</v>
      </c>
      <c r="AM671" s="181">
        <v>0</v>
      </c>
      <c r="AN671" s="141">
        <v>0</v>
      </c>
      <c r="AO671" s="140">
        <v>0</v>
      </c>
      <c r="AP671" s="140">
        <v>0</v>
      </c>
      <c r="AQ671" s="140">
        <v>0</v>
      </c>
      <c r="AR671" s="142">
        <v>0</v>
      </c>
      <c r="AS671" s="143">
        <v>0</v>
      </c>
      <c r="AT671" s="142">
        <v>0</v>
      </c>
      <c r="AU671" s="143">
        <v>0</v>
      </c>
      <c r="AV671" s="142">
        <v>0</v>
      </c>
      <c r="AW671" s="143">
        <v>0</v>
      </c>
      <c r="AX671" s="142">
        <v>0</v>
      </c>
      <c r="AY671" s="143">
        <v>0</v>
      </c>
      <c r="AZ671" s="142">
        <v>0</v>
      </c>
      <c r="BA671" s="143">
        <v>0</v>
      </c>
      <c r="BB671" s="142">
        <v>0</v>
      </c>
      <c r="BC671" s="143">
        <v>0</v>
      </c>
      <c r="BE671" s="139">
        <v>0</v>
      </c>
      <c r="BF671" s="139">
        <v>0</v>
      </c>
      <c r="BG671" s="139">
        <v>0</v>
      </c>
      <c r="BH671" s="139">
        <v>0</v>
      </c>
      <c r="BI671" s="139">
        <v>0</v>
      </c>
      <c r="BJ671" s="139">
        <v>0</v>
      </c>
      <c r="BK671" s="139">
        <v>0</v>
      </c>
      <c r="BL671" s="139">
        <v>0</v>
      </c>
      <c r="BM671" s="139">
        <v>0</v>
      </c>
      <c r="BN671" s="139">
        <v>0</v>
      </c>
      <c r="BO671" s="139">
        <v>0</v>
      </c>
      <c r="BP671" s="139">
        <v>0</v>
      </c>
      <c r="BQ671" s="144">
        <v>0</v>
      </c>
    </row>
    <row r="672" spans="11:69" x14ac:dyDescent="0.25">
      <c r="K672" s="135" t="s">
        <v>328</v>
      </c>
      <c r="N672" s="61" t="s">
        <v>2740</v>
      </c>
      <c r="V672" s="61" t="s">
        <v>787</v>
      </c>
      <c r="W672" s="61" t="s">
        <v>884</v>
      </c>
      <c r="X672" s="61">
        <v>421</v>
      </c>
      <c r="AB672" s="136" t="s">
        <v>387</v>
      </c>
      <c r="AC672" s="179">
        <v>250099164030</v>
      </c>
      <c r="AD672" s="180" t="s">
        <v>2741</v>
      </c>
      <c r="AE672" s="139">
        <v>12</v>
      </c>
      <c r="AF672" s="17">
        <v>0</v>
      </c>
      <c r="AG672" s="17">
        <v>0</v>
      </c>
      <c r="AH672" s="140">
        <v>0</v>
      </c>
      <c r="AI672" s="141">
        <v>0</v>
      </c>
      <c r="AJ672" s="142">
        <v>0</v>
      </c>
      <c r="AK672" s="121">
        <v>0</v>
      </c>
      <c r="AL672" s="142">
        <v>0</v>
      </c>
      <c r="AM672" s="181">
        <v>0</v>
      </c>
      <c r="AN672" s="141">
        <v>0</v>
      </c>
      <c r="AO672" s="140">
        <v>0</v>
      </c>
      <c r="AP672" s="140">
        <v>0</v>
      </c>
      <c r="AQ672" s="140">
        <v>0</v>
      </c>
      <c r="AR672" s="142">
        <v>0</v>
      </c>
      <c r="AS672" s="143">
        <v>0</v>
      </c>
      <c r="AT672" s="142">
        <v>0</v>
      </c>
      <c r="AU672" s="143">
        <v>0</v>
      </c>
      <c r="AV672" s="142">
        <v>0</v>
      </c>
      <c r="AW672" s="143">
        <v>0</v>
      </c>
      <c r="AX672" s="142">
        <v>0</v>
      </c>
      <c r="AY672" s="143">
        <v>0</v>
      </c>
      <c r="AZ672" s="142">
        <v>0</v>
      </c>
      <c r="BA672" s="143">
        <v>0</v>
      </c>
      <c r="BB672" s="142">
        <v>0</v>
      </c>
      <c r="BC672" s="143">
        <v>0</v>
      </c>
      <c r="BE672" s="139">
        <v>0</v>
      </c>
      <c r="BF672" s="139">
        <v>0</v>
      </c>
      <c r="BG672" s="139">
        <v>0</v>
      </c>
      <c r="BH672" s="139">
        <v>0</v>
      </c>
      <c r="BI672" s="139">
        <v>0</v>
      </c>
      <c r="BJ672" s="139">
        <v>0</v>
      </c>
      <c r="BK672" s="139">
        <v>0</v>
      </c>
      <c r="BL672" s="139">
        <v>0</v>
      </c>
      <c r="BM672" s="139">
        <v>0</v>
      </c>
      <c r="BN672" s="139">
        <v>0</v>
      </c>
      <c r="BO672" s="139">
        <v>0</v>
      </c>
      <c r="BP672" s="139">
        <v>0</v>
      </c>
      <c r="BQ672" s="144">
        <v>0</v>
      </c>
    </row>
    <row r="673" spans="11:69" x14ac:dyDescent="0.25">
      <c r="K673" s="135" t="s">
        <v>328</v>
      </c>
      <c r="N673" s="61" t="s">
        <v>2742</v>
      </c>
      <c r="V673" s="61" t="s">
        <v>787</v>
      </c>
      <c r="W673" s="61" t="s">
        <v>884</v>
      </c>
      <c r="X673" s="61">
        <v>421</v>
      </c>
      <c r="AB673" s="136" t="s">
        <v>387</v>
      </c>
      <c r="AC673" s="179">
        <v>250099164040</v>
      </c>
      <c r="AD673" s="180" t="s">
        <v>2743</v>
      </c>
      <c r="AE673" s="139">
        <v>8</v>
      </c>
      <c r="AF673" s="17">
        <v>3</v>
      </c>
      <c r="AG673" s="17">
        <v>0</v>
      </c>
      <c r="AH673" s="140">
        <v>0</v>
      </c>
      <c r="AI673" s="141">
        <v>0</v>
      </c>
      <c r="AJ673" s="142">
        <v>0</v>
      </c>
      <c r="AK673" s="121">
        <v>0</v>
      </c>
      <c r="AL673" s="142">
        <v>0</v>
      </c>
      <c r="AM673" s="181">
        <v>0</v>
      </c>
      <c r="AN673" s="141">
        <v>0</v>
      </c>
      <c r="AO673" s="140">
        <v>0</v>
      </c>
      <c r="AP673" s="140">
        <v>0</v>
      </c>
      <c r="AQ673" s="140">
        <v>0</v>
      </c>
      <c r="AR673" s="142">
        <v>0</v>
      </c>
      <c r="AS673" s="143">
        <v>0</v>
      </c>
      <c r="AT673" s="142">
        <v>0</v>
      </c>
      <c r="AU673" s="143">
        <v>0</v>
      </c>
      <c r="AV673" s="142">
        <v>0</v>
      </c>
      <c r="AW673" s="143">
        <v>0</v>
      </c>
      <c r="AX673" s="142">
        <v>0</v>
      </c>
      <c r="AY673" s="143">
        <v>0</v>
      </c>
      <c r="AZ673" s="142">
        <v>0</v>
      </c>
      <c r="BA673" s="143">
        <v>0</v>
      </c>
      <c r="BB673" s="142">
        <v>0</v>
      </c>
      <c r="BC673" s="143">
        <v>0</v>
      </c>
      <c r="BE673" s="139">
        <v>0</v>
      </c>
      <c r="BF673" s="139">
        <v>0</v>
      </c>
      <c r="BG673" s="139">
        <v>0</v>
      </c>
      <c r="BH673" s="139">
        <v>0</v>
      </c>
      <c r="BI673" s="139">
        <v>0</v>
      </c>
      <c r="BJ673" s="139">
        <v>0</v>
      </c>
      <c r="BK673" s="139">
        <v>0</v>
      </c>
      <c r="BL673" s="139">
        <v>0</v>
      </c>
      <c r="BM673" s="139">
        <v>0</v>
      </c>
      <c r="BN673" s="139">
        <v>0</v>
      </c>
      <c r="BO673" s="139">
        <v>0</v>
      </c>
      <c r="BP673" s="139">
        <v>0</v>
      </c>
      <c r="BQ673" s="144">
        <v>0</v>
      </c>
    </row>
    <row r="674" spans="11:69" x14ac:dyDescent="0.25">
      <c r="K674" s="135" t="s">
        <v>328</v>
      </c>
      <c r="N674" s="61" t="s">
        <v>2744</v>
      </c>
      <c r="V674" s="61" t="s">
        <v>787</v>
      </c>
      <c r="W674" s="61" t="s">
        <v>884</v>
      </c>
      <c r="X674" s="61">
        <v>421</v>
      </c>
      <c r="AB674" s="136" t="s">
        <v>387</v>
      </c>
      <c r="AC674" s="179">
        <v>250099164050</v>
      </c>
      <c r="AD674" s="180" t="s">
        <v>2745</v>
      </c>
      <c r="AE674" s="139">
        <v>4</v>
      </c>
      <c r="AF674" s="17">
        <v>0</v>
      </c>
      <c r="AG674" s="17">
        <v>0</v>
      </c>
      <c r="AH674" s="140">
        <v>0</v>
      </c>
      <c r="AI674" s="141">
        <v>0</v>
      </c>
      <c r="AJ674" s="142">
        <v>0</v>
      </c>
      <c r="AK674" s="121">
        <v>0</v>
      </c>
      <c r="AL674" s="142">
        <v>0</v>
      </c>
      <c r="AM674" s="181">
        <v>0</v>
      </c>
      <c r="AN674" s="141">
        <v>0</v>
      </c>
      <c r="AO674" s="140">
        <v>0</v>
      </c>
      <c r="AP674" s="140">
        <v>0</v>
      </c>
      <c r="AQ674" s="140">
        <v>0</v>
      </c>
      <c r="AR674" s="142">
        <v>0</v>
      </c>
      <c r="AS674" s="143">
        <v>0</v>
      </c>
      <c r="AT674" s="142">
        <v>0</v>
      </c>
      <c r="AU674" s="143">
        <v>0</v>
      </c>
      <c r="AV674" s="142">
        <v>0</v>
      </c>
      <c r="AW674" s="143">
        <v>0</v>
      </c>
      <c r="AX674" s="142">
        <v>0</v>
      </c>
      <c r="AY674" s="143">
        <v>0</v>
      </c>
      <c r="AZ674" s="142">
        <v>0</v>
      </c>
      <c r="BA674" s="143">
        <v>0</v>
      </c>
      <c r="BB674" s="142">
        <v>0</v>
      </c>
      <c r="BC674" s="143">
        <v>0</v>
      </c>
      <c r="BE674" s="139">
        <v>0</v>
      </c>
      <c r="BF674" s="139">
        <v>0</v>
      </c>
      <c r="BG674" s="139">
        <v>0</v>
      </c>
      <c r="BH674" s="139">
        <v>0</v>
      </c>
      <c r="BI674" s="139">
        <v>0</v>
      </c>
      <c r="BJ674" s="139">
        <v>0</v>
      </c>
      <c r="BK674" s="139">
        <v>0</v>
      </c>
      <c r="BL674" s="139">
        <v>0</v>
      </c>
      <c r="BM674" s="139">
        <v>0</v>
      </c>
      <c r="BN674" s="139">
        <v>0</v>
      </c>
      <c r="BO674" s="139">
        <v>0</v>
      </c>
      <c r="BP674" s="139">
        <v>0</v>
      </c>
      <c r="BQ674" s="144">
        <v>0</v>
      </c>
    </row>
    <row r="675" spans="11:69" x14ac:dyDescent="0.25">
      <c r="K675" s="135" t="s">
        <v>328</v>
      </c>
      <c r="N675" s="61" t="s">
        <v>2746</v>
      </c>
      <c r="V675" s="61" t="s">
        <v>787</v>
      </c>
      <c r="W675" s="61" t="s">
        <v>884</v>
      </c>
      <c r="X675" s="61">
        <v>421</v>
      </c>
      <c r="AB675" s="136" t="s">
        <v>387</v>
      </c>
      <c r="AC675" s="179">
        <v>250099165010</v>
      </c>
      <c r="AD675" s="180" t="s">
        <v>2747</v>
      </c>
      <c r="AE675" s="139">
        <v>1</v>
      </c>
      <c r="AF675" s="17">
        <v>0</v>
      </c>
      <c r="AG675" s="17">
        <v>0</v>
      </c>
      <c r="AH675" s="140">
        <v>0</v>
      </c>
      <c r="AI675" s="141">
        <v>0</v>
      </c>
      <c r="AJ675" s="142">
        <v>0</v>
      </c>
      <c r="AK675" s="121">
        <v>0</v>
      </c>
      <c r="AL675" s="142">
        <v>0</v>
      </c>
      <c r="AM675" s="181">
        <v>0</v>
      </c>
      <c r="AN675" s="141">
        <v>0</v>
      </c>
      <c r="AO675" s="140">
        <v>0</v>
      </c>
      <c r="AP675" s="140">
        <v>0</v>
      </c>
      <c r="AQ675" s="140">
        <v>0</v>
      </c>
      <c r="AR675" s="142">
        <v>0</v>
      </c>
      <c r="AS675" s="143">
        <v>0</v>
      </c>
      <c r="AT675" s="142">
        <v>0</v>
      </c>
      <c r="AU675" s="143">
        <v>0</v>
      </c>
      <c r="AV675" s="142">
        <v>0</v>
      </c>
      <c r="AW675" s="143">
        <v>0</v>
      </c>
      <c r="AX675" s="142">
        <v>0</v>
      </c>
      <c r="AY675" s="143">
        <v>0</v>
      </c>
      <c r="AZ675" s="142">
        <v>0</v>
      </c>
      <c r="BA675" s="143">
        <v>0</v>
      </c>
      <c r="BB675" s="142">
        <v>0</v>
      </c>
      <c r="BC675" s="143">
        <v>0</v>
      </c>
      <c r="BE675" s="139">
        <v>0</v>
      </c>
      <c r="BF675" s="139">
        <v>0</v>
      </c>
      <c r="BG675" s="139">
        <v>0</v>
      </c>
      <c r="BH675" s="139">
        <v>0</v>
      </c>
      <c r="BI675" s="139">
        <v>0</v>
      </c>
      <c r="BJ675" s="139">
        <v>0</v>
      </c>
      <c r="BK675" s="139">
        <v>0</v>
      </c>
      <c r="BL675" s="139">
        <v>0</v>
      </c>
      <c r="BM675" s="139">
        <v>0</v>
      </c>
      <c r="BN675" s="139">
        <v>0</v>
      </c>
      <c r="BO675" s="139">
        <v>0</v>
      </c>
      <c r="BP675" s="139">
        <v>0</v>
      </c>
      <c r="BQ675" s="144">
        <v>0</v>
      </c>
    </row>
    <row r="676" spans="11:69" x14ac:dyDescent="0.25">
      <c r="K676" s="135" t="s">
        <v>328</v>
      </c>
      <c r="N676" s="61" t="s">
        <v>2748</v>
      </c>
      <c r="V676" s="61" t="s">
        <v>787</v>
      </c>
      <c r="W676" s="61" t="s">
        <v>884</v>
      </c>
      <c r="X676" s="61">
        <v>421</v>
      </c>
      <c r="AB676" s="136" t="s">
        <v>387</v>
      </c>
      <c r="AC676" s="179">
        <v>250099165015</v>
      </c>
      <c r="AD676" s="180" t="s">
        <v>2749</v>
      </c>
      <c r="AE676" s="139">
        <v>1</v>
      </c>
      <c r="AF676" s="17">
        <v>0</v>
      </c>
      <c r="AG676" s="17">
        <v>0</v>
      </c>
      <c r="AH676" s="140">
        <v>0</v>
      </c>
      <c r="AI676" s="141">
        <v>0</v>
      </c>
      <c r="AJ676" s="142">
        <v>0</v>
      </c>
      <c r="AK676" s="121">
        <v>0</v>
      </c>
      <c r="AL676" s="142">
        <v>0</v>
      </c>
      <c r="AM676" s="181">
        <v>0</v>
      </c>
      <c r="AN676" s="141">
        <v>0</v>
      </c>
      <c r="AO676" s="140">
        <v>0</v>
      </c>
      <c r="AP676" s="140">
        <v>0</v>
      </c>
      <c r="AQ676" s="140">
        <v>0</v>
      </c>
      <c r="AR676" s="142">
        <v>0</v>
      </c>
      <c r="AS676" s="143">
        <v>0</v>
      </c>
      <c r="AT676" s="142">
        <v>0</v>
      </c>
      <c r="AU676" s="143">
        <v>0</v>
      </c>
      <c r="AV676" s="142">
        <v>0</v>
      </c>
      <c r="AW676" s="143">
        <v>0</v>
      </c>
      <c r="AX676" s="142">
        <v>0</v>
      </c>
      <c r="AY676" s="143">
        <v>0</v>
      </c>
      <c r="AZ676" s="142">
        <v>0</v>
      </c>
      <c r="BA676" s="143">
        <v>0</v>
      </c>
      <c r="BB676" s="142">
        <v>0</v>
      </c>
      <c r="BC676" s="143">
        <v>0</v>
      </c>
      <c r="BE676" s="139">
        <v>0</v>
      </c>
      <c r="BF676" s="139">
        <v>0</v>
      </c>
      <c r="BG676" s="139">
        <v>0</v>
      </c>
      <c r="BH676" s="139">
        <v>0</v>
      </c>
      <c r="BI676" s="139">
        <v>0</v>
      </c>
      <c r="BJ676" s="139">
        <v>0</v>
      </c>
      <c r="BK676" s="139">
        <v>0</v>
      </c>
      <c r="BL676" s="139">
        <v>0</v>
      </c>
      <c r="BM676" s="139">
        <v>0</v>
      </c>
      <c r="BN676" s="139">
        <v>0</v>
      </c>
      <c r="BO676" s="139">
        <v>0</v>
      </c>
      <c r="BP676" s="139">
        <v>0</v>
      </c>
      <c r="BQ676" s="144">
        <v>0</v>
      </c>
    </row>
    <row r="677" spans="11:69" x14ac:dyDescent="0.25">
      <c r="K677" s="135" t="s">
        <v>328</v>
      </c>
      <c r="N677" s="61" t="s">
        <v>2750</v>
      </c>
      <c r="V677" s="61" t="s">
        <v>787</v>
      </c>
      <c r="W677" s="61" t="s">
        <v>884</v>
      </c>
      <c r="X677" s="61">
        <v>421</v>
      </c>
      <c r="AB677" s="136" t="s">
        <v>387</v>
      </c>
      <c r="AC677" s="179">
        <v>250099165020</v>
      </c>
      <c r="AD677" s="180" t="s">
        <v>2751</v>
      </c>
      <c r="AE677" s="139">
        <v>0</v>
      </c>
      <c r="AF677" s="17">
        <v>1</v>
      </c>
      <c r="AG677" s="17">
        <v>0</v>
      </c>
      <c r="AH677" s="140">
        <v>0</v>
      </c>
      <c r="AI677" s="141">
        <v>0</v>
      </c>
      <c r="AJ677" s="142">
        <v>0</v>
      </c>
      <c r="AK677" s="121">
        <v>0</v>
      </c>
      <c r="AL677" s="142">
        <v>0</v>
      </c>
      <c r="AM677" s="181">
        <v>0</v>
      </c>
      <c r="AN677" s="141">
        <v>0</v>
      </c>
      <c r="AO677" s="140">
        <v>0</v>
      </c>
      <c r="AP677" s="140">
        <v>0</v>
      </c>
      <c r="AQ677" s="140">
        <v>0</v>
      </c>
      <c r="AR677" s="142">
        <v>0</v>
      </c>
      <c r="AS677" s="143">
        <v>0</v>
      </c>
      <c r="AT677" s="142">
        <v>0</v>
      </c>
      <c r="AU677" s="143">
        <v>0</v>
      </c>
      <c r="AV677" s="142">
        <v>0</v>
      </c>
      <c r="AW677" s="143">
        <v>0</v>
      </c>
      <c r="AX677" s="142">
        <v>0</v>
      </c>
      <c r="AY677" s="143">
        <v>0</v>
      </c>
      <c r="AZ677" s="142">
        <v>0</v>
      </c>
      <c r="BA677" s="143">
        <v>0</v>
      </c>
      <c r="BB677" s="142">
        <v>0</v>
      </c>
      <c r="BC677" s="143">
        <v>0</v>
      </c>
      <c r="BE677" s="139">
        <v>0</v>
      </c>
      <c r="BF677" s="139">
        <v>0</v>
      </c>
      <c r="BG677" s="139">
        <v>0</v>
      </c>
      <c r="BH677" s="139">
        <v>0</v>
      </c>
      <c r="BI677" s="139">
        <v>0</v>
      </c>
      <c r="BJ677" s="139">
        <v>0</v>
      </c>
      <c r="BK677" s="139">
        <v>0</v>
      </c>
      <c r="BL677" s="139">
        <v>0</v>
      </c>
      <c r="BM677" s="139">
        <v>0</v>
      </c>
      <c r="BN677" s="139">
        <v>0</v>
      </c>
      <c r="BO677" s="139">
        <v>0</v>
      </c>
      <c r="BP677" s="139">
        <v>0</v>
      </c>
      <c r="BQ677" s="144">
        <v>0</v>
      </c>
    </row>
    <row r="678" spans="11:69" x14ac:dyDescent="0.25">
      <c r="K678" s="135" t="s">
        <v>328</v>
      </c>
      <c r="N678" s="61" t="s">
        <v>2752</v>
      </c>
      <c r="V678" s="61" t="s">
        <v>787</v>
      </c>
      <c r="W678" s="61" t="s">
        <v>884</v>
      </c>
      <c r="X678" s="61">
        <v>421</v>
      </c>
      <c r="AB678" s="136" t="s">
        <v>387</v>
      </c>
      <c r="AC678" s="179">
        <v>250099165030</v>
      </c>
      <c r="AD678" s="180" t="s">
        <v>2753</v>
      </c>
      <c r="AE678" s="139">
        <v>1</v>
      </c>
      <c r="AF678" s="17">
        <v>1</v>
      </c>
      <c r="AG678" s="17">
        <v>0</v>
      </c>
      <c r="AH678" s="140">
        <v>0</v>
      </c>
      <c r="AI678" s="141">
        <v>0</v>
      </c>
      <c r="AJ678" s="142">
        <v>0</v>
      </c>
      <c r="AK678" s="121">
        <v>0</v>
      </c>
      <c r="AL678" s="142">
        <v>0</v>
      </c>
      <c r="AM678" s="181">
        <v>0</v>
      </c>
      <c r="AN678" s="141">
        <v>0</v>
      </c>
      <c r="AO678" s="140">
        <v>0</v>
      </c>
      <c r="AP678" s="140">
        <v>0</v>
      </c>
      <c r="AQ678" s="140">
        <v>0</v>
      </c>
      <c r="AR678" s="142">
        <v>0</v>
      </c>
      <c r="AS678" s="143">
        <v>0</v>
      </c>
      <c r="AT678" s="142">
        <v>0</v>
      </c>
      <c r="AU678" s="143">
        <v>0</v>
      </c>
      <c r="AV678" s="142">
        <v>0</v>
      </c>
      <c r="AW678" s="143">
        <v>0</v>
      </c>
      <c r="AX678" s="142">
        <v>0</v>
      </c>
      <c r="AY678" s="143">
        <v>0</v>
      </c>
      <c r="AZ678" s="142">
        <v>0</v>
      </c>
      <c r="BA678" s="143">
        <v>0</v>
      </c>
      <c r="BB678" s="142">
        <v>0</v>
      </c>
      <c r="BC678" s="143">
        <v>0</v>
      </c>
      <c r="BE678" s="139">
        <v>0</v>
      </c>
      <c r="BF678" s="139">
        <v>0</v>
      </c>
      <c r="BG678" s="139">
        <v>0</v>
      </c>
      <c r="BH678" s="139">
        <v>0</v>
      </c>
      <c r="BI678" s="139">
        <v>0</v>
      </c>
      <c r="BJ678" s="139">
        <v>0</v>
      </c>
      <c r="BK678" s="139">
        <v>0</v>
      </c>
      <c r="BL678" s="139">
        <v>0</v>
      </c>
      <c r="BM678" s="139">
        <v>0</v>
      </c>
      <c r="BN678" s="139">
        <v>0</v>
      </c>
      <c r="BO678" s="139">
        <v>0</v>
      </c>
      <c r="BP678" s="139">
        <v>0</v>
      </c>
      <c r="BQ678" s="144">
        <v>0</v>
      </c>
    </row>
    <row r="679" spans="11:69" x14ac:dyDescent="0.25">
      <c r="K679" s="135" t="s">
        <v>328</v>
      </c>
      <c r="N679" s="61" t="s">
        <v>2754</v>
      </c>
      <c r="V679" s="61" t="s">
        <v>787</v>
      </c>
      <c r="W679" s="61" t="s">
        <v>884</v>
      </c>
      <c r="X679" s="61">
        <v>421</v>
      </c>
      <c r="AB679" s="136" t="s">
        <v>387</v>
      </c>
      <c r="AC679" s="179">
        <v>250099165040</v>
      </c>
      <c r="AD679" s="180" t="s">
        <v>2755</v>
      </c>
      <c r="AE679" s="139">
        <v>1</v>
      </c>
      <c r="AF679" s="17">
        <v>0</v>
      </c>
      <c r="AG679" s="17">
        <v>0</v>
      </c>
      <c r="AH679" s="140">
        <v>0</v>
      </c>
      <c r="AI679" s="141">
        <v>0</v>
      </c>
      <c r="AJ679" s="142">
        <v>0</v>
      </c>
      <c r="AK679" s="121">
        <v>0</v>
      </c>
      <c r="AL679" s="142">
        <v>0</v>
      </c>
      <c r="AM679" s="181">
        <v>0</v>
      </c>
      <c r="AN679" s="141">
        <v>0</v>
      </c>
      <c r="AO679" s="140">
        <v>0</v>
      </c>
      <c r="AP679" s="140">
        <v>0</v>
      </c>
      <c r="AQ679" s="140">
        <v>0</v>
      </c>
      <c r="AR679" s="142">
        <v>0</v>
      </c>
      <c r="AS679" s="143">
        <v>0</v>
      </c>
      <c r="AT679" s="142">
        <v>0</v>
      </c>
      <c r="AU679" s="143">
        <v>0</v>
      </c>
      <c r="AV679" s="142">
        <v>0</v>
      </c>
      <c r="AW679" s="143">
        <v>0</v>
      </c>
      <c r="AX679" s="142">
        <v>0</v>
      </c>
      <c r="AY679" s="143">
        <v>0</v>
      </c>
      <c r="AZ679" s="142">
        <v>0</v>
      </c>
      <c r="BA679" s="143">
        <v>0</v>
      </c>
      <c r="BB679" s="142">
        <v>0</v>
      </c>
      <c r="BC679" s="143">
        <v>0</v>
      </c>
      <c r="BE679" s="139">
        <v>0</v>
      </c>
      <c r="BF679" s="139">
        <v>0</v>
      </c>
      <c r="BG679" s="139">
        <v>0</v>
      </c>
      <c r="BH679" s="139">
        <v>0</v>
      </c>
      <c r="BI679" s="139">
        <v>0</v>
      </c>
      <c r="BJ679" s="139">
        <v>0</v>
      </c>
      <c r="BK679" s="139">
        <v>0</v>
      </c>
      <c r="BL679" s="139">
        <v>0</v>
      </c>
      <c r="BM679" s="139">
        <v>0</v>
      </c>
      <c r="BN679" s="139">
        <v>0</v>
      </c>
      <c r="BO679" s="139">
        <v>0</v>
      </c>
      <c r="BP679" s="139">
        <v>0</v>
      </c>
      <c r="BQ679" s="144">
        <v>0</v>
      </c>
    </row>
    <row r="680" spans="11:69" x14ac:dyDescent="0.25">
      <c r="K680" s="135" t="s">
        <v>328</v>
      </c>
      <c r="N680" s="61" t="s">
        <v>2756</v>
      </c>
      <c r="V680" s="61" t="s">
        <v>787</v>
      </c>
      <c r="W680" s="61" t="s">
        <v>884</v>
      </c>
      <c r="X680" s="61">
        <v>421</v>
      </c>
      <c r="AB680" s="136" t="s">
        <v>387</v>
      </c>
      <c r="AC680" s="179">
        <v>250099173010</v>
      </c>
      <c r="AD680" s="180" t="s">
        <v>2757</v>
      </c>
      <c r="AE680" s="139">
        <v>19</v>
      </c>
      <c r="AF680" s="17">
        <v>3</v>
      </c>
      <c r="AG680" s="17">
        <v>0</v>
      </c>
      <c r="AH680" s="140">
        <v>0</v>
      </c>
      <c r="AI680" s="141">
        <v>0</v>
      </c>
      <c r="AJ680" s="142">
        <v>0</v>
      </c>
      <c r="AK680" s="121">
        <v>0</v>
      </c>
      <c r="AL680" s="142">
        <v>0</v>
      </c>
      <c r="AM680" s="181">
        <v>0</v>
      </c>
      <c r="AN680" s="141">
        <v>0</v>
      </c>
      <c r="AO680" s="140">
        <v>0</v>
      </c>
      <c r="AP680" s="140">
        <v>0</v>
      </c>
      <c r="AQ680" s="140">
        <v>0</v>
      </c>
      <c r="AR680" s="142">
        <v>0</v>
      </c>
      <c r="AS680" s="143">
        <v>0</v>
      </c>
      <c r="AT680" s="142">
        <v>0</v>
      </c>
      <c r="AU680" s="143">
        <v>0</v>
      </c>
      <c r="AV680" s="142">
        <v>0</v>
      </c>
      <c r="AW680" s="143">
        <v>0</v>
      </c>
      <c r="AX680" s="142">
        <v>0</v>
      </c>
      <c r="AY680" s="143">
        <v>0</v>
      </c>
      <c r="AZ680" s="142">
        <v>0</v>
      </c>
      <c r="BA680" s="143">
        <v>0</v>
      </c>
      <c r="BB680" s="142">
        <v>0</v>
      </c>
      <c r="BC680" s="143">
        <v>0</v>
      </c>
      <c r="BE680" s="139">
        <v>0</v>
      </c>
      <c r="BF680" s="139">
        <v>0</v>
      </c>
      <c r="BG680" s="139">
        <v>0</v>
      </c>
      <c r="BH680" s="139">
        <v>0</v>
      </c>
      <c r="BI680" s="139">
        <v>0</v>
      </c>
      <c r="BJ680" s="139">
        <v>0</v>
      </c>
      <c r="BK680" s="139">
        <v>0</v>
      </c>
      <c r="BL680" s="139">
        <v>0</v>
      </c>
      <c r="BM680" s="139">
        <v>0</v>
      </c>
      <c r="BN680" s="139">
        <v>0</v>
      </c>
      <c r="BO680" s="139">
        <v>0</v>
      </c>
      <c r="BP680" s="139">
        <v>0</v>
      </c>
      <c r="BQ680" s="144">
        <v>0</v>
      </c>
    </row>
    <row r="681" spans="11:69" x14ac:dyDescent="0.25">
      <c r="K681" s="135" t="s">
        <v>328</v>
      </c>
      <c r="N681" s="61" t="s">
        <v>2758</v>
      </c>
      <c r="V681" s="61" t="s">
        <v>787</v>
      </c>
      <c r="W681" s="61" t="s">
        <v>884</v>
      </c>
      <c r="X681" s="61">
        <v>421</v>
      </c>
      <c r="AB681" s="136" t="s">
        <v>387</v>
      </c>
      <c r="AC681" s="179">
        <v>250099173015</v>
      </c>
      <c r="AD681" s="180" t="s">
        <v>2759</v>
      </c>
      <c r="AE681" s="139">
        <v>0</v>
      </c>
      <c r="AF681" s="17">
        <v>2</v>
      </c>
      <c r="AG681" s="17">
        <v>0</v>
      </c>
      <c r="AH681" s="140">
        <v>0</v>
      </c>
      <c r="AI681" s="141">
        <v>0</v>
      </c>
      <c r="AJ681" s="142">
        <v>0</v>
      </c>
      <c r="AK681" s="121">
        <v>0</v>
      </c>
      <c r="AL681" s="142">
        <v>0</v>
      </c>
      <c r="AM681" s="181">
        <v>0</v>
      </c>
      <c r="AN681" s="141">
        <v>0</v>
      </c>
      <c r="AO681" s="140">
        <v>0</v>
      </c>
      <c r="AP681" s="140">
        <v>0</v>
      </c>
      <c r="AQ681" s="140">
        <v>0</v>
      </c>
      <c r="AR681" s="142">
        <v>0</v>
      </c>
      <c r="AS681" s="143">
        <v>0</v>
      </c>
      <c r="AT681" s="142">
        <v>0</v>
      </c>
      <c r="AU681" s="143">
        <v>0</v>
      </c>
      <c r="AV681" s="142">
        <v>0</v>
      </c>
      <c r="AW681" s="143">
        <v>0</v>
      </c>
      <c r="AX681" s="142">
        <v>0</v>
      </c>
      <c r="AY681" s="143">
        <v>0</v>
      </c>
      <c r="AZ681" s="142">
        <v>0</v>
      </c>
      <c r="BA681" s="143">
        <v>0</v>
      </c>
      <c r="BB681" s="142">
        <v>0</v>
      </c>
      <c r="BC681" s="143">
        <v>0</v>
      </c>
      <c r="BE681" s="139">
        <v>0</v>
      </c>
      <c r="BF681" s="139">
        <v>0</v>
      </c>
      <c r="BG681" s="139">
        <v>0</v>
      </c>
      <c r="BH681" s="139">
        <v>0</v>
      </c>
      <c r="BI681" s="139">
        <v>0</v>
      </c>
      <c r="BJ681" s="139">
        <v>0</v>
      </c>
      <c r="BK681" s="139">
        <v>0</v>
      </c>
      <c r="BL681" s="139">
        <v>0</v>
      </c>
      <c r="BM681" s="139">
        <v>0</v>
      </c>
      <c r="BN681" s="139">
        <v>0</v>
      </c>
      <c r="BO681" s="139">
        <v>0</v>
      </c>
      <c r="BP681" s="139">
        <v>0</v>
      </c>
      <c r="BQ681" s="144">
        <v>0</v>
      </c>
    </row>
    <row r="682" spans="11:69" x14ac:dyDescent="0.25">
      <c r="K682" s="135" t="s">
        <v>328</v>
      </c>
      <c r="N682" s="61" t="s">
        <v>2760</v>
      </c>
      <c r="V682" s="61" t="s">
        <v>787</v>
      </c>
      <c r="W682" s="61" t="s">
        <v>884</v>
      </c>
      <c r="X682" s="61">
        <v>421</v>
      </c>
      <c r="AB682" s="136" t="s">
        <v>387</v>
      </c>
      <c r="AC682" s="179">
        <v>250099173020</v>
      </c>
      <c r="AD682" s="180" t="s">
        <v>2761</v>
      </c>
      <c r="AE682" s="139">
        <v>2</v>
      </c>
      <c r="AF682" s="17">
        <v>0</v>
      </c>
      <c r="AG682" s="17">
        <v>0</v>
      </c>
      <c r="AH682" s="140">
        <v>0</v>
      </c>
      <c r="AI682" s="141">
        <v>0</v>
      </c>
      <c r="AJ682" s="142">
        <v>0</v>
      </c>
      <c r="AK682" s="121">
        <v>0</v>
      </c>
      <c r="AL682" s="142">
        <v>0</v>
      </c>
      <c r="AM682" s="181">
        <v>0</v>
      </c>
      <c r="AN682" s="141">
        <v>0</v>
      </c>
      <c r="AO682" s="140">
        <v>0</v>
      </c>
      <c r="AP682" s="140">
        <v>0</v>
      </c>
      <c r="AQ682" s="140">
        <v>0</v>
      </c>
      <c r="AR682" s="142">
        <v>0</v>
      </c>
      <c r="AS682" s="143">
        <v>0</v>
      </c>
      <c r="AT682" s="142">
        <v>0</v>
      </c>
      <c r="AU682" s="143">
        <v>0</v>
      </c>
      <c r="AV682" s="142">
        <v>0</v>
      </c>
      <c r="AW682" s="143">
        <v>0</v>
      </c>
      <c r="AX682" s="142">
        <v>0</v>
      </c>
      <c r="AY682" s="143">
        <v>0</v>
      </c>
      <c r="AZ682" s="142">
        <v>0</v>
      </c>
      <c r="BA682" s="143">
        <v>0</v>
      </c>
      <c r="BB682" s="142">
        <v>0</v>
      </c>
      <c r="BC682" s="143">
        <v>0</v>
      </c>
      <c r="BE682" s="139">
        <v>0</v>
      </c>
      <c r="BF682" s="139">
        <v>0</v>
      </c>
      <c r="BG682" s="139">
        <v>0</v>
      </c>
      <c r="BH682" s="139">
        <v>0</v>
      </c>
      <c r="BI682" s="139">
        <v>0</v>
      </c>
      <c r="BJ682" s="139">
        <v>0</v>
      </c>
      <c r="BK682" s="139">
        <v>0</v>
      </c>
      <c r="BL682" s="139">
        <v>0</v>
      </c>
      <c r="BM682" s="139">
        <v>0</v>
      </c>
      <c r="BN682" s="139">
        <v>0</v>
      </c>
      <c r="BO682" s="139">
        <v>0</v>
      </c>
      <c r="BP682" s="139">
        <v>0</v>
      </c>
      <c r="BQ682" s="144">
        <v>0</v>
      </c>
    </row>
    <row r="683" spans="11:69" x14ac:dyDescent="0.25">
      <c r="K683" s="135" t="s">
        <v>328</v>
      </c>
      <c r="N683" s="61" t="s">
        <v>2762</v>
      </c>
      <c r="V683" s="61" t="s">
        <v>787</v>
      </c>
      <c r="W683" s="61" t="s">
        <v>884</v>
      </c>
      <c r="X683" s="61">
        <v>421</v>
      </c>
      <c r="AB683" s="136" t="s">
        <v>387</v>
      </c>
      <c r="AC683" s="179">
        <v>250099173030</v>
      </c>
      <c r="AD683" s="180" t="s">
        <v>2763</v>
      </c>
      <c r="AE683" s="139">
        <v>1</v>
      </c>
      <c r="AF683" s="17">
        <v>0</v>
      </c>
      <c r="AG683" s="17">
        <v>0</v>
      </c>
      <c r="AH683" s="140">
        <v>0</v>
      </c>
      <c r="AI683" s="141">
        <v>0</v>
      </c>
      <c r="AJ683" s="142">
        <v>0</v>
      </c>
      <c r="AK683" s="121">
        <v>0</v>
      </c>
      <c r="AL683" s="142">
        <v>0</v>
      </c>
      <c r="AM683" s="181">
        <v>0</v>
      </c>
      <c r="AN683" s="141">
        <v>0</v>
      </c>
      <c r="AO683" s="140">
        <v>0</v>
      </c>
      <c r="AP683" s="140">
        <v>0</v>
      </c>
      <c r="AQ683" s="140">
        <v>0</v>
      </c>
      <c r="AR683" s="142">
        <v>0</v>
      </c>
      <c r="AS683" s="143">
        <v>0</v>
      </c>
      <c r="AT683" s="142">
        <v>0</v>
      </c>
      <c r="AU683" s="143">
        <v>0</v>
      </c>
      <c r="AV683" s="142">
        <v>0</v>
      </c>
      <c r="AW683" s="143">
        <v>0</v>
      </c>
      <c r="AX683" s="142">
        <v>0</v>
      </c>
      <c r="AY683" s="143">
        <v>0</v>
      </c>
      <c r="AZ683" s="142">
        <v>0</v>
      </c>
      <c r="BA683" s="143">
        <v>0</v>
      </c>
      <c r="BB683" s="142">
        <v>0</v>
      </c>
      <c r="BC683" s="143">
        <v>0</v>
      </c>
      <c r="BE683" s="139">
        <v>0</v>
      </c>
      <c r="BF683" s="139">
        <v>0</v>
      </c>
      <c r="BG683" s="139">
        <v>0</v>
      </c>
      <c r="BH683" s="139">
        <v>0</v>
      </c>
      <c r="BI683" s="139">
        <v>0</v>
      </c>
      <c r="BJ683" s="139">
        <v>0</v>
      </c>
      <c r="BK683" s="139">
        <v>0</v>
      </c>
      <c r="BL683" s="139">
        <v>0</v>
      </c>
      <c r="BM683" s="139">
        <v>0</v>
      </c>
      <c r="BN683" s="139">
        <v>0</v>
      </c>
      <c r="BO683" s="139">
        <v>0</v>
      </c>
      <c r="BP683" s="139">
        <v>0</v>
      </c>
      <c r="BQ683" s="144">
        <v>0</v>
      </c>
    </row>
    <row r="684" spans="11:69" x14ac:dyDescent="0.25">
      <c r="K684" s="135" t="s">
        <v>328</v>
      </c>
      <c r="N684" s="61" t="s">
        <v>2764</v>
      </c>
      <c r="V684" s="61" t="s">
        <v>787</v>
      </c>
      <c r="W684" s="61" t="s">
        <v>884</v>
      </c>
      <c r="X684" s="61">
        <v>421</v>
      </c>
      <c r="AB684" s="136" t="s">
        <v>387</v>
      </c>
      <c r="AC684" s="179">
        <v>250099174010</v>
      </c>
      <c r="AD684" s="180" t="s">
        <v>2765</v>
      </c>
      <c r="AE684" s="139">
        <v>2</v>
      </c>
      <c r="AF684" s="17">
        <v>0</v>
      </c>
      <c r="AG684" s="17">
        <v>0</v>
      </c>
      <c r="AH684" s="140">
        <v>0</v>
      </c>
      <c r="AI684" s="141">
        <v>0</v>
      </c>
      <c r="AJ684" s="142">
        <v>0</v>
      </c>
      <c r="AK684" s="121">
        <v>0</v>
      </c>
      <c r="AL684" s="142">
        <v>0</v>
      </c>
      <c r="AM684" s="181">
        <v>0</v>
      </c>
      <c r="AN684" s="141">
        <v>0</v>
      </c>
      <c r="AO684" s="140">
        <v>0</v>
      </c>
      <c r="AP684" s="140">
        <v>0</v>
      </c>
      <c r="AQ684" s="140">
        <v>0</v>
      </c>
      <c r="AR684" s="142">
        <v>0</v>
      </c>
      <c r="AS684" s="143">
        <v>0</v>
      </c>
      <c r="AT684" s="142">
        <v>0</v>
      </c>
      <c r="AU684" s="143">
        <v>0</v>
      </c>
      <c r="AV684" s="142">
        <v>0</v>
      </c>
      <c r="AW684" s="143">
        <v>0</v>
      </c>
      <c r="AX684" s="142">
        <v>0</v>
      </c>
      <c r="AY684" s="143">
        <v>0</v>
      </c>
      <c r="AZ684" s="142">
        <v>0</v>
      </c>
      <c r="BA684" s="143">
        <v>0</v>
      </c>
      <c r="BB684" s="142">
        <v>0</v>
      </c>
      <c r="BC684" s="143">
        <v>0</v>
      </c>
      <c r="BE684" s="139">
        <v>0</v>
      </c>
      <c r="BF684" s="139">
        <v>0</v>
      </c>
      <c r="BG684" s="139">
        <v>0</v>
      </c>
      <c r="BH684" s="139">
        <v>0</v>
      </c>
      <c r="BI684" s="139">
        <v>0</v>
      </c>
      <c r="BJ684" s="139">
        <v>0</v>
      </c>
      <c r="BK684" s="139">
        <v>0</v>
      </c>
      <c r="BL684" s="139">
        <v>0</v>
      </c>
      <c r="BM684" s="139">
        <v>0</v>
      </c>
      <c r="BN684" s="139">
        <v>0</v>
      </c>
      <c r="BO684" s="139">
        <v>0</v>
      </c>
      <c r="BP684" s="139">
        <v>0</v>
      </c>
      <c r="BQ684" s="144">
        <v>0</v>
      </c>
    </row>
    <row r="685" spans="11:69" x14ac:dyDescent="0.25">
      <c r="K685" s="135" t="s">
        <v>328</v>
      </c>
      <c r="N685" s="61" t="s">
        <v>2766</v>
      </c>
      <c r="V685" s="61" t="s">
        <v>787</v>
      </c>
      <c r="W685" s="61" t="s">
        <v>884</v>
      </c>
      <c r="X685" s="61">
        <v>421</v>
      </c>
      <c r="AB685" s="136" t="s">
        <v>387</v>
      </c>
      <c r="AC685" s="179">
        <v>250099174015</v>
      </c>
      <c r="AD685" s="180" t="s">
        <v>2767</v>
      </c>
      <c r="AE685" s="139">
        <v>0</v>
      </c>
      <c r="AF685" s="17">
        <v>1</v>
      </c>
      <c r="AG685" s="17">
        <v>0</v>
      </c>
      <c r="AH685" s="140">
        <v>0</v>
      </c>
      <c r="AI685" s="141">
        <v>0</v>
      </c>
      <c r="AJ685" s="142">
        <v>0</v>
      </c>
      <c r="AK685" s="121">
        <v>0</v>
      </c>
      <c r="AL685" s="142">
        <v>0</v>
      </c>
      <c r="AM685" s="181">
        <v>0</v>
      </c>
      <c r="AN685" s="141">
        <v>0</v>
      </c>
      <c r="AO685" s="140">
        <v>0</v>
      </c>
      <c r="AP685" s="140">
        <v>0</v>
      </c>
      <c r="AQ685" s="140">
        <v>0</v>
      </c>
      <c r="AR685" s="142">
        <v>0</v>
      </c>
      <c r="AS685" s="143">
        <v>0</v>
      </c>
      <c r="AT685" s="142">
        <v>0</v>
      </c>
      <c r="AU685" s="143">
        <v>0</v>
      </c>
      <c r="AV685" s="142">
        <v>0</v>
      </c>
      <c r="AW685" s="143">
        <v>0</v>
      </c>
      <c r="AX685" s="142">
        <v>0</v>
      </c>
      <c r="AY685" s="143">
        <v>0</v>
      </c>
      <c r="AZ685" s="142">
        <v>0</v>
      </c>
      <c r="BA685" s="143">
        <v>0</v>
      </c>
      <c r="BB685" s="142">
        <v>0</v>
      </c>
      <c r="BC685" s="143">
        <v>0</v>
      </c>
      <c r="BE685" s="139">
        <v>0</v>
      </c>
      <c r="BF685" s="139">
        <v>0</v>
      </c>
      <c r="BG685" s="139">
        <v>0</v>
      </c>
      <c r="BH685" s="139">
        <v>0</v>
      </c>
      <c r="BI685" s="139">
        <v>0</v>
      </c>
      <c r="BJ685" s="139">
        <v>0</v>
      </c>
      <c r="BK685" s="139">
        <v>0</v>
      </c>
      <c r="BL685" s="139">
        <v>0</v>
      </c>
      <c r="BM685" s="139">
        <v>0</v>
      </c>
      <c r="BN685" s="139">
        <v>0</v>
      </c>
      <c r="BO685" s="139">
        <v>0</v>
      </c>
      <c r="BP685" s="139">
        <v>0</v>
      </c>
      <c r="BQ685" s="144">
        <v>0</v>
      </c>
    </row>
    <row r="686" spans="11:69" x14ac:dyDescent="0.25">
      <c r="K686" s="135" t="s">
        <v>328</v>
      </c>
      <c r="N686" s="61" t="s">
        <v>2768</v>
      </c>
      <c r="V686" s="61" t="s">
        <v>787</v>
      </c>
      <c r="W686" s="61" t="s">
        <v>884</v>
      </c>
      <c r="X686" s="61">
        <v>421</v>
      </c>
      <c r="AB686" s="136" t="s">
        <v>387</v>
      </c>
      <c r="AC686" s="179">
        <v>250099174020</v>
      </c>
      <c r="AD686" s="180" t="s">
        <v>2769</v>
      </c>
      <c r="AE686" s="139">
        <v>1</v>
      </c>
      <c r="AF686" s="17">
        <v>-1</v>
      </c>
      <c r="AG686" s="17">
        <v>0</v>
      </c>
      <c r="AH686" s="140">
        <v>0</v>
      </c>
      <c r="AI686" s="141">
        <v>0</v>
      </c>
      <c r="AJ686" s="142">
        <v>0</v>
      </c>
      <c r="AK686" s="121">
        <v>0</v>
      </c>
      <c r="AL686" s="142">
        <v>0</v>
      </c>
      <c r="AM686" s="181">
        <v>0</v>
      </c>
      <c r="AN686" s="141">
        <v>0</v>
      </c>
      <c r="AO686" s="140">
        <v>0</v>
      </c>
      <c r="AP686" s="140">
        <v>0</v>
      </c>
      <c r="AQ686" s="140">
        <v>0</v>
      </c>
      <c r="AR686" s="142">
        <v>0</v>
      </c>
      <c r="AS686" s="143">
        <v>0</v>
      </c>
      <c r="AT686" s="142">
        <v>0</v>
      </c>
      <c r="AU686" s="143">
        <v>0</v>
      </c>
      <c r="AV686" s="142">
        <v>0</v>
      </c>
      <c r="AW686" s="143">
        <v>0</v>
      </c>
      <c r="AX686" s="142">
        <v>0</v>
      </c>
      <c r="AY686" s="143">
        <v>0</v>
      </c>
      <c r="AZ686" s="142">
        <v>0</v>
      </c>
      <c r="BA686" s="143">
        <v>0</v>
      </c>
      <c r="BB686" s="142">
        <v>0</v>
      </c>
      <c r="BC686" s="143">
        <v>0</v>
      </c>
      <c r="BE686" s="139">
        <v>0</v>
      </c>
      <c r="BF686" s="139">
        <v>0</v>
      </c>
      <c r="BG686" s="139">
        <v>0</v>
      </c>
      <c r="BH686" s="139">
        <v>0</v>
      </c>
      <c r="BI686" s="139">
        <v>0</v>
      </c>
      <c r="BJ686" s="139">
        <v>0</v>
      </c>
      <c r="BK686" s="139">
        <v>0</v>
      </c>
      <c r="BL686" s="139">
        <v>0</v>
      </c>
      <c r="BM686" s="139">
        <v>0</v>
      </c>
      <c r="BN686" s="139">
        <v>0</v>
      </c>
      <c r="BO686" s="139">
        <v>0</v>
      </c>
      <c r="BP686" s="139">
        <v>0</v>
      </c>
      <c r="BQ686" s="144">
        <v>0</v>
      </c>
    </row>
    <row r="687" spans="11:69" x14ac:dyDescent="0.25">
      <c r="K687" s="135" t="s">
        <v>328</v>
      </c>
      <c r="N687" s="61" t="s">
        <v>2770</v>
      </c>
      <c r="V687" s="61" t="s">
        <v>787</v>
      </c>
      <c r="W687" s="61" t="s">
        <v>884</v>
      </c>
      <c r="X687" s="61">
        <v>421</v>
      </c>
      <c r="AB687" s="136" t="s">
        <v>387</v>
      </c>
      <c r="AC687" s="179">
        <v>250099183010</v>
      </c>
      <c r="AD687" s="180" t="s">
        <v>2771</v>
      </c>
      <c r="AE687" s="139">
        <v>3936</v>
      </c>
      <c r="AF687" s="17">
        <v>534</v>
      </c>
      <c r="AG687" s="17">
        <v>0</v>
      </c>
      <c r="AH687" s="140">
        <v>0</v>
      </c>
      <c r="AI687" s="141">
        <v>0</v>
      </c>
      <c r="AJ687" s="142">
        <v>0</v>
      </c>
      <c r="AK687" s="121">
        <v>0</v>
      </c>
      <c r="AL687" s="142">
        <v>0</v>
      </c>
      <c r="AM687" s="181">
        <v>0</v>
      </c>
      <c r="AN687" s="141">
        <v>0</v>
      </c>
      <c r="AO687" s="140">
        <v>0</v>
      </c>
      <c r="AP687" s="140">
        <v>0</v>
      </c>
      <c r="AQ687" s="140">
        <v>0</v>
      </c>
      <c r="AR687" s="142">
        <v>0</v>
      </c>
      <c r="AS687" s="143">
        <v>0</v>
      </c>
      <c r="AT687" s="142">
        <v>0</v>
      </c>
      <c r="AU687" s="143">
        <v>0</v>
      </c>
      <c r="AV687" s="142">
        <v>0</v>
      </c>
      <c r="AW687" s="143">
        <v>0</v>
      </c>
      <c r="AX687" s="142">
        <v>0</v>
      </c>
      <c r="AY687" s="143">
        <v>0</v>
      </c>
      <c r="AZ687" s="142">
        <v>0</v>
      </c>
      <c r="BA687" s="143">
        <v>0</v>
      </c>
      <c r="BB687" s="142">
        <v>0</v>
      </c>
      <c r="BC687" s="143">
        <v>0</v>
      </c>
      <c r="BE687" s="139">
        <v>0</v>
      </c>
      <c r="BF687" s="139">
        <v>0</v>
      </c>
      <c r="BG687" s="139">
        <v>0</v>
      </c>
      <c r="BH687" s="139">
        <v>0</v>
      </c>
      <c r="BI687" s="139">
        <v>0</v>
      </c>
      <c r="BJ687" s="139">
        <v>0</v>
      </c>
      <c r="BK687" s="139">
        <v>0</v>
      </c>
      <c r="BL687" s="139">
        <v>0</v>
      </c>
      <c r="BM687" s="139">
        <v>0</v>
      </c>
      <c r="BN687" s="139">
        <v>0</v>
      </c>
      <c r="BO687" s="139">
        <v>0</v>
      </c>
      <c r="BP687" s="139">
        <v>0</v>
      </c>
      <c r="BQ687" s="144">
        <v>0</v>
      </c>
    </row>
    <row r="688" spans="11:69" x14ac:dyDescent="0.25">
      <c r="K688" s="135" t="s">
        <v>328</v>
      </c>
      <c r="N688" s="61" t="s">
        <v>2772</v>
      </c>
      <c r="V688" s="61" t="s">
        <v>787</v>
      </c>
      <c r="W688" s="61" t="s">
        <v>884</v>
      </c>
      <c r="X688" s="61">
        <v>421</v>
      </c>
      <c r="AB688" s="136" t="s">
        <v>387</v>
      </c>
      <c r="AC688" s="179">
        <v>250099183015</v>
      </c>
      <c r="AD688" s="180" t="s">
        <v>2773</v>
      </c>
      <c r="AE688" s="139">
        <v>1545</v>
      </c>
      <c r="AF688" s="17">
        <v>454</v>
      </c>
      <c r="AG688" s="17">
        <v>0</v>
      </c>
      <c r="AH688" s="140">
        <v>0</v>
      </c>
      <c r="AI688" s="141">
        <v>0</v>
      </c>
      <c r="AJ688" s="142">
        <v>0</v>
      </c>
      <c r="AK688" s="121">
        <v>0</v>
      </c>
      <c r="AL688" s="142">
        <v>0</v>
      </c>
      <c r="AM688" s="181">
        <v>0</v>
      </c>
      <c r="AN688" s="141">
        <v>0</v>
      </c>
      <c r="AO688" s="140">
        <v>0</v>
      </c>
      <c r="AP688" s="140">
        <v>0</v>
      </c>
      <c r="AQ688" s="140">
        <v>0</v>
      </c>
      <c r="AR688" s="142">
        <v>0</v>
      </c>
      <c r="AS688" s="143">
        <v>0</v>
      </c>
      <c r="AT688" s="142">
        <v>0</v>
      </c>
      <c r="AU688" s="143">
        <v>0</v>
      </c>
      <c r="AV688" s="142">
        <v>0</v>
      </c>
      <c r="AW688" s="143">
        <v>0</v>
      </c>
      <c r="AX688" s="142">
        <v>0</v>
      </c>
      <c r="AY688" s="143">
        <v>0</v>
      </c>
      <c r="AZ688" s="142">
        <v>0</v>
      </c>
      <c r="BA688" s="143">
        <v>0</v>
      </c>
      <c r="BB688" s="142">
        <v>0</v>
      </c>
      <c r="BC688" s="143">
        <v>0</v>
      </c>
      <c r="BE688" s="139">
        <v>0</v>
      </c>
      <c r="BF688" s="139">
        <v>0</v>
      </c>
      <c r="BG688" s="139">
        <v>0</v>
      </c>
      <c r="BH688" s="139">
        <v>0</v>
      </c>
      <c r="BI688" s="139">
        <v>0</v>
      </c>
      <c r="BJ688" s="139">
        <v>0</v>
      </c>
      <c r="BK688" s="139">
        <v>0</v>
      </c>
      <c r="BL688" s="139">
        <v>0</v>
      </c>
      <c r="BM688" s="139">
        <v>0</v>
      </c>
      <c r="BN688" s="139">
        <v>0</v>
      </c>
      <c r="BO688" s="139">
        <v>0</v>
      </c>
      <c r="BP688" s="139">
        <v>0</v>
      </c>
      <c r="BQ688" s="144">
        <v>0</v>
      </c>
    </row>
    <row r="689" spans="11:69" x14ac:dyDescent="0.25">
      <c r="K689" s="135" t="s">
        <v>328</v>
      </c>
      <c r="N689" s="61" t="s">
        <v>2774</v>
      </c>
      <c r="V689" s="61" t="s">
        <v>787</v>
      </c>
      <c r="W689" s="61" t="s">
        <v>884</v>
      </c>
      <c r="X689" s="61">
        <v>421</v>
      </c>
      <c r="AB689" s="136" t="s">
        <v>387</v>
      </c>
      <c r="AC689" s="179">
        <v>250099183020</v>
      </c>
      <c r="AD689" s="180" t="s">
        <v>2775</v>
      </c>
      <c r="AE689" s="139">
        <v>1876</v>
      </c>
      <c r="AF689" s="17">
        <v>256</v>
      </c>
      <c r="AG689" s="17">
        <v>0</v>
      </c>
      <c r="AH689" s="140">
        <v>0</v>
      </c>
      <c r="AI689" s="141">
        <v>0</v>
      </c>
      <c r="AJ689" s="142">
        <v>0</v>
      </c>
      <c r="AK689" s="121">
        <v>0</v>
      </c>
      <c r="AL689" s="142">
        <v>0</v>
      </c>
      <c r="AM689" s="181">
        <v>0</v>
      </c>
      <c r="AN689" s="141">
        <v>0</v>
      </c>
      <c r="AO689" s="140">
        <v>0</v>
      </c>
      <c r="AP689" s="140">
        <v>0</v>
      </c>
      <c r="AQ689" s="140">
        <v>0</v>
      </c>
      <c r="AR689" s="142">
        <v>0</v>
      </c>
      <c r="AS689" s="143">
        <v>0</v>
      </c>
      <c r="AT689" s="142">
        <v>0</v>
      </c>
      <c r="AU689" s="143">
        <v>0</v>
      </c>
      <c r="AV689" s="142">
        <v>0</v>
      </c>
      <c r="AW689" s="143">
        <v>0</v>
      </c>
      <c r="AX689" s="142">
        <v>0</v>
      </c>
      <c r="AY689" s="143">
        <v>0</v>
      </c>
      <c r="AZ689" s="142">
        <v>0</v>
      </c>
      <c r="BA689" s="143">
        <v>0</v>
      </c>
      <c r="BB689" s="142">
        <v>0</v>
      </c>
      <c r="BC689" s="143">
        <v>0</v>
      </c>
      <c r="BE689" s="139">
        <v>0</v>
      </c>
      <c r="BF689" s="139">
        <v>0</v>
      </c>
      <c r="BG689" s="139">
        <v>0</v>
      </c>
      <c r="BH689" s="139">
        <v>0</v>
      </c>
      <c r="BI689" s="139">
        <v>0</v>
      </c>
      <c r="BJ689" s="139">
        <v>0</v>
      </c>
      <c r="BK689" s="139">
        <v>0</v>
      </c>
      <c r="BL689" s="139">
        <v>0</v>
      </c>
      <c r="BM689" s="139">
        <v>0</v>
      </c>
      <c r="BN689" s="139">
        <v>0</v>
      </c>
      <c r="BO689" s="139">
        <v>0</v>
      </c>
      <c r="BP689" s="139">
        <v>0</v>
      </c>
      <c r="BQ689" s="144">
        <v>0</v>
      </c>
    </row>
    <row r="690" spans="11:69" x14ac:dyDescent="0.25">
      <c r="K690" s="135" t="s">
        <v>328</v>
      </c>
      <c r="N690" s="61" t="s">
        <v>2776</v>
      </c>
      <c r="V690" s="61" t="s">
        <v>787</v>
      </c>
      <c r="W690" s="61" t="s">
        <v>884</v>
      </c>
      <c r="X690" s="61">
        <v>421</v>
      </c>
      <c r="AB690" s="136" t="s">
        <v>387</v>
      </c>
      <c r="AC690" s="179">
        <v>250099183030</v>
      </c>
      <c r="AD690" s="180" t="s">
        <v>2777</v>
      </c>
      <c r="AE690" s="139">
        <v>2806</v>
      </c>
      <c r="AF690" s="17">
        <v>234</v>
      </c>
      <c r="AG690" s="17">
        <v>0</v>
      </c>
      <c r="AH690" s="140">
        <v>0</v>
      </c>
      <c r="AI690" s="141">
        <v>0</v>
      </c>
      <c r="AJ690" s="142">
        <v>0</v>
      </c>
      <c r="AK690" s="121">
        <v>0</v>
      </c>
      <c r="AL690" s="142">
        <v>0</v>
      </c>
      <c r="AM690" s="181">
        <v>0</v>
      </c>
      <c r="AN690" s="141">
        <v>0</v>
      </c>
      <c r="AO690" s="140">
        <v>0</v>
      </c>
      <c r="AP690" s="140">
        <v>0</v>
      </c>
      <c r="AQ690" s="140">
        <v>0</v>
      </c>
      <c r="AR690" s="142">
        <v>0</v>
      </c>
      <c r="AS690" s="143">
        <v>0</v>
      </c>
      <c r="AT690" s="142">
        <v>0</v>
      </c>
      <c r="AU690" s="143">
        <v>0</v>
      </c>
      <c r="AV690" s="142">
        <v>0</v>
      </c>
      <c r="AW690" s="143">
        <v>0</v>
      </c>
      <c r="AX690" s="142">
        <v>0</v>
      </c>
      <c r="AY690" s="143">
        <v>0</v>
      </c>
      <c r="AZ690" s="142">
        <v>0</v>
      </c>
      <c r="BA690" s="143">
        <v>0</v>
      </c>
      <c r="BB690" s="142">
        <v>0</v>
      </c>
      <c r="BC690" s="143">
        <v>0</v>
      </c>
      <c r="BE690" s="139">
        <v>0</v>
      </c>
      <c r="BF690" s="139">
        <v>0</v>
      </c>
      <c r="BG690" s="139">
        <v>0</v>
      </c>
      <c r="BH690" s="139">
        <v>0</v>
      </c>
      <c r="BI690" s="139">
        <v>0</v>
      </c>
      <c r="BJ690" s="139">
        <v>0</v>
      </c>
      <c r="BK690" s="139">
        <v>0</v>
      </c>
      <c r="BL690" s="139">
        <v>0</v>
      </c>
      <c r="BM690" s="139">
        <v>0</v>
      </c>
      <c r="BN690" s="139">
        <v>0</v>
      </c>
      <c r="BO690" s="139">
        <v>0</v>
      </c>
      <c r="BP690" s="139">
        <v>0</v>
      </c>
      <c r="BQ690" s="144">
        <v>0</v>
      </c>
    </row>
    <row r="691" spans="11:69" x14ac:dyDescent="0.25">
      <c r="K691" s="135" t="s">
        <v>328</v>
      </c>
      <c r="N691" s="61" t="s">
        <v>2778</v>
      </c>
      <c r="V691" s="61" t="s">
        <v>787</v>
      </c>
      <c r="W691" s="61" t="s">
        <v>884</v>
      </c>
      <c r="X691" s="61">
        <v>421</v>
      </c>
      <c r="AB691" s="136" t="s">
        <v>387</v>
      </c>
      <c r="AC691" s="179">
        <v>250099183040</v>
      </c>
      <c r="AD691" s="180" t="s">
        <v>2779</v>
      </c>
      <c r="AE691" s="139">
        <v>2529</v>
      </c>
      <c r="AF691" s="17">
        <v>417</v>
      </c>
      <c r="AG691" s="17">
        <v>0</v>
      </c>
      <c r="AH691" s="140">
        <v>0</v>
      </c>
      <c r="AI691" s="141">
        <v>0</v>
      </c>
      <c r="AJ691" s="142">
        <v>0</v>
      </c>
      <c r="AK691" s="121">
        <v>0</v>
      </c>
      <c r="AL691" s="142">
        <v>0</v>
      </c>
      <c r="AM691" s="181">
        <v>0</v>
      </c>
      <c r="AN691" s="141">
        <v>0</v>
      </c>
      <c r="AO691" s="140">
        <v>0</v>
      </c>
      <c r="AP691" s="140">
        <v>0</v>
      </c>
      <c r="AQ691" s="140">
        <v>0</v>
      </c>
      <c r="AR691" s="142">
        <v>0</v>
      </c>
      <c r="AS691" s="143">
        <v>0</v>
      </c>
      <c r="AT691" s="142">
        <v>0</v>
      </c>
      <c r="AU691" s="143">
        <v>0</v>
      </c>
      <c r="AV691" s="142">
        <v>0</v>
      </c>
      <c r="AW691" s="143">
        <v>0</v>
      </c>
      <c r="AX691" s="142">
        <v>0</v>
      </c>
      <c r="AY691" s="143">
        <v>0</v>
      </c>
      <c r="AZ691" s="142">
        <v>0</v>
      </c>
      <c r="BA691" s="143">
        <v>0</v>
      </c>
      <c r="BB691" s="142">
        <v>0</v>
      </c>
      <c r="BC691" s="143">
        <v>0</v>
      </c>
      <c r="BE691" s="139">
        <v>0</v>
      </c>
      <c r="BF691" s="139">
        <v>0</v>
      </c>
      <c r="BG691" s="139">
        <v>0</v>
      </c>
      <c r="BH691" s="139">
        <v>0</v>
      </c>
      <c r="BI691" s="139">
        <v>0</v>
      </c>
      <c r="BJ691" s="139">
        <v>0</v>
      </c>
      <c r="BK691" s="139">
        <v>0</v>
      </c>
      <c r="BL691" s="139">
        <v>0</v>
      </c>
      <c r="BM691" s="139">
        <v>0</v>
      </c>
      <c r="BN691" s="139">
        <v>0</v>
      </c>
      <c r="BO691" s="139">
        <v>0</v>
      </c>
      <c r="BP691" s="139">
        <v>0</v>
      </c>
      <c r="BQ691" s="144">
        <v>0</v>
      </c>
    </row>
    <row r="692" spans="11:69" x14ac:dyDescent="0.25">
      <c r="K692" s="135" t="s">
        <v>328</v>
      </c>
      <c r="N692" s="61" t="s">
        <v>2780</v>
      </c>
      <c r="V692" s="61" t="s">
        <v>787</v>
      </c>
      <c r="W692" s="61" t="s">
        <v>884</v>
      </c>
      <c r="X692" s="61">
        <v>421</v>
      </c>
      <c r="AB692" s="136" t="s">
        <v>387</v>
      </c>
      <c r="AC692" s="179">
        <v>250099183050</v>
      </c>
      <c r="AD692" s="180" t="s">
        <v>2781</v>
      </c>
      <c r="AE692" s="139">
        <v>180</v>
      </c>
      <c r="AF692" s="17">
        <v>103</v>
      </c>
      <c r="AG692" s="17">
        <v>0</v>
      </c>
      <c r="AH692" s="140">
        <v>0</v>
      </c>
      <c r="AI692" s="141">
        <v>0</v>
      </c>
      <c r="AJ692" s="142">
        <v>0</v>
      </c>
      <c r="AK692" s="121">
        <v>0</v>
      </c>
      <c r="AL692" s="142">
        <v>0</v>
      </c>
      <c r="AM692" s="181">
        <v>0</v>
      </c>
      <c r="AN692" s="141">
        <v>0</v>
      </c>
      <c r="AO692" s="140">
        <v>0</v>
      </c>
      <c r="AP692" s="140">
        <v>0</v>
      </c>
      <c r="AQ692" s="140">
        <v>0</v>
      </c>
      <c r="AR692" s="142">
        <v>0</v>
      </c>
      <c r="AS692" s="143">
        <v>0</v>
      </c>
      <c r="AT692" s="142">
        <v>0</v>
      </c>
      <c r="AU692" s="143">
        <v>0</v>
      </c>
      <c r="AV692" s="142">
        <v>0</v>
      </c>
      <c r="AW692" s="143">
        <v>0</v>
      </c>
      <c r="AX692" s="142">
        <v>0</v>
      </c>
      <c r="AY692" s="143">
        <v>0</v>
      </c>
      <c r="AZ692" s="142">
        <v>0</v>
      </c>
      <c r="BA692" s="143">
        <v>0</v>
      </c>
      <c r="BB692" s="142">
        <v>0</v>
      </c>
      <c r="BC692" s="143">
        <v>0</v>
      </c>
      <c r="BE692" s="139">
        <v>0</v>
      </c>
      <c r="BF692" s="139">
        <v>0</v>
      </c>
      <c r="BG692" s="139">
        <v>0</v>
      </c>
      <c r="BH692" s="139">
        <v>0</v>
      </c>
      <c r="BI692" s="139">
        <v>0</v>
      </c>
      <c r="BJ692" s="139">
        <v>0</v>
      </c>
      <c r="BK692" s="139">
        <v>0</v>
      </c>
      <c r="BL692" s="139">
        <v>0</v>
      </c>
      <c r="BM692" s="139">
        <v>0</v>
      </c>
      <c r="BN692" s="139">
        <v>0</v>
      </c>
      <c r="BO692" s="139">
        <v>0</v>
      </c>
      <c r="BP692" s="139">
        <v>0</v>
      </c>
      <c r="BQ692" s="144">
        <v>0</v>
      </c>
    </row>
    <row r="693" spans="11:69" x14ac:dyDescent="0.25">
      <c r="K693" s="135" t="s">
        <v>328</v>
      </c>
      <c r="N693" s="61" t="s">
        <v>2782</v>
      </c>
      <c r="V693" s="61" t="s">
        <v>787</v>
      </c>
      <c r="W693" s="61" t="s">
        <v>884</v>
      </c>
      <c r="X693" s="61">
        <v>421</v>
      </c>
      <c r="AB693" s="136" t="s">
        <v>387</v>
      </c>
      <c r="AC693" s="179">
        <v>250099183060</v>
      </c>
      <c r="AD693" s="180" t="s">
        <v>2783</v>
      </c>
      <c r="AE693" s="139">
        <v>491</v>
      </c>
      <c r="AF693" s="17">
        <v>0</v>
      </c>
      <c r="AG693" s="17">
        <v>0</v>
      </c>
      <c r="AH693" s="140">
        <v>0</v>
      </c>
      <c r="AI693" s="141">
        <v>0</v>
      </c>
      <c r="AJ693" s="142">
        <v>0</v>
      </c>
      <c r="AK693" s="121">
        <v>0</v>
      </c>
      <c r="AL693" s="142">
        <v>0</v>
      </c>
      <c r="AM693" s="181">
        <v>0</v>
      </c>
      <c r="AN693" s="141">
        <v>0</v>
      </c>
      <c r="AO693" s="140">
        <v>0</v>
      </c>
      <c r="AP693" s="140">
        <v>0</v>
      </c>
      <c r="AQ693" s="140">
        <v>0</v>
      </c>
      <c r="AR693" s="142">
        <v>0</v>
      </c>
      <c r="AS693" s="143">
        <v>0</v>
      </c>
      <c r="AT693" s="142">
        <v>0</v>
      </c>
      <c r="AU693" s="143">
        <v>0</v>
      </c>
      <c r="AV693" s="142">
        <v>0</v>
      </c>
      <c r="AW693" s="143">
        <v>0</v>
      </c>
      <c r="AX693" s="142">
        <v>0</v>
      </c>
      <c r="AY693" s="143">
        <v>0</v>
      </c>
      <c r="AZ693" s="142">
        <v>0</v>
      </c>
      <c r="BA693" s="143">
        <v>0</v>
      </c>
      <c r="BB693" s="142">
        <v>0</v>
      </c>
      <c r="BC693" s="143">
        <v>0</v>
      </c>
      <c r="BE693" s="139">
        <v>0</v>
      </c>
      <c r="BF693" s="139">
        <v>0</v>
      </c>
      <c r="BG693" s="139">
        <v>0</v>
      </c>
      <c r="BH693" s="139">
        <v>0</v>
      </c>
      <c r="BI693" s="139">
        <v>0</v>
      </c>
      <c r="BJ693" s="139">
        <v>0</v>
      </c>
      <c r="BK693" s="139">
        <v>0</v>
      </c>
      <c r="BL693" s="139">
        <v>0</v>
      </c>
      <c r="BM693" s="139">
        <v>0</v>
      </c>
      <c r="BN693" s="139">
        <v>0</v>
      </c>
      <c r="BO693" s="139">
        <v>0</v>
      </c>
      <c r="BP693" s="139">
        <v>0</v>
      </c>
      <c r="BQ693" s="144">
        <v>0</v>
      </c>
    </row>
    <row r="694" spans="11:69" x14ac:dyDescent="0.25">
      <c r="K694" s="135" t="s">
        <v>328</v>
      </c>
      <c r="N694" s="61" t="s">
        <v>2784</v>
      </c>
      <c r="V694" s="61" t="s">
        <v>787</v>
      </c>
      <c r="W694" s="61" t="s">
        <v>884</v>
      </c>
      <c r="X694" s="61">
        <v>421</v>
      </c>
      <c r="AB694" s="136" t="s">
        <v>387</v>
      </c>
      <c r="AC694" s="179">
        <v>250099185010</v>
      </c>
      <c r="AD694" s="180" t="s">
        <v>2785</v>
      </c>
      <c r="AE694" s="139">
        <v>8413</v>
      </c>
      <c r="AF694" s="17">
        <v>1026</v>
      </c>
      <c r="AG694" s="17">
        <v>0</v>
      </c>
      <c r="AH694" s="140">
        <v>0</v>
      </c>
      <c r="AI694" s="141">
        <v>0</v>
      </c>
      <c r="AJ694" s="142">
        <v>0</v>
      </c>
      <c r="AK694" s="121">
        <v>0</v>
      </c>
      <c r="AL694" s="142">
        <v>0</v>
      </c>
      <c r="AM694" s="181">
        <v>0</v>
      </c>
      <c r="AN694" s="141">
        <v>0</v>
      </c>
      <c r="AO694" s="140">
        <v>0</v>
      </c>
      <c r="AP694" s="140">
        <v>0</v>
      </c>
      <c r="AQ694" s="140">
        <v>0</v>
      </c>
      <c r="AR694" s="142">
        <v>0</v>
      </c>
      <c r="AS694" s="143">
        <v>0</v>
      </c>
      <c r="AT694" s="142">
        <v>0</v>
      </c>
      <c r="AU694" s="143">
        <v>0</v>
      </c>
      <c r="AV694" s="142">
        <v>0</v>
      </c>
      <c r="AW694" s="143">
        <v>0</v>
      </c>
      <c r="AX694" s="142">
        <v>0</v>
      </c>
      <c r="AY694" s="143">
        <v>0</v>
      </c>
      <c r="AZ694" s="142">
        <v>0</v>
      </c>
      <c r="BA694" s="143">
        <v>0</v>
      </c>
      <c r="BB694" s="142">
        <v>0</v>
      </c>
      <c r="BC694" s="143">
        <v>0</v>
      </c>
      <c r="BE694" s="139">
        <v>0</v>
      </c>
      <c r="BF694" s="139">
        <v>0</v>
      </c>
      <c r="BG694" s="139">
        <v>0</v>
      </c>
      <c r="BH694" s="139">
        <v>0</v>
      </c>
      <c r="BI694" s="139">
        <v>0</v>
      </c>
      <c r="BJ694" s="139">
        <v>0</v>
      </c>
      <c r="BK694" s="139">
        <v>0</v>
      </c>
      <c r="BL694" s="139">
        <v>0</v>
      </c>
      <c r="BM694" s="139">
        <v>0</v>
      </c>
      <c r="BN694" s="139">
        <v>0</v>
      </c>
      <c r="BO694" s="139">
        <v>0</v>
      </c>
      <c r="BP694" s="139">
        <v>0</v>
      </c>
      <c r="BQ694" s="144">
        <v>0</v>
      </c>
    </row>
    <row r="695" spans="11:69" x14ac:dyDescent="0.25">
      <c r="K695" s="135" t="s">
        <v>328</v>
      </c>
      <c r="N695" s="61" t="s">
        <v>2786</v>
      </c>
      <c r="V695" s="61" t="s">
        <v>787</v>
      </c>
      <c r="W695" s="61" t="s">
        <v>884</v>
      </c>
      <c r="X695" s="61">
        <v>421</v>
      </c>
      <c r="AB695" s="136" t="s">
        <v>387</v>
      </c>
      <c r="AC695" s="179">
        <v>250099185015</v>
      </c>
      <c r="AD695" s="180" t="s">
        <v>2787</v>
      </c>
      <c r="AE695" s="139">
        <v>2779</v>
      </c>
      <c r="AF695" s="17">
        <v>300</v>
      </c>
      <c r="AG695" s="17">
        <v>0</v>
      </c>
      <c r="AH695" s="140">
        <v>0</v>
      </c>
      <c r="AI695" s="141">
        <v>0</v>
      </c>
      <c r="AJ695" s="142">
        <v>0</v>
      </c>
      <c r="AK695" s="121">
        <v>0</v>
      </c>
      <c r="AL695" s="142">
        <v>0</v>
      </c>
      <c r="AM695" s="181">
        <v>0</v>
      </c>
      <c r="AN695" s="141">
        <v>0</v>
      </c>
      <c r="AO695" s="140">
        <v>0</v>
      </c>
      <c r="AP695" s="140">
        <v>0</v>
      </c>
      <c r="AQ695" s="140">
        <v>0</v>
      </c>
      <c r="AR695" s="142">
        <v>0</v>
      </c>
      <c r="AS695" s="143">
        <v>0</v>
      </c>
      <c r="AT695" s="142">
        <v>0</v>
      </c>
      <c r="AU695" s="143">
        <v>0</v>
      </c>
      <c r="AV695" s="142">
        <v>0</v>
      </c>
      <c r="AW695" s="143">
        <v>0</v>
      </c>
      <c r="AX695" s="142">
        <v>0</v>
      </c>
      <c r="AY695" s="143">
        <v>0</v>
      </c>
      <c r="AZ695" s="142">
        <v>0</v>
      </c>
      <c r="BA695" s="143">
        <v>0</v>
      </c>
      <c r="BB695" s="142">
        <v>0</v>
      </c>
      <c r="BC695" s="143">
        <v>0</v>
      </c>
      <c r="BE695" s="139">
        <v>0</v>
      </c>
      <c r="BF695" s="139">
        <v>0</v>
      </c>
      <c r="BG695" s="139">
        <v>0</v>
      </c>
      <c r="BH695" s="139">
        <v>0</v>
      </c>
      <c r="BI695" s="139">
        <v>0</v>
      </c>
      <c r="BJ695" s="139">
        <v>0</v>
      </c>
      <c r="BK695" s="139">
        <v>0</v>
      </c>
      <c r="BL695" s="139">
        <v>0</v>
      </c>
      <c r="BM695" s="139">
        <v>0</v>
      </c>
      <c r="BN695" s="139">
        <v>0</v>
      </c>
      <c r="BO695" s="139">
        <v>0</v>
      </c>
      <c r="BP695" s="139">
        <v>0</v>
      </c>
      <c r="BQ695" s="144">
        <v>0</v>
      </c>
    </row>
    <row r="696" spans="11:69" x14ac:dyDescent="0.25">
      <c r="K696" s="135" t="s">
        <v>328</v>
      </c>
      <c r="N696" s="61" t="s">
        <v>2788</v>
      </c>
      <c r="V696" s="61" t="s">
        <v>787</v>
      </c>
      <c r="W696" s="61" t="s">
        <v>884</v>
      </c>
      <c r="X696" s="61">
        <v>421</v>
      </c>
      <c r="AB696" s="136" t="s">
        <v>387</v>
      </c>
      <c r="AC696" s="179">
        <v>250099185020</v>
      </c>
      <c r="AD696" s="180" t="s">
        <v>2789</v>
      </c>
      <c r="AE696" s="139">
        <v>8419</v>
      </c>
      <c r="AF696" s="17">
        <v>671</v>
      </c>
      <c r="AG696" s="17">
        <v>0</v>
      </c>
      <c r="AH696" s="140">
        <v>0</v>
      </c>
      <c r="AI696" s="141">
        <v>0</v>
      </c>
      <c r="AJ696" s="142">
        <v>0</v>
      </c>
      <c r="AK696" s="121">
        <v>0</v>
      </c>
      <c r="AL696" s="142">
        <v>0</v>
      </c>
      <c r="AM696" s="181">
        <v>0</v>
      </c>
      <c r="AN696" s="141">
        <v>0</v>
      </c>
      <c r="AO696" s="140">
        <v>0</v>
      </c>
      <c r="AP696" s="140">
        <v>0</v>
      </c>
      <c r="AQ696" s="140">
        <v>0</v>
      </c>
      <c r="AR696" s="142">
        <v>0</v>
      </c>
      <c r="AS696" s="143">
        <v>0</v>
      </c>
      <c r="AT696" s="142">
        <v>0</v>
      </c>
      <c r="AU696" s="143">
        <v>0</v>
      </c>
      <c r="AV696" s="142">
        <v>0</v>
      </c>
      <c r="AW696" s="143">
        <v>0</v>
      </c>
      <c r="AX696" s="142">
        <v>0</v>
      </c>
      <c r="AY696" s="143">
        <v>0</v>
      </c>
      <c r="AZ696" s="142">
        <v>0</v>
      </c>
      <c r="BA696" s="143">
        <v>0</v>
      </c>
      <c r="BB696" s="142">
        <v>0</v>
      </c>
      <c r="BC696" s="143">
        <v>0</v>
      </c>
      <c r="BE696" s="139">
        <v>0</v>
      </c>
      <c r="BF696" s="139">
        <v>0</v>
      </c>
      <c r="BG696" s="139">
        <v>0</v>
      </c>
      <c r="BH696" s="139">
        <v>0</v>
      </c>
      <c r="BI696" s="139">
        <v>0</v>
      </c>
      <c r="BJ696" s="139">
        <v>0</v>
      </c>
      <c r="BK696" s="139">
        <v>0</v>
      </c>
      <c r="BL696" s="139">
        <v>0</v>
      </c>
      <c r="BM696" s="139">
        <v>0</v>
      </c>
      <c r="BN696" s="139">
        <v>0</v>
      </c>
      <c r="BO696" s="139">
        <v>0</v>
      </c>
      <c r="BP696" s="139">
        <v>0</v>
      </c>
      <c r="BQ696" s="144">
        <v>0</v>
      </c>
    </row>
    <row r="697" spans="11:69" x14ac:dyDescent="0.25">
      <c r="K697" s="135" t="s">
        <v>328</v>
      </c>
      <c r="N697" s="61" t="s">
        <v>2790</v>
      </c>
      <c r="V697" s="61" t="s">
        <v>787</v>
      </c>
      <c r="W697" s="61" t="s">
        <v>884</v>
      </c>
      <c r="X697" s="61">
        <v>421</v>
      </c>
      <c r="AB697" s="136" t="s">
        <v>387</v>
      </c>
      <c r="AC697" s="179">
        <v>250099185030</v>
      </c>
      <c r="AD697" s="180" t="s">
        <v>2791</v>
      </c>
      <c r="AE697" s="139">
        <v>10797</v>
      </c>
      <c r="AF697" s="17">
        <v>1000</v>
      </c>
      <c r="AG697" s="17">
        <v>0</v>
      </c>
      <c r="AH697" s="140">
        <v>0</v>
      </c>
      <c r="AI697" s="141">
        <v>0</v>
      </c>
      <c r="AJ697" s="142">
        <v>0</v>
      </c>
      <c r="AK697" s="121">
        <v>0</v>
      </c>
      <c r="AL697" s="142">
        <v>0</v>
      </c>
      <c r="AM697" s="181">
        <v>0</v>
      </c>
      <c r="AN697" s="141">
        <v>0</v>
      </c>
      <c r="AO697" s="140">
        <v>0</v>
      </c>
      <c r="AP697" s="140">
        <v>0</v>
      </c>
      <c r="AQ697" s="140">
        <v>0</v>
      </c>
      <c r="AR697" s="142">
        <v>0</v>
      </c>
      <c r="AS697" s="143">
        <v>0</v>
      </c>
      <c r="AT697" s="142">
        <v>0</v>
      </c>
      <c r="AU697" s="143">
        <v>0</v>
      </c>
      <c r="AV697" s="142">
        <v>0</v>
      </c>
      <c r="AW697" s="143">
        <v>0</v>
      </c>
      <c r="AX697" s="142">
        <v>0</v>
      </c>
      <c r="AY697" s="143">
        <v>0</v>
      </c>
      <c r="AZ697" s="142">
        <v>0</v>
      </c>
      <c r="BA697" s="143">
        <v>0</v>
      </c>
      <c r="BB697" s="142">
        <v>0</v>
      </c>
      <c r="BC697" s="143">
        <v>0</v>
      </c>
      <c r="BE697" s="139">
        <v>0</v>
      </c>
      <c r="BF697" s="139">
        <v>0</v>
      </c>
      <c r="BG697" s="139">
        <v>0</v>
      </c>
      <c r="BH697" s="139">
        <v>0</v>
      </c>
      <c r="BI697" s="139">
        <v>0</v>
      </c>
      <c r="BJ697" s="139">
        <v>0</v>
      </c>
      <c r="BK697" s="139">
        <v>0</v>
      </c>
      <c r="BL697" s="139">
        <v>0</v>
      </c>
      <c r="BM697" s="139">
        <v>0</v>
      </c>
      <c r="BN697" s="139">
        <v>0</v>
      </c>
      <c r="BO697" s="139">
        <v>0</v>
      </c>
      <c r="BP697" s="139">
        <v>0</v>
      </c>
      <c r="BQ697" s="144">
        <v>0</v>
      </c>
    </row>
    <row r="698" spans="11:69" x14ac:dyDescent="0.25">
      <c r="K698" s="135" t="s">
        <v>328</v>
      </c>
      <c r="N698" s="61" t="s">
        <v>2792</v>
      </c>
      <c r="V698" s="61" t="s">
        <v>787</v>
      </c>
      <c r="W698" s="61" t="s">
        <v>884</v>
      </c>
      <c r="X698" s="61">
        <v>421</v>
      </c>
      <c r="AB698" s="136" t="s">
        <v>387</v>
      </c>
      <c r="AC698" s="179">
        <v>250099185040</v>
      </c>
      <c r="AD698" s="180" t="s">
        <v>2793</v>
      </c>
      <c r="AE698" s="139">
        <v>8539</v>
      </c>
      <c r="AF698" s="17">
        <v>1500</v>
      </c>
      <c r="AG698" s="17">
        <v>0</v>
      </c>
      <c r="AH698" s="140">
        <v>0</v>
      </c>
      <c r="AI698" s="141">
        <v>0</v>
      </c>
      <c r="AJ698" s="142">
        <v>0</v>
      </c>
      <c r="AK698" s="121">
        <v>0</v>
      </c>
      <c r="AL698" s="142">
        <v>0</v>
      </c>
      <c r="AM698" s="181">
        <v>0</v>
      </c>
      <c r="AN698" s="141">
        <v>0</v>
      </c>
      <c r="AO698" s="140">
        <v>0</v>
      </c>
      <c r="AP698" s="140">
        <v>0</v>
      </c>
      <c r="AQ698" s="140">
        <v>0</v>
      </c>
      <c r="AR698" s="142">
        <v>0</v>
      </c>
      <c r="AS698" s="143">
        <v>0</v>
      </c>
      <c r="AT698" s="142">
        <v>0</v>
      </c>
      <c r="AU698" s="143">
        <v>0</v>
      </c>
      <c r="AV698" s="142">
        <v>0</v>
      </c>
      <c r="AW698" s="143">
        <v>0</v>
      </c>
      <c r="AX698" s="142">
        <v>0</v>
      </c>
      <c r="AY698" s="143">
        <v>0</v>
      </c>
      <c r="AZ698" s="142">
        <v>0</v>
      </c>
      <c r="BA698" s="143">
        <v>0</v>
      </c>
      <c r="BB698" s="142">
        <v>0</v>
      </c>
      <c r="BC698" s="143">
        <v>0</v>
      </c>
      <c r="BE698" s="139">
        <v>0</v>
      </c>
      <c r="BF698" s="139">
        <v>0</v>
      </c>
      <c r="BG698" s="139">
        <v>0</v>
      </c>
      <c r="BH698" s="139">
        <v>0</v>
      </c>
      <c r="BI698" s="139">
        <v>0</v>
      </c>
      <c r="BJ698" s="139">
        <v>0</v>
      </c>
      <c r="BK698" s="139">
        <v>0</v>
      </c>
      <c r="BL698" s="139">
        <v>0</v>
      </c>
      <c r="BM698" s="139">
        <v>0</v>
      </c>
      <c r="BN698" s="139">
        <v>0</v>
      </c>
      <c r="BO698" s="139">
        <v>0</v>
      </c>
      <c r="BP698" s="139">
        <v>0</v>
      </c>
      <c r="BQ698" s="144">
        <v>0</v>
      </c>
    </row>
    <row r="699" spans="11:69" x14ac:dyDescent="0.25">
      <c r="K699" s="135" t="s">
        <v>328</v>
      </c>
      <c r="N699" s="61" t="s">
        <v>2794</v>
      </c>
      <c r="V699" s="61" t="s">
        <v>787</v>
      </c>
      <c r="W699" s="61" t="s">
        <v>884</v>
      </c>
      <c r="X699" s="61">
        <v>421</v>
      </c>
      <c r="AB699" s="136" t="s">
        <v>387</v>
      </c>
      <c r="AC699" s="179">
        <v>250099185050</v>
      </c>
      <c r="AD699" s="180" t="s">
        <v>2795</v>
      </c>
      <c r="AE699" s="139">
        <v>312</v>
      </c>
      <c r="AF699" s="17">
        <v>120</v>
      </c>
      <c r="AG699" s="17">
        <v>0</v>
      </c>
      <c r="AH699" s="140">
        <v>0</v>
      </c>
      <c r="AI699" s="141">
        <v>0</v>
      </c>
      <c r="AJ699" s="142">
        <v>0</v>
      </c>
      <c r="AK699" s="121">
        <v>0</v>
      </c>
      <c r="AL699" s="142">
        <v>0</v>
      </c>
      <c r="AM699" s="181">
        <v>0</v>
      </c>
      <c r="AN699" s="141">
        <v>0</v>
      </c>
      <c r="AO699" s="140">
        <v>0</v>
      </c>
      <c r="AP699" s="140">
        <v>0</v>
      </c>
      <c r="AQ699" s="140">
        <v>0</v>
      </c>
      <c r="AR699" s="142">
        <v>0</v>
      </c>
      <c r="AS699" s="143">
        <v>0</v>
      </c>
      <c r="AT699" s="142">
        <v>0</v>
      </c>
      <c r="AU699" s="143">
        <v>0</v>
      </c>
      <c r="AV699" s="142">
        <v>0</v>
      </c>
      <c r="AW699" s="143">
        <v>0</v>
      </c>
      <c r="AX699" s="142">
        <v>0</v>
      </c>
      <c r="AY699" s="143">
        <v>0</v>
      </c>
      <c r="AZ699" s="142">
        <v>0</v>
      </c>
      <c r="BA699" s="143">
        <v>0</v>
      </c>
      <c r="BB699" s="142">
        <v>0</v>
      </c>
      <c r="BC699" s="143">
        <v>0</v>
      </c>
      <c r="BE699" s="139">
        <v>0</v>
      </c>
      <c r="BF699" s="139">
        <v>0</v>
      </c>
      <c r="BG699" s="139">
        <v>0</v>
      </c>
      <c r="BH699" s="139">
        <v>0</v>
      </c>
      <c r="BI699" s="139">
        <v>0</v>
      </c>
      <c r="BJ699" s="139">
        <v>0</v>
      </c>
      <c r="BK699" s="139">
        <v>0</v>
      </c>
      <c r="BL699" s="139">
        <v>0</v>
      </c>
      <c r="BM699" s="139">
        <v>0</v>
      </c>
      <c r="BN699" s="139">
        <v>0</v>
      </c>
      <c r="BO699" s="139">
        <v>0</v>
      </c>
      <c r="BP699" s="139">
        <v>0</v>
      </c>
      <c r="BQ699" s="144">
        <v>0</v>
      </c>
    </row>
    <row r="700" spans="11:69" x14ac:dyDescent="0.25">
      <c r="K700" s="135" t="s">
        <v>328</v>
      </c>
      <c r="N700" s="61" t="s">
        <v>2796</v>
      </c>
      <c r="V700" s="61" t="s">
        <v>787</v>
      </c>
      <c r="W700" s="61" t="s">
        <v>884</v>
      </c>
      <c r="X700" s="61">
        <v>421</v>
      </c>
      <c r="AB700" s="136" t="s">
        <v>387</v>
      </c>
      <c r="AC700" s="179">
        <v>250099185060</v>
      </c>
      <c r="AD700" s="180" t="s">
        <v>2797</v>
      </c>
      <c r="AE700" s="139">
        <v>1780</v>
      </c>
      <c r="AF700" s="17">
        <v>490</v>
      </c>
      <c r="AG700" s="17">
        <v>0</v>
      </c>
      <c r="AH700" s="140">
        <v>0</v>
      </c>
      <c r="AI700" s="141">
        <v>0</v>
      </c>
      <c r="AJ700" s="142">
        <v>0</v>
      </c>
      <c r="AK700" s="121">
        <v>0</v>
      </c>
      <c r="AL700" s="142">
        <v>0</v>
      </c>
      <c r="AM700" s="181">
        <v>0</v>
      </c>
      <c r="AN700" s="141">
        <v>0</v>
      </c>
      <c r="AO700" s="140">
        <v>0</v>
      </c>
      <c r="AP700" s="140">
        <v>0</v>
      </c>
      <c r="AQ700" s="140">
        <v>0</v>
      </c>
      <c r="AR700" s="142">
        <v>0</v>
      </c>
      <c r="AS700" s="143">
        <v>0</v>
      </c>
      <c r="AT700" s="142">
        <v>0</v>
      </c>
      <c r="AU700" s="143">
        <v>0</v>
      </c>
      <c r="AV700" s="142">
        <v>0</v>
      </c>
      <c r="AW700" s="143">
        <v>0</v>
      </c>
      <c r="AX700" s="142">
        <v>0</v>
      </c>
      <c r="AY700" s="143">
        <v>0</v>
      </c>
      <c r="AZ700" s="142">
        <v>0</v>
      </c>
      <c r="BA700" s="143">
        <v>0</v>
      </c>
      <c r="BB700" s="142">
        <v>0</v>
      </c>
      <c r="BC700" s="143">
        <v>0</v>
      </c>
      <c r="BE700" s="139">
        <v>0</v>
      </c>
      <c r="BF700" s="139">
        <v>0</v>
      </c>
      <c r="BG700" s="139">
        <v>0</v>
      </c>
      <c r="BH700" s="139">
        <v>0</v>
      </c>
      <c r="BI700" s="139">
        <v>0</v>
      </c>
      <c r="BJ700" s="139">
        <v>0</v>
      </c>
      <c r="BK700" s="139">
        <v>0</v>
      </c>
      <c r="BL700" s="139">
        <v>0</v>
      </c>
      <c r="BM700" s="139">
        <v>0</v>
      </c>
      <c r="BN700" s="139">
        <v>0</v>
      </c>
      <c r="BO700" s="139">
        <v>0</v>
      </c>
      <c r="BP700" s="139">
        <v>0</v>
      </c>
      <c r="BQ700" s="144">
        <v>0</v>
      </c>
    </row>
    <row r="701" spans="11:69" x14ac:dyDescent="0.25">
      <c r="K701" s="135" t="s">
        <v>328</v>
      </c>
      <c r="N701" s="61" t="s">
        <v>2798</v>
      </c>
      <c r="V701" s="61" t="s">
        <v>787</v>
      </c>
      <c r="W701" s="61" t="s">
        <v>884</v>
      </c>
      <c r="X701" s="61">
        <v>421</v>
      </c>
      <c r="AB701" s="136" t="s">
        <v>387</v>
      </c>
      <c r="AC701" s="179">
        <v>250099203010</v>
      </c>
      <c r="AD701" s="180" t="s">
        <v>2799</v>
      </c>
      <c r="AE701" s="139">
        <v>7895</v>
      </c>
      <c r="AF701" s="17">
        <v>1416</v>
      </c>
      <c r="AG701" s="17">
        <v>0</v>
      </c>
      <c r="AH701" s="140">
        <v>0</v>
      </c>
      <c r="AI701" s="141">
        <v>0</v>
      </c>
      <c r="AJ701" s="142">
        <v>0</v>
      </c>
      <c r="AK701" s="121">
        <v>0</v>
      </c>
      <c r="AL701" s="142">
        <v>0</v>
      </c>
      <c r="AM701" s="181">
        <v>0</v>
      </c>
      <c r="AN701" s="141">
        <v>0</v>
      </c>
      <c r="AO701" s="140">
        <v>0</v>
      </c>
      <c r="AP701" s="140">
        <v>0</v>
      </c>
      <c r="AQ701" s="140">
        <v>0</v>
      </c>
      <c r="AR701" s="142">
        <v>0</v>
      </c>
      <c r="AS701" s="143">
        <v>0</v>
      </c>
      <c r="AT701" s="142">
        <v>0</v>
      </c>
      <c r="AU701" s="143">
        <v>0</v>
      </c>
      <c r="AV701" s="142">
        <v>0</v>
      </c>
      <c r="AW701" s="143">
        <v>0</v>
      </c>
      <c r="AX701" s="142">
        <v>0</v>
      </c>
      <c r="AY701" s="143">
        <v>0</v>
      </c>
      <c r="AZ701" s="142">
        <v>0</v>
      </c>
      <c r="BA701" s="143">
        <v>0</v>
      </c>
      <c r="BB701" s="142">
        <v>0</v>
      </c>
      <c r="BC701" s="143">
        <v>0</v>
      </c>
      <c r="BE701" s="139">
        <v>0</v>
      </c>
      <c r="BF701" s="139">
        <v>0</v>
      </c>
      <c r="BG701" s="139">
        <v>0</v>
      </c>
      <c r="BH701" s="139">
        <v>0</v>
      </c>
      <c r="BI701" s="139">
        <v>0</v>
      </c>
      <c r="BJ701" s="139">
        <v>0</v>
      </c>
      <c r="BK701" s="139">
        <v>0</v>
      </c>
      <c r="BL701" s="139">
        <v>0</v>
      </c>
      <c r="BM701" s="139">
        <v>0</v>
      </c>
      <c r="BN701" s="139">
        <v>0</v>
      </c>
      <c r="BO701" s="139">
        <v>0</v>
      </c>
      <c r="BP701" s="139">
        <v>0</v>
      </c>
      <c r="BQ701" s="144">
        <v>0</v>
      </c>
    </row>
    <row r="702" spans="11:69" x14ac:dyDescent="0.25">
      <c r="K702" s="135" t="s">
        <v>328</v>
      </c>
      <c r="N702" s="61" t="s">
        <v>2800</v>
      </c>
      <c r="V702" s="61" t="s">
        <v>787</v>
      </c>
      <c r="W702" s="61" t="s">
        <v>884</v>
      </c>
      <c r="X702" s="61">
        <v>421</v>
      </c>
      <c r="AB702" s="136" t="s">
        <v>387</v>
      </c>
      <c r="AC702" s="179">
        <v>250099203015</v>
      </c>
      <c r="AD702" s="180" t="s">
        <v>2801</v>
      </c>
      <c r="AE702" s="139">
        <v>3198</v>
      </c>
      <c r="AF702" s="17">
        <v>738</v>
      </c>
      <c r="AG702" s="17">
        <v>0</v>
      </c>
      <c r="AH702" s="140">
        <v>0</v>
      </c>
      <c r="AI702" s="141">
        <v>0</v>
      </c>
      <c r="AJ702" s="142">
        <v>0</v>
      </c>
      <c r="AK702" s="121">
        <v>0</v>
      </c>
      <c r="AL702" s="142">
        <v>0</v>
      </c>
      <c r="AM702" s="181">
        <v>0</v>
      </c>
      <c r="AN702" s="141">
        <v>0</v>
      </c>
      <c r="AO702" s="140">
        <v>0</v>
      </c>
      <c r="AP702" s="140">
        <v>0</v>
      </c>
      <c r="AQ702" s="140">
        <v>0</v>
      </c>
      <c r="AR702" s="142">
        <v>0</v>
      </c>
      <c r="AS702" s="143">
        <v>0</v>
      </c>
      <c r="AT702" s="142">
        <v>0</v>
      </c>
      <c r="AU702" s="143">
        <v>0</v>
      </c>
      <c r="AV702" s="142">
        <v>0</v>
      </c>
      <c r="AW702" s="143">
        <v>0</v>
      </c>
      <c r="AX702" s="142">
        <v>0</v>
      </c>
      <c r="AY702" s="143">
        <v>0</v>
      </c>
      <c r="AZ702" s="142">
        <v>0</v>
      </c>
      <c r="BA702" s="143">
        <v>0</v>
      </c>
      <c r="BB702" s="142">
        <v>0</v>
      </c>
      <c r="BC702" s="143">
        <v>0</v>
      </c>
      <c r="BE702" s="139">
        <v>0</v>
      </c>
      <c r="BF702" s="139">
        <v>0</v>
      </c>
      <c r="BG702" s="139">
        <v>0</v>
      </c>
      <c r="BH702" s="139">
        <v>0</v>
      </c>
      <c r="BI702" s="139">
        <v>0</v>
      </c>
      <c r="BJ702" s="139">
        <v>0</v>
      </c>
      <c r="BK702" s="139">
        <v>0</v>
      </c>
      <c r="BL702" s="139">
        <v>0</v>
      </c>
      <c r="BM702" s="139">
        <v>0</v>
      </c>
      <c r="BN702" s="139">
        <v>0</v>
      </c>
      <c r="BO702" s="139">
        <v>0</v>
      </c>
      <c r="BP702" s="139">
        <v>0</v>
      </c>
      <c r="BQ702" s="144">
        <v>0</v>
      </c>
    </row>
    <row r="703" spans="11:69" x14ac:dyDescent="0.25">
      <c r="K703" s="135" t="s">
        <v>328</v>
      </c>
      <c r="N703" s="61" t="s">
        <v>2802</v>
      </c>
      <c r="V703" s="61" t="s">
        <v>787</v>
      </c>
      <c r="W703" s="61" t="s">
        <v>884</v>
      </c>
      <c r="X703" s="61">
        <v>421</v>
      </c>
      <c r="AB703" s="136" t="s">
        <v>387</v>
      </c>
      <c r="AC703" s="179">
        <v>250099203020</v>
      </c>
      <c r="AD703" s="180" t="s">
        <v>2803</v>
      </c>
      <c r="AE703" s="139">
        <v>8310</v>
      </c>
      <c r="AF703" s="17">
        <v>2304</v>
      </c>
      <c r="AG703" s="17">
        <v>0</v>
      </c>
      <c r="AH703" s="140">
        <v>0</v>
      </c>
      <c r="AI703" s="141">
        <v>0</v>
      </c>
      <c r="AJ703" s="142">
        <v>0</v>
      </c>
      <c r="AK703" s="121">
        <v>0</v>
      </c>
      <c r="AL703" s="142">
        <v>0</v>
      </c>
      <c r="AM703" s="181">
        <v>0</v>
      </c>
      <c r="AN703" s="141">
        <v>0</v>
      </c>
      <c r="AO703" s="140">
        <v>0</v>
      </c>
      <c r="AP703" s="140">
        <v>0</v>
      </c>
      <c r="AQ703" s="140">
        <v>0</v>
      </c>
      <c r="AR703" s="142">
        <v>0</v>
      </c>
      <c r="AS703" s="143">
        <v>0</v>
      </c>
      <c r="AT703" s="142">
        <v>0</v>
      </c>
      <c r="AU703" s="143">
        <v>0</v>
      </c>
      <c r="AV703" s="142">
        <v>0</v>
      </c>
      <c r="AW703" s="143">
        <v>0</v>
      </c>
      <c r="AX703" s="142">
        <v>0</v>
      </c>
      <c r="AY703" s="143">
        <v>0</v>
      </c>
      <c r="AZ703" s="142">
        <v>0</v>
      </c>
      <c r="BA703" s="143">
        <v>0</v>
      </c>
      <c r="BB703" s="142">
        <v>0</v>
      </c>
      <c r="BC703" s="143">
        <v>0</v>
      </c>
      <c r="BE703" s="139">
        <v>0</v>
      </c>
      <c r="BF703" s="139">
        <v>0</v>
      </c>
      <c r="BG703" s="139">
        <v>0</v>
      </c>
      <c r="BH703" s="139">
        <v>0</v>
      </c>
      <c r="BI703" s="139">
        <v>0</v>
      </c>
      <c r="BJ703" s="139">
        <v>0</v>
      </c>
      <c r="BK703" s="139">
        <v>0</v>
      </c>
      <c r="BL703" s="139">
        <v>0</v>
      </c>
      <c r="BM703" s="139">
        <v>0</v>
      </c>
      <c r="BN703" s="139">
        <v>0</v>
      </c>
      <c r="BO703" s="139">
        <v>0</v>
      </c>
      <c r="BP703" s="139">
        <v>0</v>
      </c>
      <c r="BQ703" s="144">
        <v>0</v>
      </c>
    </row>
    <row r="704" spans="11:69" x14ac:dyDescent="0.25">
      <c r="K704" s="135" t="s">
        <v>328</v>
      </c>
      <c r="N704" s="61" t="s">
        <v>2804</v>
      </c>
      <c r="V704" s="61" t="s">
        <v>787</v>
      </c>
      <c r="W704" s="61" t="s">
        <v>884</v>
      </c>
      <c r="X704" s="61">
        <v>421</v>
      </c>
      <c r="AB704" s="136" t="s">
        <v>387</v>
      </c>
      <c r="AC704" s="179">
        <v>250099203030</v>
      </c>
      <c r="AD704" s="180" t="s">
        <v>2805</v>
      </c>
      <c r="AE704" s="139">
        <v>10562</v>
      </c>
      <c r="AF704" s="17">
        <v>2207</v>
      </c>
      <c r="AG704" s="17">
        <v>0</v>
      </c>
      <c r="AH704" s="140">
        <v>0</v>
      </c>
      <c r="AI704" s="141">
        <v>0</v>
      </c>
      <c r="AJ704" s="142">
        <v>0</v>
      </c>
      <c r="AK704" s="121">
        <v>0</v>
      </c>
      <c r="AL704" s="142">
        <v>0</v>
      </c>
      <c r="AM704" s="181">
        <v>0</v>
      </c>
      <c r="AN704" s="141">
        <v>0</v>
      </c>
      <c r="AO704" s="140">
        <v>0</v>
      </c>
      <c r="AP704" s="140">
        <v>0</v>
      </c>
      <c r="AQ704" s="140">
        <v>0</v>
      </c>
      <c r="AR704" s="142">
        <v>0</v>
      </c>
      <c r="AS704" s="143">
        <v>0</v>
      </c>
      <c r="AT704" s="142">
        <v>0</v>
      </c>
      <c r="AU704" s="143">
        <v>0</v>
      </c>
      <c r="AV704" s="142">
        <v>0</v>
      </c>
      <c r="AW704" s="143">
        <v>0</v>
      </c>
      <c r="AX704" s="142">
        <v>0</v>
      </c>
      <c r="AY704" s="143">
        <v>0</v>
      </c>
      <c r="AZ704" s="142">
        <v>0</v>
      </c>
      <c r="BA704" s="143">
        <v>0</v>
      </c>
      <c r="BB704" s="142">
        <v>0</v>
      </c>
      <c r="BC704" s="143">
        <v>0</v>
      </c>
      <c r="BE704" s="139">
        <v>0</v>
      </c>
      <c r="BF704" s="139">
        <v>0</v>
      </c>
      <c r="BG704" s="139">
        <v>0</v>
      </c>
      <c r="BH704" s="139">
        <v>0</v>
      </c>
      <c r="BI704" s="139">
        <v>0</v>
      </c>
      <c r="BJ704" s="139">
        <v>0</v>
      </c>
      <c r="BK704" s="139">
        <v>0</v>
      </c>
      <c r="BL704" s="139">
        <v>0</v>
      </c>
      <c r="BM704" s="139">
        <v>0</v>
      </c>
      <c r="BN704" s="139">
        <v>0</v>
      </c>
      <c r="BO704" s="139">
        <v>0</v>
      </c>
      <c r="BP704" s="139">
        <v>0</v>
      </c>
      <c r="BQ704" s="144">
        <v>0</v>
      </c>
    </row>
    <row r="705" spans="11:69" x14ac:dyDescent="0.25">
      <c r="K705" s="135" t="s">
        <v>328</v>
      </c>
      <c r="N705" s="61" t="s">
        <v>2806</v>
      </c>
      <c r="V705" s="61" t="s">
        <v>787</v>
      </c>
      <c r="W705" s="61" t="s">
        <v>884</v>
      </c>
      <c r="X705" s="61">
        <v>421</v>
      </c>
      <c r="AB705" s="136" t="s">
        <v>387</v>
      </c>
      <c r="AC705" s="179">
        <v>250099203040</v>
      </c>
      <c r="AD705" s="180" t="s">
        <v>2807</v>
      </c>
      <c r="AE705" s="139">
        <v>7696</v>
      </c>
      <c r="AF705" s="17">
        <v>1602</v>
      </c>
      <c r="AG705" s="17">
        <v>0</v>
      </c>
      <c r="AH705" s="140">
        <v>0</v>
      </c>
      <c r="AI705" s="141">
        <v>0</v>
      </c>
      <c r="AJ705" s="142">
        <v>0</v>
      </c>
      <c r="AK705" s="121">
        <v>0</v>
      </c>
      <c r="AL705" s="142">
        <v>0</v>
      </c>
      <c r="AM705" s="181">
        <v>0</v>
      </c>
      <c r="AN705" s="141">
        <v>0</v>
      </c>
      <c r="AO705" s="140">
        <v>0</v>
      </c>
      <c r="AP705" s="140">
        <v>0</v>
      </c>
      <c r="AQ705" s="140">
        <v>0</v>
      </c>
      <c r="AR705" s="142">
        <v>0</v>
      </c>
      <c r="AS705" s="143">
        <v>0</v>
      </c>
      <c r="AT705" s="142">
        <v>0</v>
      </c>
      <c r="AU705" s="143">
        <v>0</v>
      </c>
      <c r="AV705" s="142">
        <v>0</v>
      </c>
      <c r="AW705" s="143">
        <v>0</v>
      </c>
      <c r="AX705" s="142">
        <v>0</v>
      </c>
      <c r="AY705" s="143">
        <v>0</v>
      </c>
      <c r="AZ705" s="142">
        <v>0</v>
      </c>
      <c r="BA705" s="143">
        <v>0</v>
      </c>
      <c r="BB705" s="142">
        <v>0</v>
      </c>
      <c r="BC705" s="143">
        <v>0</v>
      </c>
      <c r="BE705" s="139">
        <v>0</v>
      </c>
      <c r="BF705" s="139">
        <v>0</v>
      </c>
      <c r="BG705" s="139">
        <v>0</v>
      </c>
      <c r="BH705" s="139">
        <v>0</v>
      </c>
      <c r="BI705" s="139">
        <v>0</v>
      </c>
      <c r="BJ705" s="139">
        <v>0</v>
      </c>
      <c r="BK705" s="139">
        <v>0</v>
      </c>
      <c r="BL705" s="139">
        <v>0</v>
      </c>
      <c r="BM705" s="139">
        <v>0</v>
      </c>
      <c r="BN705" s="139">
        <v>0</v>
      </c>
      <c r="BO705" s="139">
        <v>0</v>
      </c>
      <c r="BP705" s="139">
        <v>0</v>
      </c>
      <c r="BQ705" s="144">
        <v>0</v>
      </c>
    </row>
    <row r="706" spans="11:69" x14ac:dyDescent="0.25">
      <c r="K706" s="135" t="s">
        <v>328</v>
      </c>
      <c r="N706" s="61" t="s">
        <v>2808</v>
      </c>
      <c r="V706" s="61" t="s">
        <v>787</v>
      </c>
      <c r="W706" s="61" t="s">
        <v>884</v>
      </c>
      <c r="X706" s="61">
        <v>421</v>
      </c>
      <c r="AB706" s="136" t="s">
        <v>387</v>
      </c>
      <c r="AC706" s="179">
        <v>250099203050</v>
      </c>
      <c r="AD706" s="180" t="s">
        <v>2809</v>
      </c>
      <c r="AE706" s="139">
        <v>541</v>
      </c>
      <c r="AF706" s="17">
        <v>55</v>
      </c>
      <c r="AG706" s="17">
        <v>0</v>
      </c>
      <c r="AH706" s="140">
        <v>0</v>
      </c>
      <c r="AI706" s="141">
        <v>0</v>
      </c>
      <c r="AJ706" s="142">
        <v>0</v>
      </c>
      <c r="AK706" s="121">
        <v>0</v>
      </c>
      <c r="AL706" s="142">
        <v>0</v>
      </c>
      <c r="AM706" s="181">
        <v>0</v>
      </c>
      <c r="AN706" s="141">
        <v>0</v>
      </c>
      <c r="AO706" s="140">
        <v>0</v>
      </c>
      <c r="AP706" s="140">
        <v>0</v>
      </c>
      <c r="AQ706" s="140">
        <v>0</v>
      </c>
      <c r="AR706" s="142">
        <v>0</v>
      </c>
      <c r="AS706" s="143">
        <v>0</v>
      </c>
      <c r="AT706" s="142">
        <v>0</v>
      </c>
      <c r="AU706" s="143">
        <v>0</v>
      </c>
      <c r="AV706" s="142">
        <v>0</v>
      </c>
      <c r="AW706" s="143">
        <v>0</v>
      </c>
      <c r="AX706" s="142">
        <v>0</v>
      </c>
      <c r="AY706" s="143">
        <v>0</v>
      </c>
      <c r="AZ706" s="142">
        <v>0</v>
      </c>
      <c r="BA706" s="143">
        <v>0</v>
      </c>
      <c r="BB706" s="142">
        <v>0</v>
      </c>
      <c r="BC706" s="143">
        <v>0</v>
      </c>
      <c r="BE706" s="139">
        <v>0</v>
      </c>
      <c r="BF706" s="139">
        <v>0</v>
      </c>
      <c r="BG706" s="139">
        <v>0</v>
      </c>
      <c r="BH706" s="139">
        <v>0</v>
      </c>
      <c r="BI706" s="139">
        <v>0</v>
      </c>
      <c r="BJ706" s="139">
        <v>0</v>
      </c>
      <c r="BK706" s="139">
        <v>0</v>
      </c>
      <c r="BL706" s="139">
        <v>0</v>
      </c>
      <c r="BM706" s="139">
        <v>0</v>
      </c>
      <c r="BN706" s="139">
        <v>0</v>
      </c>
      <c r="BO706" s="139">
        <v>0</v>
      </c>
      <c r="BP706" s="139">
        <v>0</v>
      </c>
      <c r="BQ706" s="144">
        <v>0</v>
      </c>
    </row>
    <row r="707" spans="11:69" x14ac:dyDescent="0.25">
      <c r="K707" s="135" t="s">
        <v>328</v>
      </c>
      <c r="N707" s="61" t="s">
        <v>2810</v>
      </c>
      <c r="V707" s="61" t="s">
        <v>787</v>
      </c>
      <c r="W707" s="61" t="s">
        <v>884</v>
      </c>
      <c r="X707" s="61">
        <v>421</v>
      </c>
      <c r="AB707" s="136" t="s">
        <v>387</v>
      </c>
      <c r="AC707" s="179">
        <v>250099203060</v>
      </c>
      <c r="AD707" s="180" t="s">
        <v>2811</v>
      </c>
      <c r="AE707" s="139">
        <v>2302</v>
      </c>
      <c r="AF707" s="17">
        <v>197</v>
      </c>
      <c r="AG707" s="17">
        <v>0</v>
      </c>
      <c r="AH707" s="140">
        <v>0</v>
      </c>
      <c r="AI707" s="141">
        <v>0</v>
      </c>
      <c r="AJ707" s="142">
        <v>0</v>
      </c>
      <c r="AK707" s="121">
        <v>0</v>
      </c>
      <c r="AL707" s="142">
        <v>0</v>
      </c>
      <c r="AM707" s="181">
        <v>0</v>
      </c>
      <c r="AN707" s="141">
        <v>0</v>
      </c>
      <c r="AO707" s="140">
        <v>0</v>
      </c>
      <c r="AP707" s="140">
        <v>0</v>
      </c>
      <c r="AQ707" s="140">
        <v>0</v>
      </c>
      <c r="AR707" s="142">
        <v>0</v>
      </c>
      <c r="AS707" s="143">
        <v>0</v>
      </c>
      <c r="AT707" s="142">
        <v>0</v>
      </c>
      <c r="AU707" s="143">
        <v>0</v>
      </c>
      <c r="AV707" s="142">
        <v>0</v>
      </c>
      <c r="AW707" s="143">
        <v>0</v>
      </c>
      <c r="AX707" s="142">
        <v>0</v>
      </c>
      <c r="AY707" s="143">
        <v>0</v>
      </c>
      <c r="AZ707" s="142">
        <v>0</v>
      </c>
      <c r="BA707" s="143">
        <v>0</v>
      </c>
      <c r="BB707" s="142">
        <v>0</v>
      </c>
      <c r="BC707" s="143">
        <v>0</v>
      </c>
      <c r="BE707" s="139">
        <v>0</v>
      </c>
      <c r="BF707" s="139">
        <v>0</v>
      </c>
      <c r="BG707" s="139">
        <v>0</v>
      </c>
      <c r="BH707" s="139">
        <v>0</v>
      </c>
      <c r="BI707" s="139">
        <v>0</v>
      </c>
      <c r="BJ707" s="139">
        <v>0</v>
      </c>
      <c r="BK707" s="139">
        <v>0</v>
      </c>
      <c r="BL707" s="139">
        <v>0</v>
      </c>
      <c r="BM707" s="139">
        <v>0</v>
      </c>
      <c r="BN707" s="139">
        <v>0</v>
      </c>
      <c r="BO707" s="139">
        <v>0</v>
      </c>
      <c r="BP707" s="139">
        <v>0</v>
      </c>
      <c r="BQ707" s="144">
        <v>0</v>
      </c>
    </row>
    <row r="708" spans="11:69" x14ac:dyDescent="0.25">
      <c r="K708" s="135" t="s">
        <v>328</v>
      </c>
      <c r="N708" s="61" t="s">
        <v>2812</v>
      </c>
      <c r="V708" s="61" t="s">
        <v>787</v>
      </c>
      <c r="W708" s="61" t="s">
        <v>884</v>
      </c>
      <c r="X708" s="61">
        <v>421</v>
      </c>
      <c r="AB708" s="136" t="s">
        <v>387</v>
      </c>
      <c r="AC708" s="179">
        <v>250099204010</v>
      </c>
      <c r="AD708" s="180" t="s">
        <v>2813</v>
      </c>
      <c r="AE708" s="139">
        <v>1152</v>
      </c>
      <c r="AF708" s="17">
        <v>177</v>
      </c>
      <c r="AG708" s="17">
        <v>0</v>
      </c>
      <c r="AH708" s="140">
        <v>0</v>
      </c>
      <c r="AI708" s="141">
        <v>0</v>
      </c>
      <c r="AJ708" s="142">
        <v>0</v>
      </c>
      <c r="AK708" s="121">
        <v>0</v>
      </c>
      <c r="AL708" s="142">
        <v>0</v>
      </c>
      <c r="AM708" s="181">
        <v>0</v>
      </c>
      <c r="AN708" s="141">
        <v>0</v>
      </c>
      <c r="AO708" s="140">
        <v>0</v>
      </c>
      <c r="AP708" s="140">
        <v>0</v>
      </c>
      <c r="AQ708" s="140">
        <v>0</v>
      </c>
      <c r="AR708" s="142">
        <v>0</v>
      </c>
      <c r="AS708" s="143">
        <v>0</v>
      </c>
      <c r="AT708" s="142">
        <v>0</v>
      </c>
      <c r="AU708" s="143">
        <v>0</v>
      </c>
      <c r="AV708" s="142">
        <v>0</v>
      </c>
      <c r="AW708" s="143">
        <v>0</v>
      </c>
      <c r="AX708" s="142">
        <v>0</v>
      </c>
      <c r="AY708" s="143">
        <v>0</v>
      </c>
      <c r="AZ708" s="142">
        <v>0</v>
      </c>
      <c r="BA708" s="143">
        <v>0</v>
      </c>
      <c r="BB708" s="142">
        <v>0</v>
      </c>
      <c r="BC708" s="143">
        <v>0</v>
      </c>
      <c r="BE708" s="139">
        <v>0</v>
      </c>
      <c r="BF708" s="139">
        <v>0</v>
      </c>
      <c r="BG708" s="139">
        <v>0</v>
      </c>
      <c r="BH708" s="139">
        <v>0</v>
      </c>
      <c r="BI708" s="139">
        <v>0</v>
      </c>
      <c r="BJ708" s="139">
        <v>0</v>
      </c>
      <c r="BK708" s="139">
        <v>0</v>
      </c>
      <c r="BL708" s="139">
        <v>0</v>
      </c>
      <c r="BM708" s="139">
        <v>0</v>
      </c>
      <c r="BN708" s="139">
        <v>0</v>
      </c>
      <c r="BO708" s="139">
        <v>0</v>
      </c>
      <c r="BP708" s="139">
        <v>0</v>
      </c>
      <c r="BQ708" s="144">
        <v>0</v>
      </c>
    </row>
    <row r="709" spans="11:69" x14ac:dyDescent="0.25">
      <c r="K709" s="135" t="s">
        <v>328</v>
      </c>
      <c r="N709" s="61" t="s">
        <v>2814</v>
      </c>
      <c r="V709" s="61" t="s">
        <v>787</v>
      </c>
      <c r="W709" s="61" t="s">
        <v>884</v>
      </c>
      <c r="X709" s="61">
        <v>421</v>
      </c>
      <c r="AB709" s="136" t="s">
        <v>387</v>
      </c>
      <c r="AC709" s="179">
        <v>250099204015</v>
      </c>
      <c r="AD709" s="180" t="s">
        <v>2815</v>
      </c>
      <c r="AE709" s="139">
        <v>460</v>
      </c>
      <c r="AF709" s="17">
        <v>85</v>
      </c>
      <c r="AG709" s="17">
        <v>0</v>
      </c>
      <c r="AH709" s="140">
        <v>0</v>
      </c>
      <c r="AI709" s="141">
        <v>0</v>
      </c>
      <c r="AJ709" s="142">
        <v>0</v>
      </c>
      <c r="AK709" s="121">
        <v>0</v>
      </c>
      <c r="AL709" s="142">
        <v>0</v>
      </c>
      <c r="AM709" s="181">
        <v>0</v>
      </c>
      <c r="AN709" s="141">
        <v>0</v>
      </c>
      <c r="AO709" s="140">
        <v>0</v>
      </c>
      <c r="AP709" s="140">
        <v>0</v>
      </c>
      <c r="AQ709" s="140">
        <v>0</v>
      </c>
      <c r="AR709" s="142">
        <v>0</v>
      </c>
      <c r="AS709" s="143">
        <v>0</v>
      </c>
      <c r="AT709" s="142">
        <v>0</v>
      </c>
      <c r="AU709" s="143">
        <v>0</v>
      </c>
      <c r="AV709" s="142">
        <v>0</v>
      </c>
      <c r="AW709" s="143">
        <v>0</v>
      </c>
      <c r="AX709" s="142">
        <v>0</v>
      </c>
      <c r="AY709" s="143">
        <v>0</v>
      </c>
      <c r="AZ709" s="142">
        <v>0</v>
      </c>
      <c r="BA709" s="143">
        <v>0</v>
      </c>
      <c r="BB709" s="142">
        <v>0</v>
      </c>
      <c r="BC709" s="143">
        <v>0</v>
      </c>
      <c r="BE709" s="139">
        <v>0</v>
      </c>
      <c r="BF709" s="139">
        <v>0</v>
      </c>
      <c r="BG709" s="139">
        <v>0</v>
      </c>
      <c r="BH709" s="139">
        <v>0</v>
      </c>
      <c r="BI709" s="139">
        <v>0</v>
      </c>
      <c r="BJ709" s="139">
        <v>0</v>
      </c>
      <c r="BK709" s="139">
        <v>0</v>
      </c>
      <c r="BL709" s="139">
        <v>0</v>
      </c>
      <c r="BM709" s="139">
        <v>0</v>
      </c>
      <c r="BN709" s="139">
        <v>0</v>
      </c>
      <c r="BO709" s="139">
        <v>0</v>
      </c>
      <c r="BP709" s="139">
        <v>0</v>
      </c>
      <c r="BQ709" s="144">
        <v>0</v>
      </c>
    </row>
    <row r="710" spans="11:69" x14ac:dyDescent="0.25">
      <c r="K710" s="135" t="s">
        <v>328</v>
      </c>
      <c r="N710" s="61" t="s">
        <v>2816</v>
      </c>
      <c r="V710" s="61" t="s">
        <v>787</v>
      </c>
      <c r="W710" s="61" t="s">
        <v>884</v>
      </c>
      <c r="X710" s="61">
        <v>421</v>
      </c>
      <c r="AB710" s="136" t="s">
        <v>387</v>
      </c>
      <c r="AC710" s="179">
        <v>250099204020</v>
      </c>
      <c r="AD710" s="180" t="s">
        <v>2817</v>
      </c>
      <c r="AE710" s="139">
        <v>1134</v>
      </c>
      <c r="AF710" s="17">
        <v>316</v>
      </c>
      <c r="AG710" s="17">
        <v>0</v>
      </c>
      <c r="AH710" s="140">
        <v>0</v>
      </c>
      <c r="AI710" s="141">
        <v>0</v>
      </c>
      <c r="AJ710" s="142">
        <v>0</v>
      </c>
      <c r="AK710" s="121">
        <v>0</v>
      </c>
      <c r="AL710" s="142">
        <v>0</v>
      </c>
      <c r="AM710" s="181">
        <v>0</v>
      </c>
      <c r="AN710" s="141">
        <v>0</v>
      </c>
      <c r="AO710" s="140">
        <v>0</v>
      </c>
      <c r="AP710" s="140">
        <v>0</v>
      </c>
      <c r="AQ710" s="140">
        <v>0</v>
      </c>
      <c r="AR710" s="142">
        <v>0</v>
      </c>
      <c r="AS710" s="143">
        <v>0</v>
      </c>
      <c r="AT710" s="142">
        <v>0</v>
      </c>
      <c r="AU710" s="143">
        <v>0</v>
      </c>
      <c r="AV710" s="142">
        <v>0</v>
      </c>
      <c r="AW710" s="143">
        <v>0</v>
      </c>
      <c r="AX710" s="142">
        <v>0</v>
      </c>
      <c r="AY710" s="143">
        <v>0</v>
      </c>
      <c r="AZ710" s="142">
        <v>0</v>
      </c>
      <c r="BA710" s="143">
        <v>0</v>
      </c>
      <c r="BB710" s="142">
        <v>0</v>
      </c>
      <c r="BC710" s="143">
        <v>0</v>
      </c>
      <c r="BE710" s="139">
        <v>0</v>
      </c>
      <c r="BF710" s="139">
        <v>0</v>
      </c>
      <c r="BG710" s="139">
        <v>0</v>
      </c>
      <c r="BH710" s="139">
        <v>0</v>
      </c>
      <c r="BI710" s="139">
        <v>0</v>
      </c>
      <c r="BJ710" s="139">
        <v>0</v>
      </c>
      <c r="BK710" s="139">
        <v>0</v>
      </c>
      <c r="BL710" s="139">
        <v>0</v>
      </c>
      <c r="BM710" s="139">
        <v>0</v>
      </c>
      <c r="BN710" s="139">
        <v>0</v>
      </c>
      <c r="BO710" s="139">
        <v>0</v>
      </c>
      <c r="BP710" s="139">
        <v>0</v>
      </c>
      <c r="BQ710" s="144">
        <v>0</v>
      </c>
    </row>
    <row r="711" spans="11:69" x14ac:dyDescent="0.25">
      <c r="K711" s="135" t="s">
        <v>328</v>
      </c>
      <c r="N711" s="61" t="s">
        <v>2818</v>
      </c>
      <c r="V711" s="61" t="s">
        <v>787</v>
      </c>
      <c r="W711" s="61" t="s">
        <v>884</v>
      </c>
      <c r="X711" s="61">
        <v>421</v>
      </c>
      <c r="AB711" s="136" t="s">
        <v>387</v>
      </c>
      <c r="AC711" s="179">
        <v>250099204030</v>
      </c>
      <c r="AD711" s="180" t="s">
        <v>2819</v>
      </c>
      <c r="AE711" s="139">
        <v>909</v>
      </c>
      <c r="AF711" s="17">
        <v>187</v>
      </c>
      <c r="AG711" s="17">
        <v>0</v>
      </c>
      <c r="AH711" s="140">
        <v>0</v>
      </c>
      <c r="AI711" s="141">
        <v>0</v>
      </c>
      <c r="AJ711" s="142">
        <v>0</v>
      </c>
      <c r="AK711" s="121">
        <v>0</v>
      </c>
      <c r="AL711" s="142">
        <v>0</v>
      </c>
      <c r="AM711" s="181">
        <v>0</v>
      </c>
      <c r="AN711" s="141">
        <v>0</v>
      </c>
      <c r="AO711" s="140">
        <v>0</v>
      </c>
      <c r="AP711" s="140">
        <v>0</v>
      </c>
      <c r="AQ711" s="140">
        <v>0</v>
      </c>
      <c r="AR711" s="142">
        <v>0</v>
      </c>
      <c r="AS711" s="143">
        <v>0</v>
      </c>
      <c r="AT711" s="142">
        <v>0</v>
      </c>
      <c r="AU711" s="143">
        <v>0</v>
      </c>
      <c r="AV711" s="142">
        <v>0</v>
      </c>
      <c r="AW711" s="143">
        <v>0</v>
      </c>
      <c r="AX711" s="142">
        <v>0</v>
      </c>
      <c r="AY711" s="143">
        <v>0</v>
      </c>
      <c r="AZ711" s="142">
        <v>0</v>
      </c>
      <c r="BA711" s="143">
        <v>0</v>
      </c>
      <c r="BB711" s="142">
        <v>0</v>
      </c>
      <c r="BC711" s="143">
        <v>0</v>
      </c>
      <c r="BE711" s="139">
        <v>0</v>
      </c>
      <c r="BF711" s="139">
        <v>0</v>
      </c>
      <c r="BG711" s="139">
        <v>0</v>
      </c>
      <c r="BH711" s="139">
        <v>0</v>
      </c>
      <c r="BI711" s="139">
        <v>0</v>
      </c>
      <c r="BJ711" s="139">
        <v>0</v>
      </c>
      <c r="BK711" s="139">
        <v>0</v>
      </c>
      <c r="BL711" s="139">
        <v>0</v>
      </c>
      <c r="BM711" s="139">
        <v>0</v>
      </c>
      <c r="BN711" s="139">
        <v>0</v>
      </c>
      <c r="BO711" s="139">
        <v>0</v>
      </c>
      <c r="BP711" s="139">
        <v>0</v>
      </c>
      <c r="BQ711" s="144">
        <v>0</v>
      </c>
    </row>
    <row r="712" spans="11:69" x14ac:dyDescent="0.25">
      <c r="K712" s="135" t="s">
        <v>328</v>
      </c>
      <c r="N712" s="61" t="s">
        <v>2820</v>
      </c>
      <c r="V712" s="61" t="s">
        <v>787</v>
      </c>
      <c r="W712" s="61" t="s">
        <v>884</v>
      </c>
      <c r="X712" s="61">
        <v>421</v>
      </c>
      <c r="AB712" s="136" t="s">
        <v>387</v>
      </c>
      <c r="AC712" s="179">
        <v>250099204040</v>
      </c>
      <c r="AD712" s="180" t="s">
        <v>2821</v>
      </c>
      <c r="AE712" s="139">
        <v>740</v>
      </c>
      <c r="AF712" s="17">
        <v>217</v>
      </c>
      <c r="AG712" s="17">
        <v>0</v>
      </c>
      <c r="AH712" s="140">
        <v>0</v>
      </c>
      <c r="AI712" s="141">
        <v>0</v>
      </c>
      <c r="AJ712" s="142">
        <v>0</v>
      </c>
      <c r="AK712" s="121">
        <v>0</v>
      </c>
      <c r="AL712" s="142">
        <v>0</v>
      </c>
      <c r="AM712" s="181">
        <v>0</v>
      </c>
      <c r="AN712" s="141">
        <v>0</v>
      </c>
      <c r="AO712" s="140">
        <v>0</v>
      </c>
      <c r="AP712" s="140">
        <v>0</v>
      </c>
      <c r="AQ712" s="140">
        <v>0</v>
      </c>
      <c r="AR712" s="142">
        <v>0</v>
      </c>
      <c r="AS712" s="143">
        <v>0</v>
      </c>
      <c r="AT712" s="142">
        <v>0</v>
      </c>
      <c r="AU712" s="143">
        <v>0</v>
      </c>
      <c r="AV712" s="142">
        <v>0</v>
      </c>
      <c r="AW712" s="143">
        <v>0</v>
      </c>
      <c r="AX712" s="142">
        <v>0</v>
      </c>
      <c r="AY712" s="143">
        <v>0</v>
      </c>
      <c r="AZ712" s="142">
        <v>0</v>
      </c>
      <c r="BA712" s="143">
        <v>0</v>
      </c>
      <c r="BB712" s="142">
        <v>0</v>
      </c>
      <c r="BC712" s="143">
        <v>0</v>
      </c>
      <c r="BE712" s="139">
        <v>0</v>
      </c>
      <c r="BF712" s="139">
        <v>0</v>
      </c>
      <c r="BG712" s="139">
        <v>0</v>
      </c>
      <c r="BH712" s="139">
        <v>0</v>
      </c>
      <c r="BI712" s="139">
        <v>0</v>
      </c>
      <c r="BJ712" s="139">
        <v>0</v>
      </c>
      <c r="BK712" s="139">
        <v>0</v>
      </c>
      <c r="BL712" s="139">
        <v>0</v>
      </c>
      <c r="BM712" s="139">
        <v>0</v>
      </c>
      <c r="BN712" s="139">
        <v>0</v>
      </c>
      <c r="BO712" s="139">
        <v>0</v>
      </c>
      <c r="BP712" s="139">
        <v>0</v>
      </c>
      <c r="BQ712" s="144">
        <v>0</v>
      </c>
    </row>
    <row r="713" spans="11:69" x14ac:dyDescent="0.25">
      <c r="K713" s="135" t="s">
        <v>328</v>
      </c>
      <c r="N713" s="61" t="s">
        <v>2822</v>
      </c>
      <c r="V713" s="61" t="s">
        <v>787</v>
      </c>
      <c r="W713" s="61" t="s">
        <v>884</v>
      </c>
      <c r="X713" s="61">
        <v>421</v>
      </c>
      <c r="AB713" s="136" t="s">
        <v>387</v>
      </c>
      <c r="AC713" s="179">
        <v>250099204050</v>
      </c>
      <c r="AD713" s="180" t="s">
        <v>2823</v>
      </c>
      <c r="AE713" s="139">
        <v>117</v>
      </c>
      <c r="AF713" s="17">
        <v>17</v>
      </c>
      <c r="AG713" s="17">
        <v>0</v>
      </c>
      <c r="AH713" s="140">
        <v>0</v>
      </c>
      <c r="AI713" s="141">
        <v>0</v>
      </c>
      <c r="AJ713" s="142">
        <v>0</v>
      </c>
      <c r="AK713" s="121">
        <v>0</v>
      </c>
      <c r="AL713" s="142">
        <v>0</v>
      </c>
      <c r="AM713" s="181">
        <v>0</v>
      </c>
      <c r="AN713" s="141">
        <v>0</v>
      </c>
      <c r="AO713" s="140">
        <v>0</v>
      </c>
      <c r="AP713" s="140">
        <v>0</v>
      </c>
      <c r="AQ713" s="140">
        <v>0</v>
      </c>
      <c r="AR713" s="142">
        <v>0</v>
      </c>
      <c r="AS713" s="143">
        <v>0</v>
      </c>
      <c r="AT713" s="142">
        <v>0</v>
      </c>
      <c r="AU713" s="143">
        <v>0</v>
      </c>
      <c r="AV713" s="142">
        <v>0</v>
      </c>
      <c r="AW713" s="143">
        <v>0</v>
      </c>
      <c r="AX713" s="142">
        <v>0</v>
      </c>
      <c r="AY713" s="143">
        <v>0</v>
      </c>
      <c r="AZ713" s="142">
        <v>0</v>
      </c>
      <c r="BA713" s="143">
        <v>0</v>
      </c>
      <c r="BB713" s="142">
        <v>0</v>
      </c>
      <c r="BC713" s="143">
        <v>0</v>
      </c>
      <c r="BE713" s="139">
        <v>0</v>
      </c>
      <c r="BF713" s="139">
        <v>0</v>
      </c>
      <c r="BG713" s="139">
        <v>0</v>
      </c>
      <c r="BH713" s="139">
        <v>0</v>
      </c>
      <c r="BI713" s="139">
        <v>0</v>
      </c>
      <c r="BJ713" s="139">
        <v>0</v>
      </c>
      <c r="BK713" s="139">
        <v>0</v>
      </c>
      <c r="BL713" s="139">
        <v>0</v>
      </c>
      <c r="BM713" s="139">
        <v>0</v>
      </c>
      <c r="BN713" s="139">
        <v>0</v>
      </c>
      <c r="BO713" s="139">
        <v>0</v>
      </c>
      <c r="BP713" s="139">
        <v>0</v>
      </c>
      <c r="BQ713" s="144">
        <v>0</v>
      </c>
    </row>
    <row r="714" spans="11:69" x14ac:dyDescent="0.25">
      <c r="K714" s="135" t="s">
        <v>328</v>
      </c>
      <c r="N714" s="61" t="s">
        <v>2824</v>
      </c>
      <c r="V714" s="61" t="s">
        <v>787</v>
      </c>
      <c r="W714" s="61" t="s">
        <v>884</v>
      </c>
      <c r="X714" s="61">
        <v>421</v>
      </c>
      <c r="AB714" s="136" t="s">
        <v>387</v>
      </c>
      <c r="AC714" s="179">
        <v>250099204060</v>
      </c>
      <c r="AD714" s="180" t="s">
        <v>2825</v>
      </c>
      <c r="AE714" s="139">
        <v>67</v>
      </c>
      <c r="AF714" s="17">
        <v>9</v>
      </c>
      <c r="AG714" s="17">
        <v>0</v>
      </c>
      <c r="AH714" s="140">
        <v>0</v>
      </c>
      <c r="AI714" s="141">
        <v>0</v>
      </c>
      <c r="AJ714" s="142">
        <v>0</v>
      </c>
      <c r="AK714" s="121">
        <v>0</v>
      </c>
      <c r="AL714" s="142">
        <v>0</v>
      </c>
      <c r="AM714" s="181">
        <v>0</v>
      </c>
      <c r="AN714" s="141">
        <v>0</v>
      </c>
      <c r="AO714" s="140">
        <v>0</v>
      </c>
      <c r="AP714" s="140">
        <v>0</v>
      </c>
      <c r="AQ714" s="140">
        <v>0</v>
      </c>
      <c r="AR714" s="142">
        <v>0</v>
      </c>
      <c r="AS714" s="143">
        <v>0</v>
      </c>
      <c r="AT714" s="142">
        <v>0</v>
      </c>
      <c r="AU714" s="143">
        <v>0</v>
      </c>
      <c r="AV714" s="142">
        <v>0</v>
      </c>
      <c r="AW714" s="143">
        <v>0</v>
      </c>
      <c r="AX714" s="142">
        <v>0</v>
      </c>
      <c r="AY714" s="143">
        <v>0</v>
      </c>
      <c r="AZ714" s="142">
        <v>0</v>
      </c>
      <c r="BA714" s="143">
        <v>0</v>
      </c>
      <c r="BB714" s="142">
        <v>0</v>
      </c>
      <c r="BC714" s="143">
        <v>0</v>
      </c>
      <c r="BE714" s="139">
        <v>0</v>
      </c>
      <c r="BF714" s="139">
        <v>0</v>
      </c>
      <c r="BG714" s="139">
        <v>0</v>
      </c>
      <c r="BH714" s="139">
        <v>0</v>
      </c>
      <c r="BI714" s="139">
        <v>0</v>
      </c>
      <c r="BJ714" s="139">
        <v>0</v>
      </c>
      <c r="BK714" s="139">
        <v>0</v>
      </c>
      <c r="BL714" s="139">
        <v>0</v>
      </c>
      <c r="BM714" s="139">
        <v>0</v>
      </c>
      <c r="BN714" s="139">
        <v>0</v>
      </c>
      <c r="BO714" s="139">
        <v>0</v>
      </c>
      <c r="BP714" s="139">
        <v>0</v>
      </c>
      <c r="BQ714" s="144">
        <v>0</v>
      </c>
    </row>
    <row r="715" spans="11:69" x14ac:dyDescent="0.25">
      <c r="K715" s="135" t="s">
        <v>328</v>
      </c>
      <c r="N715" s="61" t="s">
        <v>2826</v>
      </c>
      <c r="V715" s="61" t="s">
        <v>787</v>
      </c>
      <c r="W715" s="61" t="s">
        <v>884</v>
      </c>
      <c r="X715" s="61">
        <v>421</v>
      </c>
      <c r="AB715" s="136" t="s">
        <v>387</v>
      </c>
      <c r="AC715" s="179">
        <v>250099205010</v>
      </c>
      <c r="AD715" s="180" t="s">
        <v>2827</v>
      </c>
      <c r="AE715" s="139">
        <v>869</v>
      </c>
      <c r="AF715" s="17">
        <v>124</v>
      </c>
      <c r="AG715" s="17">
        <v>0</v>
      </c>
      <c r="AH715" s="140">
        <v>0</v>
      </c>
      <c r="AI715" s="141">
        <v>0</v>
      </c>
      <c r="AJ715" s="142">
        <v>0</v>
      </c>
      <c r="AK715" s="121">
        <v>0</v>
      </c>
      <c r="AL715" s="142">
        <v>0</v>
      </c>
      <c r="AM715" s="181">
        <v>0</v>
      </c>
      <c r="AN715" s="141">
        <v>0</v>
      </c>
      <c r="AO715" s="140">
        <v>0</v>
      </c>
      <c r="AP715" s="140">
        <v>0</v>
      </c>
      <c r="AQ715" s="140">
        <v>0</v>
      </c>
      <c r="AR715" s="142">
        <v>0</v>
      </c>
      <c r="AS715" s="143">
        <v>0</v>
      </c>
      <c r="AT715" s="142">
        <v>0</v>
      </c>
      <c r="AU715" s="143">
        <v>0</v>
      </c>
      <c r="AV715" s="142">
        <v>0</v>
      </c>
      <c r="AW715" s="143">
        <v>0</v>
      </c>
      <c r="AX715" s="142">
        <v>0</v>
      </c>
      <c r="AY715" s="143">
        <v>0</v>
      </c>
      <c r="AZ715" s="142">
        <v>0</v>
      </c>
      <c r="BA715" s="143">
        <v>0</v>
      </c>
      <c r="BB715" s="142">
        <v>0</v>
      </c>
      <c r="BC715" s="143">
        <v>0</v>
      </c>
      <c r="BE715" s="139">
        <v>0</v>
      </c>
      <c r="BF715" s="139">
        <v>0</v>
      </c>
      <c r="BG715" s="139">
        <v>0</v>
      </c>
      <c r="BH715" s="139">
        <v>0</v>
      </c>
      <c r="BI715" s="139">
        <v>0</v>
      </c>
      <c r="BJ715" s="139">
        <v>0</v>
      </c>
      <c r="BK715" s="139">
        <v>0</v>
      </c>
      <c r="BL715" s="139">
        <v>0</v>
      </c>
      <c r="BM715" s="139">
        <v>0</v>
      </c>
      <c r="BN715" s="139">
        <v>0</v>
      </c>
      <c r="BO715" s="139">
        <v>0</v>
      </c>
      <c r="BP715" s="139">
        <v>0</v>
      </c>
      <c r="BQ715" s="144">
        <v>0</v>
      </c>
    </row>
    <row r="716" spans="11:69" x14ac:dyDescent="0.25">
      <c r="K716" s="135" t="s">
        <v>328</v>
      </c>
      <c r="N716" s="61" t="s">
        <v>2828</v>
      </c>
      <c r="V716" s="61" t="s">
        <v>787</v>
      </c>
      <c r="W716" s="61" t="s">
        <v>884</v>
      </c>
      <c r="X716" s="61">
        <v>421</v>
      </c>
      <c r="AB716" s="136" t="s">
        <v>387</v>
      </c>
      <c r="AC716" s="179">
        <v>250099205015</v>
      </c>
      <c r="AD716" s="180" t="s">
        <v>2829</v>
      </c>
      <c r="AE716" s="139">
        <v>339</v>
      </c>
      <c r="AF716" s="17">
        <v>47</v>
      </c>
      <c r="AG716" s="17">
        <v>0</v>
      </c>
      <c r="AH716" s="140">
        <v>0</v>
      </c>
      <c r="AI716" s="141">
        <v>0</v>
      </c>
      <c r="AJ716" s="142">
        <v>0</v>
      </c>
      <c r="AK716" s="121">
        <v>0</v>
      </c>
      <c r="AL716" s="142">
        <v>0</v>
      </c>
      <c r="AM716" s="181">
        <v>0</v>
      </c>
      <c r="AN716" s="141">
        <v>0</v>
      </c>
      <c r="AO716" s="140">
        <v>0</v>
      </c>
      <c r="AP716" s="140">
        <v>0</v>
      </c>
      <c r="AQ716" s="140">
        <v>0</v>
      </c>
      <c r="AR716" s="142">
        <v>0</v>
      </c>
      <c r="AS716" s="143">
        <v>0</v>
      </c>
      <c r="AT716" s="142">
        <v>0</v>
      </c>
      <c r="AU716" s="143">
        <v>0</v>
      </c>
      <c r="AV716" s="142">
        <v>0</v>
      </c>
      <c r="AW716" s="143">
        <v>0</v>
      </c>
      <c r="AX716" s="142">
        <v>0</v>
      </c>
      <c r="AY716" s="143">
        <v>0</v>
      </c>
      <c r="AZ716" s="142">
        <v>0</v>
      </c>
      <c r="BA716" s="143">
        <v>0</v>
      </c>
      <c r="BB716" s="142">
        <v>0</v>
      </c>
      <c r="BC716" s="143">
        <v>0</v>
      </c>
      <c r="BE716" s="139">
        <v>0</v>
      </c>
      <c r="BF716" s="139">
        <v>0</v>
      </c>
      <c r="BG716" s="139">
        <v>0</v>
      </c>
      <c r="BH716" s="139">
        <v>0</v>
      </c>
      <c r="BI716" s="139">
        <v>0</v>
      </c>
      <c r="BJ716" s="139">
        <v>0</v>
      </c>
      <c r="BK716" s="139">
        <v>0</v>
      </c>
      <c r="BL716" s="139">
        <v>0</v>
      </c>
      <c r="BM716" s="139">
        <v>0</v>
      </c>
      <c r="BN716" s="139">
        <v>0</v>
      </c>
      <c r="BO716" s="139">
        <v>0</v>
      </c>
      <c r="BP716" s="139">
        <v>0</v>
      </c>
      <c r="BQ716" s="144">
        <v>0</v>
      </c>
    </row>
    <row r="717" spans="11:69" x14ac:dyDescent="0.25">
      <c r="K717" s="135" t="s">
        <v>328</v>
      </c>
      <c r="N717" s="61" t="s">
        <v>2830</v>
      </c>
      <c r="V717" s="61" t="s">
        <v>787</v>
      </c>
      <c r="W717" s="61" t="s">
        <v>884</v>
      </c>
      <c r="X717" s="61">
        <v>421</v>
      </c>
      <c r="AB717" s="136" t="s">
        <v>387</v>
      </c>
      <c r="AC717" s="179">
        <v>250099205020</v>
      </c>
      <c r="AD717" s="180" t="s">
        <v>2831</v>
      </c>
      <c r="AE717" s="139">
        <v>369</v>
      </c>
      <c r="AF717" s="17">
        <v>57</v>
      </c>
      <c r="AG717" s="17">
        <v>0</v>
      </c>
      <c r="AH717" s="140">
        <v>0</v>
      </c>
      <c r="AI717" s="141">
        <v>0</v>
      </c>
      <c r="AJ717" s="142">
        <v>0</v>
      </c>
      <c r="AK717" s="121">
        <v>0</v>
      </c>
      <c r="AL717" s="142">
        <v>0</v>
      </c>
      <c r="AM717" s="181">
        <v>0</v>
      </c>
      <c r="AN717" s="141">
        <v>0</v>
      </c>
      <c r="AO717" s="140">
        <v>0</v>
      </c>
      <c r="AP717" s="140">
        <v>0</v>
      </c>
      <c r="AQ717" s="140">
        <v>0</v>
      </c>
      <c r="AR717" s="142">
        <v>0</v>
      </c>
      <c r="AS717" s="143">
        <v>0</v>
      </c>
      <c r="AT717" s="142">
        <v>0</v>
      </c>
      <c r="AU717" s="143">
        <v>0</v>
      </c>
      <c r="AV717" s="142">
        <v>0</v>
      </c>
      <c r="AW717" s="143">
        <v>0</v>
      </c>
      <c r="AX717" s="142">
        <v>0</v>
      </c>
      <c r="AY717" s="143">
        <v>0</v>
      </c>
      <c r="AZ717" s="142">
        <v>0</v>
      </c>
      <c r="BA717" s="143">
        <v>0</v>
      </c>
      <c r="BB717" s="142">
        <v>0</v>
      </c>
      <c r="BC717" s="143">
        <v>0</v>
      </c>
      <c r="BE717" s="139">
        <v>0</v>
      </c>
      <c r="BF717" s="139">
        <v>0</v>
      </c>
      <c r="BG717" s="139">
        <v>0</v>
      </c>
      <c r="BH717" s="139">
        <v>0</v>
      </c>
      <c r="BI717" s="139">
        <v>0</v>
      </c>
      <c r="BJ717" s="139">
        <v>0</v>
      </c>
      <c r="BK717" s="139">
        <v>0</v>
      </c>
      <c r="BL717" s="139">
        <v>0</v>
      </c>
      <c r="BM717" s="139">
        <v>0</v>
      </c>
      <c r="BN717" s="139">
        <v>0</v>
      </c>
      <c r="BO717" s="139">
        <v>0</v>
      </c>
      <c r="BP717" s="139">
        <v>0</v>
      </c>
      <c r="BQ717" s="144">
        <v>0</v>
      </c>
    </row>
    <row r="718" spans="11:69" x14ac:dyDescent="0.25">
      <c r="K718" s="135" t="s">
        <v>328</v>
      </c>
      <c r="N718" s="61" t="s">
        <v>2832</v>
      </c>
      <c r="V718" s="61" t="s">
        <v>787</v>
      </c>
      <c r="W718" s="61" t="s">
        <v>884</v>
      </c>
      <c r="X718" s="61">
        <v>421</v>
      </c>
      <c r="AB718" s="136" t="s">
        <v>387</v>
      </c>
      <c r="AC718" s="179">
        <v>250099205030</v>
      </c>
      <c r="AD718" s="180" t="s">
        <v>2833</v>
      </c>
      <c r="AE718" s="139">
        <v>774</v>
      </c>
      <c r="AF718" s="17">
        <v>110</v>
      </c>
      <c r="AG718" s="17">
        <v>0</v>
      </c>
      <c r="AH718" s="140">
        <v>0</v>
      </c>
      <c r="AI718" s="141">
        <v>0</v>
      </c>
      <c r="AJ718" s="142">
        <v>0</v>
      </c>
      <c r="AK718" s="121">
        <v>0</v>
      </c>
      <c r="AL718" s="142">
        <v>0</v>
      </c>
      <c r="AM718" s="181">
        <v>0</v>
      </c>
      <c r="AN718" s="141">
        <v>0</v>
      </c>
      <c r="AO718" s="140">
        <v>0</v>
      </c>
      <c r="AP718" s="140">
        <v>0</v>
      </c>
      <c r="AQ718" s="140">
        <v>0</v>
      </c>
      <c r="AR718" s="142">
        <v>0</v>
      </c>
      <c r="AS718" s="143">
        <v>0</v>
      </c>
      <c r="AT718" s="142">
        <v>0</v>
      </c>
      <c r="AU718" s="143">
        <v>0</v>
      </c>
      <c r="AV718" s="142">
        <v>0</v>
      </c>
      <c r="AW718" s="143">
        <v>0</v>
      </c>
      <c r="AX718" s="142">
        <v>0</v>
      </c>
      <c r="AY718" s="143">
        <v>0</v>
      </c>
      <c r="AZ718" s="142">
        <v>0</v>
      </c>
      <c r="BA718" s="143">
        <v>0</v>
      </c>
      <c r="BB718" s="142">
        <v>0</v>
      </c>
      <c r="BC718" s="143">
        <v>0</v>
      </c>
      <c r="BE718" s="139">
        <v>0</v>
      </c>
      <c r="BF718" s="139">
        <v>0</v>
      </c>
      <c r="BG718" s="139">
        <v>0</v>
      </c>
      <c r="BH718" s="139">
        <v>0</v>
      </c>
      <c r="BI718" s="139">
        <v>0</v>
      </c>
      <c r="BJ718" s="139">
        <v>0</v>
      </c>
      <c r="BK718" s="139">
        <v>0</v>
      </c>
      <c r="BL718" s="139">
        <v>0</v>
      </c>
      <c r="BM718" s="139">
        <v>0</v>
      </c>
      <c r="BN718" s="139">
        <v>0</v>
      </c>
      <c r="BO718" s="139">
        <v>0</v>
      </c>
      <c r="BP718" s="139">
        <v>0</v>
      </c>
      <c r="BQ718" s="144">
        <v>0</v>
      </c>
    </row>
    <row r="719" spans="11:69" x14ac:dyDescent="0.25">
      <c r="K719" s="135" t="s">
        <v>328</v>
      </c>
      <c r="N719" s="61" t="s">
        <v>2834</v>
      </c>
      <c r="V719" s="61" t="s">
        <v>787</v>
      </c>
      <c r="W719" s="61" t="s">
        <v>884</v>
      </c>
      <c r="X719" s="61">
        <v>421</v>
      </c>
      <c r="AB719" s="136" t="s">
        <v>387</v>
      </c>
      <c r="AC719" s="179">
        <v>250099205040</v>
      </c>
      <c r="AD719" s="180" t="s">
        <v>2835</v>
      </c>
      <c r="AE719" s="139">
        <v>567</v>
      </c>
      <c r="AF719" s="17">
        <v>105</v>
      </c>
      <c r="AG719" s="17">
        <v>0</v>
      </c>
      <c r="AH719" s="140">
        <v>0</v>
      </c>
      <c r="AI719" s="141">
        <v>0</v>
      </c>
      <c r="AJ719" s="142">
        <v>0</v>
      </c>
      <c r="AK719" s="121">
        <v>0</v>
      </c>
      <c r="AL719" s="142">
        <v>0</v>
      </c>
      <c r="AM719" s="181">
        <v>0</v>
      </c>
      <c r="AN719" s="141">
        <v>0</v>
      </c>
      <c r="AO719" s="140">
        <v>0</v>
      </c>
      <c r="AP719" s="140">
        <v>0</v>
      </c>
      <c r="AQ719" s="140">
        <v>0</v>
      </c>
      <c r="AR719" s="142">
        <v>0</v>
      </c>
      <c r="AS719" s="143">
        <v>0</v>
      </c>
      <c r="AT719" s="142">
        <v>0</v>
      </c>
      <c r="AU719" s="143">
        <v>0</v>
      </c>
      <c r="AV719" s="142">
        <v>0</v>
      </c>
      <c r="AW719" s="143">
        <v>0</v>
      </c>
      <c r="AX719" s="142">
        <v>0</v>
      </c>
      <c r="AY719" s="143">
        <v>0</v>
      </c>
      <c r="AZ719" s="142">
        <v>0</v>
      </c>
      <c r="BA719" s="143">
        <v>0</v>
      </c>
      <c r="BB719" s="142">
        <v>0</v>
      </c>
      <c r="BC719" s="143">
        <v>0</v>
      </c>
      <c r="BE719" s="139">
        <v>0</v>
      </c>
      <c r="BF719" s="139">
        <v>0</v>
      </c>
      <c r="BG719" s="139">
        <v>0</v>
      </c>
      <c r="BH719" s="139">
        <v>0</v>
      </c>
      <c r="BI719" s="139">
        <v>0</v>
      </c>
      <c r="BJ719" s="139">
        <v>0</v>
      </c>
      <c r="BK719" s="139">
        <v>0</v>
      </c>
      <c r="BL719" s="139">
        <v>0</v>
      </c>
      <c r="BM719" s="139">
        <v>0</v>
      </c>
      <c r="BN719" s="139">
        <v>0</v>
      </c>
      <c r="BO719" s="139">
        <v>0</v>
      </c>
      <c r="BP719" s="139">
        <v>0</v>
      </c>
      <c r="BQ719" s="144">
        <v>0</v>
      </c>
    </row>
    <row r="720" spans="11:69" x14ac:dyDescent="0.25">
      <c r="K720" s="135" t="s">
        <v>328</v>
      </c>
      <c r="N720" s="61" t="s">
        <v>2836</v>
      </c>
      <c r="V720" s="61" t="s">
        <v>787</v>
      </c>
      <c r="W720" s="61" t="s">
        <v>884</v>
      </c>
      <c r="X720" s="61">
        <v>421</v>
      </c>
      <c r="AB720" s="136" t="s">
        <v>387</v>
      </c>
      <c r="AC720" s="179">
        <v>250099205050</v>
      </c>
      <c r="AD720" s="180" t="s">
        <v>2837</v>
      </c>
      <c r="AE720" s="139">
        <v>20</v>
      </c>
      <c r="AF720" s="17">
        <v>7</v>
      </c>
      <c r="AG720" s="17">
        <v>0</v>
      </c>
      <c r="AH720" s="140">
        <v>0</v>
      </c>
      <c r="AI720" s="141">
        <v>0</v>
      </c>
      <c r="AJ720" s="142">
        <v>0</v>
      </c>
      <c r="AK720" s="121">
        <v>0</v>
      </c>
      <c r="AL720" s="142">
        <v>0</v>
      </c>
      <c r="AM720" s="181">
        <v>0</v>
      </c>
      <c r="AN720" s="141">
        <v>0</v>
      </c>
      <c r="AO720" s="140">
        <v>0</v>
      </c>
      <c r="AP720" s="140">
        <v>0</v>
      </c>
      <c r="AQ720" s="140">
        <v>0</v>
      </c>
      <c r="AR720" s="142">
        <v>0</v>
      </c>
      <c r="AS720" s="143">
        <v>0</v>
      </c>
      <c r="AT720" s="142">
        <v>0</v>
      </c>
      <c r="AU720" s="143">
        <v>0</v>
      </c>
      <c r="AV720" s="142">
        <v>0</v>
      </c>
      <c r="AW720" s="143">
        <v>0</v>
      </c>
      <c r="AX720" s="142">
        <v>0</v>
      </c>
      <c r="AY720" s="143">
        <v>0</v>
      </c>
      <c r="AZ720" s="142">
        <v>0</v>
      </c>
      <c r="BA720" s="143">
        <v>0</v>
      </c>
      <c r="BB720" s="142">
        <v>0</v>
      </c>
      <c r="BC720" s="143">
        <v>0</v>
      </c>
      <c r="BE720" s="139">
        <v>0</v>
      </c>
      <c r="BF720" s="139">
        <v>0</v>
      </c>
      <c r="BG720" s="139">
        <v>0</v>
      </c>
      <c r="BH720" s="139">
        <v>0</v>
      </c>
      <c r="BI720" s="139">
        <v>0</v>
      </c>
      <c r="BJ720" s="139">
        <v>0</v>
      </c>
      <c r="BK720" s="139">
        <v>0</v>
      </c>
      <c r="BL720" s="139">
        <v>0</v>
      </c>
      <c r="BM720" s="139">
        <v>0</v>
      </c>
      <c r="BN720" s="139">
        <v>0</v>
      </c>
      <c r="BO720" s="139">
        <v>0</v>
      </c>
      <c r="BP720" s="139">
        <v>0</v>
      </c>
      <c r="BQ720" s="144">
        <v>0</v>
      </c>
    </row>
    <row r="721" spans="11:69" x14ac:dyDescent="0.25">
      <c r="K721" s="135" t="s">
        <v>328</v>
      </c>
      <c r="N721" s="61" t="s">
        <v>2838</v>
      </c>
      <c r="V721" s="61" t="s">
        <v>787</v>
      </c>
      <c r="W721" s="61" t="s">
        <v>884</v>
      </c>
      <c r="X721" s="61">
        <v>421</v>
      </c>
      <c r="AB721" s="136" t="s">
        <v>387</v>
      </c>
      <c r="AC721" s="179">
        <v>250099205060</v>
      </c>
      <c r="AD721" s="180" t="s">
        <v>2839</v>
      </c>
      <c r="AE721" s="139">
        <v>34</v>
      </c>
      <c r="AF721" s="17">
        <v>1</v>
      </c>
      <c r="AG721" s="17">
        <v>0</v>
      </c>
      <c r="AH721" s="140">
        <v>0</v>
      </c>
      <c r="AI721" s="141">
        <v>0</v>
      </c>
      <c r="AJ721" s="142">
        <v>0</v>
      </c>
      <c r="AK721" s="121">
        <v>0</v>
      </c>
      <c r="AL721" s="142">
        <v>0</v>
      </c>
      <c r="AM721" s="181">
        <v>0</v>
      </c>
      <c r="AN721" s="141">
        <v>0</v>
      </c>
      <c r="AO721" s="140">
        <v>0</v>
      </c>
      <c r="AP721" s="140">
        <v>0</v>
      </c>
      <c r="AQ721" s="140">
        <v>0</v>
      </c>
      <c r="AR721" s="142">
        <v>0</v>
      </c>
      <c r="AS721" s="143">
        <v>0</v>
      </c>
      <c r="AT721" s="142">
        <v>0</v>
      </c>
      <c r="AU721" s="143">
        <v>0</v>
      </c>
      <c r="AV721" s="142">
        <v>0</v>
      </c>
      <c r="AW721" s="143">
        <v>0</v>
      </c>
      <c r="AX721" s="142">
        <v>0</v>
      </c>
      <c r="AY721" s="143">
        <v>0</v>
      </c>
      <c r="AZ721" s="142">
        <v>0</v>
      </c>
      <c r="BA721" s="143">
        <v>0</v>
      </c>
      <c r="BB721" s="142">
        <v>0</v>
      </c>
      <c r="BC721" s="143">
        <v>0</v>
      </c>
      <c r="BE721" s="139">
        <v>0</v>
      </c>
      <c r="BF721" s="139">
        <v>0</v>
      </c>
      <c r="BG721" s="139">
        <v>0</v>
      </c>
      <c r="BH721" s="139">
        <v>0</v>
      </c>
      <c r="BI721" s="139">
        <v>0</v>
      </c>
      <c r="BJ721" s="139">
        <v>0</v>
      </c>
      <c r="BK721" s="139">
        <v>0</v>
      </c>
      <c r="BL721" s="139">
        <v>0</v>
      </c>
      <c r="BM721" s="139">
        <v>0</v>
      </c>
      <c r="BN721" s="139">
        <v>0</v>
      </c>
      <c r="BO721" s="139">
        <v>0</v>
      </c>
      <c r="BP721" s="139">
        <v>0</v>
      </c>
      <c r="BQ721" s="144">
        <v>0</v>
      </c>
    </row>
    <row r="722" spans="11:69" x14ac:dyDescent="0.25">
      <c r="K722" s="135" t="s">
        <v>328</v>
      </c>
      <c r="N722" s="61" t="s">
        <v>2840</v>
      </c>
      <c r="V722" s="61" t="s">
        <v>787</v>
      </c>
      <c r="W722" s="61" t="s">
        <v>884</v>
      </c>
      <c r="X722" s="61">
        <v>421</v>
      </c>
      <c r="AB722" s="136" t="s">
        <v>387</v>
      </c>
      <c r="AC722" s="179">
        <v>250099213010</v>
      </c>
      <c r="AD722" s="180" t="s">
        <v>2841</v>
      </c>
      <c r="AE722" s="139">
        <v>4167</v>
      </c>
      <c r="AF722" s="17">
        <v>684</v>
      </c>
      <c r="AG722" s="17">
        <v>0</v>
      </c>
      <c r="AH722" s="140">
        <v>0</v>
      </c>
      <c r="AI722" s="141">
        <v>0</v>
      </c>
      <c r="AJ722" s="142">
        <v>0</v>
      </c>
      <c r="AK722" s="121">
        <v>0</v>
      </c>
      <c r="AL722" s="142">
        <v>0</v>
      </c>
      <c r="AM722" s="181">
        <v>0</v>
      </c>
      <c r="AN722" s="141">
        <v>0</v>
      </c>
      <c r="AO722" s="140">
        <v>0</v>
      </c>
      <c r="AP722" s="140">
        <v>0</v>
      </c>
      <c r="AQ722" s="140">
        <v>0</v>
      </c>
      <c r="AR722" s="142">
        <v>0</v>
      </c>
      <c r="AS722" s="143">
        <v>0</v>
      </c>
      <c r="AT722" s="142">
        <v>0</v>
      </c>
      <c r="AU722" s="143">
        <v>0</v>
      </c>
      <c r="AV722" s="142">
        <v>0</v>
      </c>
      <c r="AW722" s="143">
        <v>0</v>
      </c>
      <c r="AX722" s="142">
        <v>0</v>
      </c>
      <c r="AY722" s="143">
        <v>0</v>
      </c>
      <c r="AZ722" s="142">
        <v>0</v>
      </c>
      <c r="BA722" s="143">
        <v>0</v>
      </c>
      <c r="BB722" s="142">
        <v>0</v>
      </c>
      <c r="BC722" s="143">
        <v>0</v>
      </c>
      <c r="BE722" s="139">
        <v>0</v>
      </c>
      <c r="BF722" s="139">
        <v>0</v>
      </c>
      <c r="BG722" s="139">
        <v>0</v>
      </c>
      <c r="BH722" s="139">
        <v>0</v>
      </c>
      <c r="BI722" s="139">
        <v>0</v>
      </c>
      <c r="BJ722" s="139">
        <v>0</v>
      </c>
      <c r="BK722" s="139">
        <v>0</v>
      </c>
      <c r="BL722" s="139">
        <v>0</v>
      </c>
      <c r="BM722" s="139">
        <v>0</v>
      </c>
      <c r="BN722" s="139">
        <v>0</v>
      </c>
      <c r="BO722" s="139">
        <v>0</v>
      </c>
      <c r="BP722" s="139">
        <v>0</v>
      </c>
      <c r="BQ722" s="144">
        <v>0</v>
      </c>
    </row>
    <row r="723" spans="11:69" x14ac:dyDescent="0.25">
      <c r="K723" s="135" t="s">
        <v>328</v>
      </c>
      <c r="N723" s="61" t="s">
        <v>2842</v>
      </c>
      <c r="V723" s="61" t="s">
        <v>787</v>
      </c>
      <c r="W723" s="61" t="s">
        <v>884</v>
      </c>
      <c r="X723" s="61">
        <v>421</v>
      </c>
      <c r="AB723" s="136" t="s">
        <v>387</v>
      </c>
      <c r="AC723" s="179">
        <v>250099213015</v>
      </c>
      <c r="AD723" s="180" t="s">
        <v>2843</v>
      </c>
      <c r="AE723" s="139">
        <v>1926</v>
      </c>
      <c r="AF723" s="17">
        <v>400</v>
      </c>
      <c r="AG723" s="17">
        <v>0</v>
      </c>
      <c r="AH723" s="140">
        <v>0</v>
      </c>
      <c r="AI723" s="141">
        <v>0</v>
      </c>
      <c r="AJ723" s="142">
        <v>0</v>
      </c>
      <c r="AK723" s="121">
        <v>0</v>
      </c>
      <c r="AL723" s="142">
        <v>0</v>
      </c>
      <c r="AM723" s="181">
        <v>0</v>
      </c>
      <c r="AN723" s="141">
        <v>0</v>
      </c>
      <c r="AO723" s="140">
        <v>0</v>
      </c>
      <c r="AP723" s="140">
        <v>0</v>
      </c>
      <c r="AQ723" s="140">
        <v>0</v>
      </c>
      <c r="AR723" s="142">
        <v>0</v>
      </c>
      <c r="AS723" s="143">
        <v>0</v>
      </c>
      <c r="AT723" s="142">
        <v>0</v>
      </c>
      <c r="AU723" s="143">
        <v>0</v>
      </c>
      <c r="AV723" s="142">
        <v>0</v>
      </c>
      <c r="AW723" s="143">
        <v>0</v>
      </c>
      <c r="AX723" s="142">
        <v>0</v>
      </c>
      <c r="AY723" s="143">
        <v>0</v>
      </c>
      <c r="AZ723" s="142">
        <v>0</v>
      </c>
      <c r="BA723" s="143">
        <v>0</v>
      </c>
      <c r="BB723" s="142">
        <v>0</v>
      </c>
      <c r="BC723" s="143">
        <v>0</v>
      </c>
      <c r="BE723" s="139">
        <v>0</v>
      </c>
      <c r="BF723" s="139">
        <v>0</v>
      </c>
      <c r="BG723" s="139">
        <v>0</v>
      </c>
      <c r="BH723" s="139">
        <v>0</v>
      </c>
      <c r="BI723" s="139">
        <v>0</v>
      </c>
      <c r="BJ723" s="139">
        <v>0</v>
      </c>
      <c r="BK723" s="139">
        <v>0</v>
      </c>
      <c r="BL723" s="139">
        <v>0</v>
      </c>
      <c r="BM723" s="139">
        <v>0</v>
      </c>
      <c r="BN723" s="139">
        <v>0</v>
      </c>
      <c r="BO723" s="139">
        <v>0</v>
      </c>
      <c r="BP723" s="139">
        <v>0</v>
      </c>
      <c r="BQ723" s="144">
        <v>0</v>
      </c>
    </row>
    <row r="724" spans="11:69" x14ac:dyDescent="0.25">
      <c r="K724" s="135" t="s">
        <v>328</v>
      </c>
      <c r="N724" s="61" t="s">
        <v>2844</v>
      </c>
      <c r="V724" s="61" t="s">
        <v>787</v>
      </c>
      <c r="W724" s="61" t="s">
        <v>884</v>
      </c>
      <c r="X724" s="61">
        <v>421</v>
      </c>
      <c r="AB724" s="136" t="s">
        <v>387</v>
      </c>
      <c r="AC724" s="179">
        <v>250099213020</v>
      </c>
      <c r="AD724" s="180" t="s">
        <v>2845</v>
      </c>
      <c r="AE724" s="139">
        <v>4747</v>
      </c>
      <c r="AF724" s="17">
        <v>1121</v>
      </c>
      <c r="AG724" s="17">
        <v>0</v>
      </c>
      <c r="AH724" s="140">
        <v>0</v>
      </c>
      <c r="AI724" s="141">
        <v>0</v>
      </c>
      <c r="AJ724" s="142">
        <v>0</v>
      </c>
      <c r="AK724" s="121">
        <v>0</v>
      </c>
      <c r="AL724" s="142">
        <v>0</v>
      </c>
      <c r="AM724" s="181">
        <v>0</v>
      </c>
      <c r="AN724" s="141">
        <v>0</v>
      </c>
      <c r="AO724" s="140">
        <v>0</v>
      </c>
      <c r="AP724" s="140">
        <v>0</v>
      </c>
      <c r="AQ724" s="140">
        <v>0</v>
      </c>
      <c r="AR724" s="142">
        <v>0</v>
      </c>
      <c r="AS724" s="143">
        <v>0</v>
      </c>
      <c r="AT724" s="142">
        <v>0</v>
      </c>
      <c r="AU724" s="143">
        <v>0</v>
      </c>
      <c r="AV724" s="142">
        <v>0</v>
      </c>
      <c r="AW724" s="143">
        <v>0</v>
      </c>
      <c r="AX724" s="142">
        <v>0</v>
      </c>
      <c r="AY724" s="143">
        <v>0</v>
      </c>
      <c r="AZ724" s="142">
        <v>0</v>
      </c>
      <c r="BA724" s="143">
        <v>0</v>
      </c>
      <c r="BB724" s="142">
        <v>0</v>
      </c>
      <c r="BC724" s="143">
        <v>0</v>
      </c>
      <c r="BE724" s="139">
        <v>0</v>
      </c>
      <c r="BF724" s="139">
        <v>0</v>
      </c>
      <c r="BG724" s="139">
        <v>0</v>
      </c>
      <c r="BH724" s="139">
        <v>0</v>
      </c>
      <c r="BI724" s="139">
        <v>0</v>
      </c>
      <c r="BJ724" s="139">
        <v>0</v>
      </c>
      <c r="BK724" s="139">
        <v>0</v>
      </c>
      <c r="BL724" s="139">
        <v>0</v>
      </c>
      <c r="BM724" s="139">
        <v>0</v>
      </c>
      <c r="BN724" s="139">
        <v>0</v>
      </c>
      <c r="BO724" s="139">
        <v>0</v>
      </c>
      <c r="BP724" s="139">
        <v>0</v>
      </c>
      <c r="BQ724" s="144">
        <v>0</v>
      </c>
    </row>
    <row r="725" spans="11:69" x14ac:dyDescent="0.25">
      <c r="K725" s="135" t="s">
        <v>328</v>
      </c>
      <c r="N725" s="61" t="s">
        <v>2846</v>
      </c>
      <c r="V725" s="61" t="s">
        <v>787</v>
      </c>
      <c r="W725" s="61" t="s">
        <v>884</v>
      </c>
      <c r="X725" s="61">
        <v>421</v>
      </c>
      <c r="AB725" s="136" t="s">
        <v>387</v>
      </c>
      <c r="AC725" s="179">
        <v>250099213030</v>
      </c>
      <c r="AD725" s="180" t="s">
        <v>2847</v>
      </c>
      <c r="AE725" s="139">
        <v>6066</v>
      </c>
      <c r="AF725" s="17">
        <v>1212</v>
      </c>
      <c r="AG725" s="17">
        <v>0</v>
      </c>
      <c r="AH725" s="140">
        <v>0</v>
      </c>
      <c r="AI725" s="141">
        <v>0</v>
      </c>
      <c r="AJ725" s="142">
        <v>0</v>
      </c>
      <c r="AK725" s="121">
        <v>0</v>
      </c>
      <c r="AL725" s="142">
        <v>0</v>
      </c>
      <c r="AM725" s="181">
        <v>0</v>
      </c>
      <c r="AN725" s="141">
        <v>0</v>
      </c>
      <c r="AO725" s="140">
        <v>0</v>
      </c>
      <c r="AP725" s="140">
        <v>0</v>
      </c>
      <c r="AQ725" s="140">
        <v>0</v>
      </c>
      <c r="AR725" s="142">
        <v>0</v>
      </c>
      <c r="AS725" s="143">
        <v>0</v>
      </c>
      <c r="AT725" s="142">
        <v>0</v>
      </c>
      <c r="AU725" s="143">
        <v>0</v>
      </c>
      <c r="AV725" s="142">
        <v>0</v>
      </c>
      <c r="AW725" s="143">
        <v>0</v>
      </c>
      <c r="AX725" s="142">
        <v>0</v>
      </c>
      <c r="AY725" s="143">
        <v>0</v>
      </c>
      <c r="AZ725" s="142">
        <v>0</v>
      </c>
      <c r="BA725" s="143">
        <v>0</v>
      </c>
      <c r="BB725" s="142">
        <v>0</v>
      </c>
      <c r="BC725" s="143">
        <v>0</v>
      </c>
      <c r="BE725" s="139">
        <v>0</v>
      </c>
      <c r="BF725" s="139">
        <v>0</v>
      </c>
      <c r="BG725" s="139">
        <v>0</v>
      </c>
      <c r="BH725" s="139">
        <v>0</v>
      </c>
      <c r="BI725" s="139">
        <v>0</v>
      </c>
      <c r="BJ725" s="139">
        <v>0</v>
      </c>
      <c r="BK725" s="139">
        <v>0</v>
      </c>
      <c r="BL725" s="139">
        <v>0</v>
      </c>
      <c r="BM725" s="139">
        <v>0</v>
      </c>
      <c r="BN725" s="139">
        <v>0</v>
      </c>
      <c r="BO725" s="139">
        <v>0</v>
      </c>
      <c r="BP725" s="139">
        <v>0</v>
      </c>
      <c r="BQ725" s="144">
        <v>0</v>
      </c>
    </row>
    <row r="726" spans="11:69" x14ac:dyDescent="0.25">
      <c r="K726" s="135" t="s">
        <v>328</v>
      </c>
      <c r="N726" s="61" t="s">
        <v>2848</v>
      </c>
      <c r="V726" s="61" t="s">
        <v>787</v>
      </c>
      <c r="W726" s="61" t="s">
        <v>884</v>
      </c>
      <c r="X726" s="61">
        <v>421</v>
      </c>
      <c r="AB726" s="136" t="s">
        <v>387</v>
      </c>
      <c r="AC726" s="179">
        <v>250099213040</v>
      </c>
      <c r="AD726" s="180" t="s">
        <v>2849</v>
      </c>
      <c r="AE726" s="139">
        <v>4091</v>
      </c>
      <c r="AF726" s="17">
        <v>793</v>
      </c>
      <c r="AG726" s="17">
        <v>0</v>
      </c>
      <c r="AH726" s="140">
        <v>0</v>
      </c>
      <c r="AI726" s="141">
        <v>0</v>
      </c>
      <c r="AJ726" s="142">
        <v>0</v>
      </c>
      <c r="AK726" s="121">
        <v>0</v>
      </c>
      <c r="AL726" s="142">
        <v>0</v>
      </c>
      <c r="AM726" s="181">
        <v>0</v>
      </c>
      <c r="AN726" s="141">
        <v>0</v>
      </c>
      <c r="AO726" s="140">
        <v>0</v>
      </c>
      <c r="AP726" s="140">
        <v>0</v>
      </c>
      <c r="AQ726" s="140">
        <v>0</v>
      </c>
      <c r="AR726" s="142">
        <v>0</v>
      </c>
      <c r="AS726" s="143">
        <v>0</v>
      </c>
      <c r="AT726" s="142">
        <v>0</v>
      </c>
      <c r="AU726" s="143">
        <v>0</v>
      </c>
      <c r="AV726" s="142">
        <v>0</v>
      </c>
      <c r="AW726" s="143">
        <v>0</v>
      </c>
      <c r="AX726" s="142">
        <v>0</v>
      </c>
      <c r="AY726" s="143">
        <v>0</v>
      </c>
      <c r="AZ726" s="142">
        <v>0</v>
      </c>
      <c r="BA726" s="143">
        <v>0</v>
      </c>
      <c r="BB726" s="142">
        <v>0</v>
      </c>
      <c r="BC726" s="143">
        <v>0</v>
      </c>
      <c r="BE726" s="139">
        <v>0</v>
      </c>
      <c r="BF726" s="139">
        <v>0</v>
      </c>
      <c r="BG726" s="139">
        <v>0</v>
      </c>
      <c r="BH726" s="139">
        <v>0</v>
      </c>
      <c r="BI726" s="139">
        <v>0</v>
      </c>
      <c r="BJ726" s="139">
        <v>0</v>
      </c>
      <c r="BK726" s="139">
        <v>0</v>
      </c>
      <c r="BL726" s="139">
        <v>0</v>
      </c>
      <c r="BM726" s="139">
        <v>0</v>
      </c>
      <c r="BN726" s="139">
        <v>0</v>
      </c>
      <c r="BO726" s="139">
        <v>0</v>
      </c>
      <c r="BP726" s="139">
        <v>0</v>
      </c>
      <c r="BQ726" s="144">
        <v>0</v>
      </c>
    </row>
    <row r="727" spans="11:69" x14ac:dyDescent="0.25">
      <c r="K727" s="135" t="s">
        <v>328</v>
      </c>
      <c r="N727" s="61" t="s">
        <v>2850</v>
      </c>
      <c r="V727" s="61" t="s">
        <v>787</v>
      </c>
      <c r="W727" s="61" t="s">
        <v>884</v>
      </c>
      <c r="X727" s="61">
        <v>421</v>
      </c>
      <c r="AB727" s="136" t="s">
        <v>387</v>
      </c>
      <c r="AC727" s="179">
        <v>250099213050</v>
      </c>
      <c r="AD727" s="180" t="s">
        <v>2851</v>
      </c>
      <c r="AE727" s="139">
        <v>370</v>
      </c>
      <c r="AF727" s="17">
        <v>80</v>
      </c>
      <c r="AG727" s="17">
        <v>0</v>
      </c>
      <c r="AH727" s="140">
        <v>0</v>
      </c>
      <c r="AI727" s="141">
        <v>0</v>
      </c>
      <c r="AJ727" s="142">
        <v>0</v>
      </c>
      <c r="AK727" s="121">
        <v>0</v>
      </c>
      <c r="AL727" s="142">
        <v>0</v>
      </c>
      <c r="AM727" s="181">
        <v>0</v>
      </c>
      <c r="AN727" s="141">
        <v>0</v>
      </c>
      <c r="AO727" s="140">
        <v>0</v>
      </c>
      <c r="AP727" s="140">
        <v>0</v>
      </c>
      <c r="AQ727" s="140">
        <v>0</v>
      </c>
      <c r="AR727" s="142">
        <v>0</v>
      </c>
      <c r="AS727" s="143">
        <v>0</v>
      </c>
      <c r="AT727" s="142">
        <v>0</v>
      </c>
      <c r="AU727" s="143">
        <v>0</v>
      </c>
      <c r="AV727" s="142">
        <v>0</v>
      </c>
      <c r="AW727" s="143">
        <v>0</v>
      </c>
      <c r="AX727" s="142">
        <v>0</v>
      </c>
      <c r="AY727" s="143">
        <v>0</v>
      </c>
      <c r="AZ727" s="142">
        <v>0</v>
      </c>
      <c r="BA727" s="143">
        <v>0</v>
      </c>
      <c r="BB727" s="142">
        <v>0</v>
      </c>
      <c r="BC727" s="143">
        <v>0</v>
      </c>
      <c r="BE727" s="139">
        <v>0</v>
      </c>
      <c r="BF727" s="139">
        <v>0</v>
      </c>
      <c r="BG727" s="139">
        <v>0</v>
      </c>
      <c r="BH727" s="139">
        <v>0</v>
      </c>
      <c r="BI727" s="139">
        <v>0</v>
      </c>
      <c r="BJ727" s="139">
        <v>0</v>
      </c>
      <c r="BK727" s="139">
        <v>0</v>
      </c>
      <c r="BL727" s="139">
        <v>0</v>
      </c>
      <c r="BM727" s="139">
        <v>0</v>
      </c>
      <c r="BN727" s="139">
        <v>0</v>
      </c>
      <c r="BO727" s="139">
        <v>0</v>
      </c>
      <c r="BP727" s="139">
        <v>0</v>
      </c>
      <c r="BQ727" s="144">
        <v>0</v>
      </c>
    </row>
    <row r="728" spans="11:69" x14ac:dyDescent="0.25">
      <c r="K728" s="135" t="s">
        <v>328</v>
      </c>
      <c r="N728" s="61" t="s">
        <v>2852</v>
      </c>
      <c r="V728" s="61" t="s">
        <v>787</v>
      </c>
      <c r="W728" s="61" t="s">
        <v>884</v>
      </c>
      <c r="X728" s="61">
        <v>421</v>
      </c>
      <c r="AB728" s="136" t="s">
        <v>387</v>
      </c>
      <c r="AC728" s="179">
        <v>250099213060</v>
      </c>
      <c r="AD728" s="180" t="s">
        <v>2853</v>
      </c>
      <c r="AE728" s="139">
        <v>2234</v>
      </c>
      <c r="AF728" s="17">
        <v>87</v>
      </c>
      <c r="AG728" s="17">
        <v>0</v>
      </c>
      <c r="AH728" s="140">
        <v>0</v>
      </c>
      <c r="AI728" s="141">
        <v>0</v>
      </c>
      <c r="AJ728" s="142">
        <v>0</v>
      </c>
      <c r="AK728" s="121">
        <v>0</v>
      </c>
      <c r="AL728" s="142">
        <v>0</v>
      </c>
      <c r="AM728" s="181">
        <v>0</v>
      </c>
      <c r="AN728" s="141">
        <v>0</v>
      </c>
      <c r="AO728" s="140">
        <v>0</v>
      </c>
      <c r="AP728" s="140">
        <v>0</v>
      </c>
      <c r="AQ728" s="140">
        <v>0</v>
      </c>
      <c r="AR728" s="142">
        <v>0</v>
      </c>
      <c r="AS728" s="143">
        <v>0</v>
      </c>
      <c r="AT728" s="142">
        <v>0</v>
      </c>
      <c r="AU728" s="143">
        <v>0</v>
      </c>
      <c r="AV728" s="142">
        <v>0</v>
      </c>
      <c r="AW728" s="143">
        <v>0</v>
      </c>
      <c r="AX728" s="142">
        <v>0</v>
      </c>
      <c r="AY728" s="143">
        <v>0</v>
      </c>
      <c r="AZ728" s="142">
        <v>0</v>
      </c>
      <c r="BA728" s="143">
        <v>0</v>
      </c>
      <c r="BB728" s="142">
        <v>0</v>
      </c>
      <c r="BC728" s="143">
        <v>0</v>
      </c>
      <c r="BE728" s="139">
        <v>0</v>
      </c>
      <c r="BF728" s="139">
        <v>0</v>
      </c>
      <c r="BG728" s="139">
        <v>0</v>
      </c>
      <c r="BH728" s="139">
        <v>0</v>
      </c>
      <c r="BI728" s="139">
        <v>0</v>
      </c>
      <c r="BJ728" s="139">
        <v>0</v>
      </c>
      <c r="BK728" s="139">
        <v>0</v>
      </c>
      <c r="BL728" s="139">
        <v>0</v>
      </c>
      <c r="BM728" s="139">
        <v>0</v>
      </c>
      <c r="BN728" s="139">
        <v>0</v>
      </c>
      <c r="BO728" s="139">
        <v>0</v>
      </c>
      <c r="BP728" s="139">
        <v>0</v>
      </c>
      <c r="BQ728" s="144">
        <v>0</v>
      </c>
    </row>
    <row r="729" spans="11:69" x14ac:dyDescent="0.25">
      <c r="K729" s="135" t="s">
        <v>328</v>
      </c>
      <c r="N729" s="61" t="s">
        <v>2854</v>
      </c>
      <c r="V729" s="61" t="s">
        <v>787</v>
      </c>
      <c r="W729" s="61" t="s">
        <v>884</v>
      </c>
      <c r="X729" s="61">
        <v>421</v>
      </c>
      <c r="AB729" s="136" t="s">
        <v>387</v>
      </c>
      <c r="AC729" s="179">
        <v>250099214010</v>
      </c>
      <c r="AD729" s="180" t="s">
        <v>2855</v>
      </c>
      <c r="AE729" s="139">
        <v>575</v>
      </c>
      <c r="AF729" s="17">
        <v>94</v>
      </c>
      <c r="AG729" s="17">
        <v>0</v>
      </c>
      <c r="AH729" s="140">
        <v>0</v>
      </c>
      <c r="AI729" s="141">
        <v>0</v>
      </c>
      <c r="AJ729" s="142">
        <v>0</v>
      </c>
      <c r="AK729" s="121">
        <v>0</v>
      </c>
      <c r="AL729" s="142">
        <v>0</v>
      </c>
      <c r="AM729" s="181">
        <v>0</v>
      </c>
      <c r="AN729" s="141">
        <v>0</v>
      </c>
      <c r="AO729" s="140">
        <v>0</v>
      </c>
      <c r="AP729" s="140">
        <v>0</v>
      </c>
      <c r="AQ729" s="140">
        <v>0</v>
      </c>
      <c r="AR729" s="142">
        <v>0</v>
      </c>
      <c r="AS729" s="143">
        <v>0</v>
      </c>
      <c r="AT729" s="142">
        <v>0</v>
      </c>
      <c r="AU729" s="143">
        <v>0</v>
      </c>
      <c r="AV729" s="142">
        <v>0</v>
      </c>
      <c r="AW729" s="143">
        <v>0</v>
      </c>
      <c r="AX729" s="142">
        <v>0</v>
      </c>
      <c r="AY729" s="143">
        <v>0</v>
      </c>
      <c r="AZ729" s="142">
        <v>0</v>
      </c>
      <c r="BA729" s="143">
        <v>0</v>
      </c>
      <c r="BB729" s="142">
        <v>0</v>
      </c>
      <c r="BC729" s="143">
        <v>0</v>
      </c>
      <c r="BE729" s="139">
        <v>0</v>
      </c>
      <c r="BF729" s="139">
        <v>0</v>
      </c>
      <c r="BG729" s="139">
        <v>0</v>
      </c>
      <c r="BH729" s="139">
        <v>0</v>
      </c>
      <c r="BI729" s="139">
        <v>0</v>
      </c>
      <c r="BJ729" s="139">
        <v>0</v>
      </c>
      <c r="BK729" s="139">
        <v>0</v>
      </c>
      <c r="BL729" s="139">
        <v>0</v>
      </c>
      <c r="BM729" s="139">
        <v>0</v>
      </c>
      <c r="BN729" s="139">
        <v>0</v>
      </c>
      <c r="BO729" s="139">
        <v>0</v>
      </c>
      <c r="BP729" s="139">
        <v>0</v>
      </c>
      <c r="BQ729" s="144">
        <v>0</v>
      </c>
    </row>
    <row r="730" spans="11:69" x14ac:dyDescent="0.25">
      <c r="K730" s="135" t="s">
        <v>328</v>
      </c>
      <c r="N730" s="61" t="s">
        <v>2856</v>
      </c>
      <c r="V730" s="61" t="s">
        <v>787</v>
      </c>
      <c r="W730" s="61" t="s">
        <v>884</v>
      </c>
      <c r="X730" s="61">
        <v>421</v>
      </c>
      <c r="AB730" s="136" t="s">
        <v>387</v>
      </c>
      <c r="AC730" s="179">
        <v>250099214015</v>
      </c>
      <c r="AD730" s="180" t="s">
        <v>2857</v>
      </c>
      <c r="AE730" s="139">
        <v>244</v>
      </c>
      <c r="AF730" s="17">
        <v>54</v>
      </c>
      <c r="AG730" s="17">
        <v>0</v>
      </c>
      <c r="AH730" s="140">
        <v>0</v>
      </c>
      <c r="AI730" s="141">
        <v>0</v>
      </c>
      <c r="AJ730" s="142">
        <v>0</v>
      </c>
      <c r="AK730" s="121">
        <v>0</v>
      </c>
      <c r="AL730" s="142">
        <v>0</v>
      </c>
      <c r="AM730" s="181">
        <v>0</v>
      </c>
      <c r="AN730" s="141">
        <v>0</v>
      </c>
      <c r="AO730" s="140">
        <v>0</v>
      </c>
      <c r="AP730" s="140">
        <v>0</v>
      </c>
      <c r="AQ730" s="140">
        <v>0</v>
      </c>
      <c r="AR730" s="142">
        <v>0</v>
      </c>
      <c r="AS730" s="143">
        <v>0</v>
      </c>
      <c r="AT730" s="142">
        <v>0</v>
      </c>
      <c r="AU730" s="143">
        <v>0</v>
      </c>
      <c r="AV730" s="142">
        <v>0</v>
      </c>
      <c r="AW730" s="143">
        <v>0</v>
      </c>
      <c r="AX730" s="142">
        <v>0</v>
      </c>
      <c r="AY730" s="143">
        <v>0</v>
      </c>
      <c r="AZ730" s="142">
        <v>0</v>
      </c>
      <c r="BA730" s="143">
        <v>0</v>
      </c>
      <c r="BB730" s="142">
        <v>0</v>
      </c>
      <c r="BC730" s="143">
        <v>0</v>
      </c>
      <c r="BE730" s="139">
        <v>0</v>
      </c>
      <c r="BF730" s="139">
        <v>0</v>
      </c>
      <c r="BG730" s="139">
        <v>0</v>
      </c>
      <c r="BH730" s="139">
        <v>0</v>
      </c>
      <c r="BI730" s="139">
        <v>0</v>
      </c>
      <c r="BJ730" s="139">
        <v>0</v>
      </c>
      <c r="BK730" s="139">
        <v>0</v>
      </c>
      <c r="BL730" s="139">
        <v>0</v>
      </c>
      <c r="BM730" s="139">
        <v>0</v>
      </c>
      <c r="BN730" s="139">
        <v>0</v>
      </c>
      <c r="BO730" s="139">
        <v>0</v>
      </c>
      <c r="BP730" s="139">
        <v>0</v>
      </c>
      <c r="BQ730" s="144">
        <v>0</v>
      </c>
    </row>
    <row r="731" spans="11:69" x14ac:dyDescent="0.25">
      <c r="K731" s="135" t="s">
        <v>328</v>
      </c>
      <c r="N731" s="61" t="s">
        <v>2858</v>
      </c>
      <c r="V731" s="61" t="s">
        <v>787</v>
      </c>
      <c r="W731" s="61" t="s">
        <v>884</v>
      </c>
      <c r="X731" s="61">
        <v>421</v>
      </c>
      <c r="AB731" s="136" t="s">
        <v>387</v>
      </c>
      <c r="AC731" s="179">
        <v>250099214020</v>
      </c>
      <c r="AD731" s="180" t="s">
        <v>2859</v>
      </c>
      <c r="AE731" s="139">
        <v>677</v>
      </c>
      <c r="AF731" s="17">
        <v>148</v>
      </c>
      <c r="AG731" s="17">
        <v>0</v>
      </c>
      <c r="AH731" s="140">
        <v>0</v>
      </c>
      <c r="AI731" s="141">
        <v>0</v>
      </c>
      <c r="AJ731" s="142">
        <v>0</v>
      </c>
      <c r="AK731" s="121">
        <v>0</v>
      </c>
      <c r="AL731" s="142">
        <v>0</v>
      </c>
      <c r="AM731" s="181">
        <v>0</v>
      </c>
      <c r="AN731" s="141">
        <v>0</v>
      </c>
      <c r="AO731" s="140">
        <v>0</v>
      </c>
      <c r="AP731" s="140">
        <v>0</v>
      </c>
      <c r="AQ731" s="140">
        <v>0</v>
      </c>
      <c r="AR731" s="142">
        <v>0</v>
      </c>
      <c r="AS731" s="143">
        <v>0</v>
      </c>
      <c r="AT731" s="142">
        <v>0</v>
      </c>
      <c r="AU731" s="143">
        <v>0</v>
      </c>
      <c r="AV731" s="142">
        <v>0</v>
      </c>
      <c r="AW731" s="143">
        <v>0</v>
      </c>
      <c r="AX731" s="142">
        <v>0</v>
      </c>
      <c r="AY731" s="143">
        <v>0</v>
      </c>
      <c r="AZ731" s="142">
        <v>0</v>
      </c>
      <c r="BA731" s="143">
        <v>0</v>
      </c>
      <c r="BB731" s="142">
        <v>0</v>
      </c>
      <c r="BC731" s="143">
        <v>0</v>
      </c>
      <c r="BE731" s="139">
        <v>0</v>
      </c>
      <c r="BF731" s="139">
        <v>0</v>
      </c>
      <c r="BG731" s="139">
        <v>0</v>
      </c>
      <c r="BH731" s="139">
        <v>0</v>
      </c>
      <c r="BI731" s="139">
        <v>0</v>
      </c>
      <c r="BJ731" s="139">
        <v>0</v>
      </c>
      <c r="BK731" s="139">
        <v>0</v>
      </c>
      <c r="BL731" s="139">
        <v>0</v>
      </c>
      <c r="BM731" s="139">
        <v>0</v>
      </c>
      <c r="BN731" s="139">
        <v>0</v>
      </c>
      <c r="BO731" s="139">
        <v>0</v>
      </c>
      <c r="BP731" s="139">
        <v>0</v>
      </c>
      <c r="BQ731" s="144">
        <v>0</v>
      </c>
    </row>
    <row r="732" spans="11:69" x14ac:dyDescent="0.25">
      <c r="K732" s="135" t="s">
        <v>328</v>
      </c>
      <c r="N732" s="61" t="s">
        <v>2860</v>
      </c>
      <c r="V732" s="61" t="s">
        <v>787</v>
      </c>
      <c r="W732" s="61" t="s">
        <v>884</v>
      </c>
      <c r="X732" s="61">
        <v>421</v>
      </c>
      <c r="AB732" s="136" t="s">
        <v>387</v>
      </c>
      <c r="AC732" s="179">
        <v>250099214030</v>
      </c>
      <c r="AD732" s="180" t="s">
        <v>2861</v>
      </c>
      <c r="AE732" s="139">
        <v>666</v>
      </c>
      <c r="AF732" s="17">
        <v>129</v>
      </c>
      <c r="AG732" s="17">
        <v>0</v>
      </c>
      <c r="AH732" s="140">
        <v>0</v>
      </c>
      <c r="AI732" s="141">
        <v>0</v>
      </c>
      <c r="AJ732" s="142">
        <v>0</v>
      </c>
      <c r="AK732" s="121">
        <v>0</v>
      </c>
      <c r="AL732" s="142">
        <v>0</v>
      </c>
      <c r="AM732" s="181">
        <v>0</v>
      </c>
      <c r="AN732" s="141">
        <v>0</v>
      </c>
      <c r="AO732" s="140">
        <v>0</v>
      </c>
      <c r="AP732" s="140">
        <v>0</v>
      </c>
      <c r="AQ732" s="140">
        <v>0</v>
      </c>
      <c r="AR732" s="142">
        <v>0</v>
      </c>
      <c r="AS732" s="143">
        <v>0</v>
      </c>
      <c r="AT732" s="142">
        <v>0</v>
      </c>
      <c r="AU732" s="143">
        <v>0</v>
      </c>
      <c r="AV732" s="142">
        <v>0</v>
      </c>
      <c r="AW732" s="143">
        <v>0</v>
      </c>
      <c r="AX732" s="142">
        <v>0</v>
      </c>
      <c r="AY732" s="143">
        <v>0</v>
      </c>
      <c r="AZ732" s="142">
        <v>0</v>
      </c>
      <c r="BA732" s="143">
        <v>0</v>
      </c>
      <c r="BB732" s="142">
        <v>0</v>
      </c>
      <c r="BC732" s="143">
        <v>0</v>
      </c>
      <c r="BE732" s="139">
        <v>0</v>
      </c>
      <c r="BF732" s="139">
        <v>0</v>
      </c>
      <c r="BG732" s="139">
        <v>0</v>
      </c>
      <c r="BH732" s="139">
        <v>0</v>
      </c>
      <c r="BI732" s="139">
        <v>0</v>
      </c>
      <c r="BJ732" s="139">
        <v>0</v>
      </c>
      <c r="BK732" s="139">
        <v>0</v>
      </c>
      <c r="BL732" s="139">
        <v>0</v>
      </c>
      <c r="BM732" s="139">
        <v>0</v>
      </c>
      <c r="BN732" s="139">
        <v>0</v>
      </c>
      <c r="BO732" s="139">
        <v>0</v>
      </c>
      <c r="BP732" s="139">
        <v>0</v>
      </c>
      <c r="BQ732" s="144">
        <v>0</v>
      </c>
    </row>
    <row r="733" spans="11:69" x14ac:dyDescent="0.25">
      <c r="K733" s="135" t="s">
        <v>328</v>
      </c>
      <c r="N733" s="61" t="s">
        <v>2862</v>
      </c>
      <c r="V733" s="61" t="s">
        <v>787</v>
      </c>
      <c r="W733" s="61" t="s">
        <v>884</v>
      </c>
      <c r="X733" s="61">
        <v>421</v>
      </c>
      <c r="AB733" s="136" t="s">
        <v>387</v>
      </c>
      <c r="AC733" s="179">
        <v>250099214040</v>
      </c>
      <c r="AD733" s="180" t="s">
        <v>2863</v>
      </c>
      <c r="AE733" s="139">
        <v>529</v>
      </c>
      <c r="AF733" s="17">
        <v>126</v>
      </c>
      <c r="AG733" s="17">
        <v>0</v>
      </c>
      <c r="AH733" s="140">
        <v>0</v>
      </c>
      <c r="AI733" s="141">
        <v>0</v>
      </c>
      <c r="AJ733" s="142">
        <v>0</v>
      </c>
      <c r="AK733" s="121">
        <v>0</v>
      </c>
      <c r="AL733" s="142">
        <v>0</v>
      </c>
      <c r="AM733" s="181">
        <v>0</v>
      </c>
      <c r="AN733" s="141">
        <v>0</v>
      </c>
      <c r="AO733" s="140">
        <v>0</v>
      </c>
      <c r="AP733" s="140">
        <v>0</v>
      </c>
      <c r="AQ733" s="140">
        <v>0</v>
      </c>
      <c r="AR733" s="142">
        <v>0</v>
      </c>
      <c r="AS733" s="143">
        <v>0</v>
      </c>
      <c r="AT733" s="142">
        <v>0</v>
      </c>
      <c r="AU733" s="143">
        <v>0</v>
      </c>
      <c r="AV733" s="142">
        <v>0</v>
      </c>
      <c r="AW733" s="143">
        <v>0</v>
      </c>
      <c r="AX733" s="142">
        <v>0</v>
      </c>
      <c r="AY733" s="143">
        <v>0</v>
      </c>
      <c r="AZ733" s="142">
        <v>0</v>
      </c>
      <c r="BA733" s="143">
        <v>0</v>
      </c>
      <c r="BB733" s="142">
        <v>0</v>
      </c>
      <c r="BC733" s="143">
        <v>0</v>
      </c>
      <c r="BE733" s="139">
        <v>0</v>
      </c>
      <c r="BF733" s="139">
        <v>0</v>
      </c>
      <c r="BG733" s="139">
        <v>0</v>
      </c>
      <c r="BH733" s="139">
        <v>0</v>
      </c>
      <c r="BI733" s="139">
        <v>0</v>
      </c>
      <c r="BJ733" s="139">
        <v>0</v>
      </c>
      <c r="BK733" s="139">
        <v>0</v>
      </c>
      <c r="BL733" s="139">
        <v>0</v>
      </c>
      <c r="BM733" s="139">
        <v>0</v>
      </c>
      <c r="BN733" s="139">
        <v>0</v>
      </c>
      <c r="BO733" s="139">
        <v>0</v>
      </c>
      <c r="BP733" s="139">
        <v>0</v>
      </c>
      <c r="BQ733" s="144">
        <v>0</v>
      </c>
    </row>
    <row r="734" spans="11:69" x14ac:dyDescent="0.25">
      <c r="K734" s="135" t="s">
        <v>328</v>
      </c>
      <c r="N734" s="61" t="s">
        <v>2864</v>
      </c>
      <c r="V734" s="61" t="s">
        <v>787</v>
      </c>
      <c r="W734" s="61" t="s">
        <v>884</v>
      </c>
      <c r="X734" s="61">
        <v>421</v>
      </c>
      <c r="AB734" s="136" t="s">
        <v>387</v>
      </c>
      <c r="AC734" s="179">
        <v>250099214050</v>
      </c>
      <c r="AD734" s="180" t="s">
        <v>2865</v>
      </c>
      <c r="AE734" s="139">
        <v>51</v>
      </c>
      <c r="AF734" s="17">
        <v>4</v>
      </c>
      <c r="AG734" s="17">
        <v>0</v>
      </c>
      <c r="AH734" s="140">
        <v>0</v>
      </c>
      <c r="AI734" s="141">
        <v>0</v>
      </c>
      <c r="AJ734" s="142">
        <v>0</v>
      </c>
      <c r="AK734" s="121">
        <v>0</v>
      </c>
      <c r="AL734" s="142">
        <v>0</v>
      </c>
      <c r="AM734" s="181">
        <v>0</v>
      </c>
      <c r="AN734" s="141">
        <v>0</v>
      </c>
      <c r="AO734" s="140">
        <v>0</v>
      </c>
      <c r="AP734" s="140">
        <v>0</v>
      </c>
      <c r="AQ734" s="140">
        <v>0</v>
      </c>
      <c r="AR734" s="142">
        <v>0</v>
      </c>
      <c r="AS734" s="143">
        <v>0</v>
      </c>
      <c r="AT734" s="142">
        <v>0</v>
      </c>
      <c r="AU734" s="143">
        <v>0</v>
      </c>
      <c r="AV734" s="142">
        <v>0</v>
      </c>
      <c r="AW734" s="143">
        <v>0</v>
      </c>
      <c r="AX734" s="142">
        <v>0</v>
      </c>
      <c r="AY734" s="143">
        <v>0</v>
      </c>
      <c r="AZ734" s="142">
        <v>0</v>
      </c>
      <c r="BA734" s="143">
        <v>0</v>
      </c>
      <c r="BB734" s="142">
        <v>0</v>
      </c>
      <c r="BC734" s="143">
        <v>0</v>
      </c>
      <c r="BE734" s="139">
        <v>0</v>
      </c>
      <c r="BF734" s="139">
        <v>0</v>
      </c>
      <c r="BG734" s="139">
        <v>0</v>
      </c>
      <c r="BH734" s="139">
        <v>0</v>
      </c>
      <c r="BI734" s="139">
        <v>0</v>
      </c>
      <c r="BJ734" s="139">
        <v>0</v>
      </c>
      <c r="BK734" s="139">
        <v>0</v>
      </c>
      <c r="BL734" s="139">
        <v>0</v>
      </c>
      <c r="BM734" s="139">
        <v>0</v>
      </c>
      <c r="BN734" s="139">
        <v>0</v>
      </c>
      <c r="BO734" s="139">
        <v>0</v>
      </c>
      <c r="BP734" s="139">
        <v>0</v>
      </c>
      <c r="BQ734" s="144">
        <v>0</v>
      </c>
    </row>
    <row r="735" spans="11:69" x14ac:dyDescent="0.25">
      <c r="K735" s="135" t="s">
        <v>328</v>
      </c>
      <c r="N735" s="61" t="s">
        <v>2866</v>
      </c>
      <c r="V735" s="61" t="s">
        <v>787</v>
      </c>
      <c r="W735" s="61" t="s">
        <v>884</v>
      </c>
      <c r="X735" s="61">
        <v>421</v>
      </c>
      <c r="AB735" s="136" t="s">
        <v>387</v>
      </c>
      <c r="AC735" s="179">
        <v>250099214060</v>
      </c>
      <c r="AD735" s="180" t="s">
        <v>2867</v>
      </c>
      <c r="AE735" s="139">
        <v>36</v>
      </c>
      <c r="AF735" s="17">
        <v>0</v>
      </c>
      <c r="AG735" s="17">
        <v>0</v>
      </c>
      <c r="AH735" s="140">
        <v>0</v>
      </c>
      <c r="AI735" s="141">
        <v>0</v>
      </c>
      <c r="AJ735" s="142">
        <v>0</v>
      </c>
      <c r="AK735" s="121">
        <v>0</v>
      </c>
      <c r="AL735" s="142">
        <v>0</v>
      </c>
      <c r="AM735" s="181">
        <v>0</v>
      </c>
      <c r="AN735" s="141">
        <v>0</v>
      </c>
      <c r="AO735" s="140">
        <v>0</v>
      </c>
      <c r="AP735" s="140">
        <v>0</v>
      </c>
      <c r="AQ735" s="140">
        <v>0</v>
      </c>
      <c r="AR735" s="142">
        <v>0</v>
      </c>
      <c r="AS735" s="143">
        <v>0</v>
      </c>
      <c r="AT735" s="142">
        <v>0</v>
      </c>
      <c r="AU735" s="143">
        <v>0</v>
      </c>
      <c r="AV735" s="142">
        <v>0</v>
      </c>
      <c r="AW735" s="143">
        <v>0</v>
      </c>
      <c r="AX735" s="142">
        <v>0</v>
      </c>
      <c r="AY735" s="143">
        <v>0</v>
      </c>
      <c r="AZ735" s="142">
        <v>0</v>
      </c>
      <c r="BA735" s="143">
        <v>0</v>
      </c>
      <c r="BB735" s="142">
        <v>0</v>
      </c>
      <c r="BC735" s="143">
        <v>0</v>
      </c>
      <c r="BE735" s="139">
        <v>0</v>
      </c>
      <c r="BF735" s="139">
        <v>0</v>
      </c>
      <c r="BG735" s="139">
        <v>0</v>
      </c>
      <c r="BH735" s="139">
        <v>0</v>
      </c>
      <c r="BI735" s="139">
        <v>0</v>
      </c>
      <c r="BJ735" s="139">
        <v>0</v>
      </c>
      <c r="BK735" s="139">
        <v>0</v>
      </c>
      <c r="BL735" s="139">
        <v>0</v>
      </c>
      <c r="BM735" s="139">
        <v>0</v>
      </c>
      <c r="BN735" s="139">
        <v>0</v>
      </c>
      <c r="BO735" s="139">
        <v>0</v>
      </c>
      <c r="BP735" s="139">
        <v>0</v>
      </c>
      <c r="BQ735" s="144">
        <v>0</v>
      </c>
    </row>
    <row r="736" spans="11:69" x14ac:dyDescent="0.25">
      <c r="K736" s="135" t="s">
        <v>328</v>
      </c>
      <c r="N736" s="61" t="s">
        <v>2868</v>
      </c>
      <c r="V736" s="61" t="s">
        <v>787</v>
      </c>
      <c r="W736" s="61" t="s">
        <v>884</v>
      </c>
      <c r="X736" s="61">
        <v>421</v>
      </c>
      <c r="AB736" s="136" t="s">
        <v>387</v>
      </c>
      <c r="AC736" s="179">
        <v>250099215010</v>
      </c>
      <c r="AD736" s="180" t="s">
        <v>2869</v>
      </c>
      <c r="AE736" s="139">
        <v>13</v>
      </c>
      <c r="AF736" s="17">
        <v>2</v>
      </c>
      <c r="AG736" s="17">
        <v>0</v>
      </c>
      <c r="AH736" s="140">
        <v>0</v>
      </c>
      <c r="AI736" s="141">
        <v>0</v>
      </c>
      <c r="AJ736" s="142">
        <v>0</v>
      </c>
      <c r="AK736" s="121">
        <v>0</v>
      </c>
      <c r="AL736" s="142">
        <v>0</v>
      </c>
      <c r="AM736" s="181">
        <v>0</v>
      </c>
      <c r="AN736" s="141">
        <v>0</v>
      </c>
      <c r="AO736" s="140">
        <v>0</v>
      </c>
      <c r="AP736" s="140">
        <v>0</v>
      </c>
      <c r="AQ736" s="140">
        <v>0</v>
      </c>
      <c r="AR736" s="142">
        <v>0</v>
      </c>
      <c r="AS736" s="143">
        <v>0</v>
      </c>
      <c r="AT736" s="142">
        <v>0</v>
      </c>
      <c r="AU736" s="143">
        <v>0</v>
      </c>
      <c r="AV736" s="142">
        <v>0</v>
      </c>
      <c r="AW736" s="143">
        <v>0</v>
      </c>
      <c r="AX736" s="142">
        <v>0</v>
      </c>
      <c r="AY736" s="143">
        <v>0</v>
      </c>
      <c r="AZ736" s="142">
        <v>0</v>
      </c>
      <c r="BA736" s="143">
        <v>0</v>
      </c>
      <c r="BB736" s="142">
        <v>0</v>
      </c>
      <c r="BC736" s="143">
        <v>0</v>
      </c>
      <c r="BE736" s="139">
        <v>0</v>
      </c>
      <c r="BF736" s="139">
        <v>0</v>
      </c>
      <c r="BG736" s="139">
        <v>0</v>
      </c>
      <c r="BH736" s="139">
        <v>0</v>
      </c>
      <c r="BI736" s="139">
        <v>0</v>
      </c>
      <c r="BJ736" s="139">
        <v>0</v>
      </c>
      <c r="BK736" s="139">
        <v>0</v>
      </c>
      <c r="BL736" s="139">
        <v>0</v>
      </c>
      <c r="BM736" s="139">
        <v>0</v>
      </c>
      <c r="BN736" s="139">
        <v>0</v>
      </c>
      <c r="BO736" s="139">
        <v>0</v>
      </c>
      <c r="BP736" s="139">
        <v>0</v>
      </c>
      <c r="BQ736" s="144">
        <v>0</v>
      </c>
    </row>
    <row r="737" spans="11:69" x14ac:dyDescent="0.25">
      <c r="K737" s="135" t="s">
        <v>328</v>
      </c>
      <c r="N737" s="61" t="s">
        <v>2870</v>
      </c>
      <c r="V737" s="61" t="s">
        <v>787</v>
      </c>
      <c r="W737" s="61" t="s">
        <v>884</v>
      </c>
      <c r="X737" s="61">
        <v>421</v>
      </c>
      <c r="AB737" s="136" t="s">
        <v>387</v>
      </c>
      <c r="AC737" s="179">
        <v>250099215015</v>
      </c>
      <c r="AD737" s="180" t="s">
        <v>2871</v>
      </c>
      <c r="AE737" s="139">
        <v>2</v>
      </c>
      <c r="AF737" s="17">
        <v>1</v>
      </c>
      <c r="AG737" s="17">
        <v>0</v>
      </c>
      <c r="AH737" s="140">
        <v>0</v>
      </c>
      <c r="AI737" s="141">
        <v>0</v>
      </c>
      <c r="AJ737" s="142">
        <v>0</v>
      </c>
      <c r="AK737" s="121">
        <v>0</v>
      </c>
      <c r="AL737" s="142">
        <v>0</v>
      </c>
      <c r="AM737" s="181">
        <v>0</v>
      </c>
      <c r="AN737" s="141">
        <v>0</v>
      </c>
      <c r="AO737" s="140">
        <v>0</v>
      </c>
      <c r="AP737" s="140">
        <v>0</v>
      </c>
      <c r="AQ737" s="140">
        <v>0</v>
      </c>
      <c r="AR737" s="142">
        <v>0</v>
      </c>
      <c r="AS737" s="143">
        <v>0</v>
      </c>
      <c r="AT737" s="142">
        <v>0</v>
      </c>
      <c r="AU737" s="143">
        <v>0</v>
      </c>
      <c r="AV737" s="142">
        <v>0</v>
      </c>
      <c r="AW737" s="143">
        <v>0</v>
      </c>
      <c r="AX737" s="142">
        <v>0</v>
      </c>
      <c r="AY737" s="143">
        <v>0</v>
      </c>
      <c r="AZ737" s="142">
        <v>0</v>
      </c>
      <c r="BA737" s="143">
        <v>0</v>
      </c>
      <c r="BB737" s="142">
        <v>0</v>
      </c>
      <c r="BC737" s="143">
        <v>0</v>
      </c>
      <c r="BE737" s="139">
        <v>0</v>
      </c>
      <c r="BF737" s="139">
        <v>0</v>
      </c>
      <c r="BG737" s="139">
        <v>0</v>
      </c>
      <c r="BH737" s="139">
        <v>0</v>
      </c>
      <c r="BI737" s="139">
        <v>0</v>
      </c>
      <c r="BJ737" s="139">
        <v>0</v>
      </c>
      <c r="BK737" s="139">
        <v>0</v>
      </c>
      <c r="BL737" s="139">
        <v>0</v>
      </c>
      <c r="BM737" s="139">
        <v>0</v>
      </c>
      <c r="BN737" s="139">
        <v>0</v>
      </c>
      <c r="BO737" s="139">
        <v>0</v>
      </c>
      <c r="BP737" s="139">
        <v>0</v>
      </c>
      <c r="BQ737" s="144">
        <v>0</v>
      </c>
    </row>
    <row r="738" spans="11:69" x14ac:dyDescent="0.25">
      <c r="K738" s="135" t="s">
        <v>328</v>
      </c>
      <c r="N738" s="61" t="s">
        <v>2872</v>
      </c>
      <c r="V738" s="61" t="s">
        <v>787</v>
      </c>
      <c r="W738" s="61" t="s">
        <v>884</v>
      </c>
      <c r="X738" s="61">
        <v>421</v>
      </c>
      <c r="AB738" s="136" t="s">
        <v>387</v>
      </c>
      <c r="AC738" s="179">
        <v>250099215020</v>
      </c>
      <c r="AD738" s="180" t="s">
        <v>2873</v>
      </c>
      <c r="AE738" s="139">
        <v>7</v>
      </c>
      <c r="AF738" s="17">
        <v>1</v>
      </c>
      <c r="AG738" s="17">
        <v>0</v>
      </c>
      <c r="AH738" s="140">
        <v>0</v>
      </c>
      <c r="AI738" s="141">
        <v>0</v>
      </c>
      <c r="AJ738" s="142">
        <v>0</v>
      </c>
      <c r="AK738" s="121">
        <v>0</v>
      </c>
      <c r="AL738" s="142">
        <v>0</v>
      </c>
      <c r="AM738" s="181">
        <v>0</v>
      </c>
      <c r="AN738" s="141">
        <v>0</v>
      </c>
      <c r="AO738" s="140">
        <v>0</v>
      </c>
      <c r="AP738" s="140">
        <v>0</v>
      </c>
      <c r="AQ738" s="140">
        <v>0</v>
      </c>
      <c r="AR738" s="142">
        <v>0</v>
      </c>
      <c r="AS738" s="143">
        <v>0</v>
      </c>
      <c r="AT738" s="142">
        <v>0</v>
      </c>
      <c r="AU738" s="143">
        <v>0</v>
      </c>
      <c r="AV738" s="142">
        <v>0</v>
      </c>
      <c r="AW738" s="143">
        <v>0</v>
      </c>
      <c r="AX738" s="142">
        <v>0</v>
      </c>
      <c r="AY738" s="143">
        <v>0</v>
      </c>
      <c r="AZ738" s="142">
        <v>0</v>
      </c>
      <c r="BA738" s="143">
        <v>0</v>
      </c>
      <c r="BB738" s="142">
        <v>0</v>
      </c>
      <c r="BC738" s="143">
        <v>0</v>
      </c>
      <c r="BE738" s="139">
        <v>0</v>
      </c>
      <c r="BF738" s="139">
        <v>0</v>
      </c>
      <c r="BG738" s="139">
        <v>0</v>
      </c>
      <c r="BH738" s="139">
        <v>0</v>
      </c>
      <c r="BI738" s="139">
        <v>0</v>
      </c>
      <c r="BJ738" s="139">
        <v>0</v>
      </c>
      <c r="BK738" s="139">
        <v>0</v>
      </c>
      <c r="BL738" s="139">
        <v>0</v>
      </c>
      <c r="BM738" s="139">
        <v>0</v>
      </c>
      <c r="BN738" s="139">
        <v>0</v>
      </c>
      <c r="BO738" s="139">
        <v>0</v>
      </c>
      <c r="BP738" s="139">
        <v>0</v>
      </c>
      <c r="BQ738" s="144">
        <v>0</v>
      </c>
    </row>
    <row r="739" spans="11:69" x14ac:dyDescent="0.25">
      <c r="K739" s="135" t="s">
        <v>328</v>
      </c>
      <c r="N739" s="61" t="s">
        <v>2874</v>
      </c>
      <c r="V739" s="61" t="s">
        <v>787</v>
      </c>
      <c r="W739" s="61" t="s">
        <v>884</v>
      </c>
      <c r="X739" s="61">
        <v>421</v>
      </c>
      <c r="AB739" s="136" t="s">
        <v>387</v>
      </c>
      <c r="AC739" s="179">
        <v>250099215030</v>
      </c>
      <c r="AD739" s="180" t="s">
        <v>2875</v>
      </c>
      <c r="AE739" s="139">
        <v>9</v>
      </c>
      <c r="AF739" s="17">
        <v>2</v>
      </c>
      <c r="AG739" s="17">
        <v>0</v>
      </c>
      <c r="AH739" s="140">
        <v>0</v>
      </c>
      <c r="AI739" s="141">
        <v>0</v>
      </c>
      <c r="AJ739" s="142">
        <v>0</v>
      </c>
      <c r="AK739" s="121">
        <v>0</v>
      </c>
      <c r="AL739" s="142">
        <v>0</v>
      </c>
      <c r="AM739" s="181">
        <v>0</v>
      </c>
      <c r="AN739" s="141">
        <v>0</v>
      </c>
      <c r="AO739" s="140">
        <v>0</v>
      </c>
      <c r="AP739" s="140">
        <v>0</v>
      </c>
      <c r="AQ739" s="140">
        <v>0</v>
      </c>
      <c r="AR739" s="142">
        <v>0</v>
      </c>
      <c r="AS739" s="143">
        <v>0</v>
      </c>
      <c r="AT739" s="142">
        <v>0</v>
      </c>
      <c r="AU739" s="143">
        <v>0</v>
      </c>
      <c r="AV739" s="142">
        <v>0</v>
      </c>
      <c r="AW739" s="143">
        <v>0</v>
      </c>
      <c r="AX739" s="142">
        <v>0</v>
      </c>
      <c r="AY739" s="143">
        <v>0</v>
      </c>
      <c r="AZ739" s="142">
        <v>0</v>
      </c>
      <c r="BA739" s="143">
        <v>0</v>
      </c>
      <c r="BB739" s="142">
        <v>0</v>
      </c>
      <c r="BC739" s="143">
        <v>0</v>
      </c>
      <c r="BE739" s="139">
        <v>0</v>
      </c>
      <c r="BF739" s="139">
        <v>0</v>
      </c>
      <c r="BG739" s="139">
        <v>0</v>
      </c>
      <c r="BH739" s="139">
        <v>0</v>
      </c>
      <c r="BI739" s="139">
        <v>0</v>
      </c>
      <c r="BJ739" s="139">
        <v>0</v>
      </c>
      <c r="BK739" s="139">
        <v>0</v>
      </c>
      <c r="BL739" s="139">
        <v>0</v>
      </c>
      <c r="BM739" s="139">
        <v>0</v>
      </c>
      <c r="BN739" s="139">
        <v>0</v>
      </c>
      <c r="BO739" s="139">
        <v>0</v>
      </c>
      <c r="BP739" s="139">
        <v>0</v>
      </c>
      <c r="BQ739" s="144">
        <v>0</v>
      </c>
    </row>
    <row r="740" spans="11:69" x14ac:dyDescent="0.25">
      <c r="K740" s="135" t="s">
        <v>328</v>
      </c>
      <c r="N740" s="61" t="s">
        <v>2876</v>
      </c>
      <c r="V740" s="61" t="s">
        <v>787</v>
      </c>
      <c r="W740" s="61" t="s">
        <v>884</v>
      </c>
      <c r="X740" s="61">
        <v>421</v>
      </c>
      <c r="AB740" s="136" t="s">
        <v>387</v>
      </c>
      <c r="AC740" s="179">
        <v>250099215040</v>
      </c>
      <c r="AD740" s="180" t="s">
        <v>2877</v>
      </c>
      <c r="AE740" s="139">
        <v>6</v>
      </c>
      <c r="AF740" s="17">
        <v>2</v>
      </c>
      <c r="AG740" s="17">
        <v>0</v>
      </c>
      <c r="AH740" s="140">
        <v>0</v>
      </c>
      <c r="AI740" s="141">
        <v>0</v>
      </c>
      <c r="AJ740" s="142">
        <v>0</v>
      </c>
      <c r="AK740" s="121">
        <v>0</v>
      </c>
      <c r="AL740" s="142">
        <v>0</v>
      </c>
      <c r="AM740" s="181">
        <v>0</v>
      </c>
      <c r="AN740" s="141">
        <v>0</v>
      </c>
      <c r="AO740" s="140">
        <v>0</v>
      </c>
      <c r="AP740" s="140">
        <v>0</v>
      </c>
      <c r="AQ740" s="140">
        <v>0</v>
      </c>
      <c r="AR740" s="142">
        <v>0</v>
      </c>
      <c r="AS740" s="143">
        <v>0</v>
      </c>
      <c r="AT740" s="142">
        <v>0</v>
      </c>
      <c r="AU740" s="143">
        <v>0</v>
      </c>
      <c r="AV740" s="142">
        <v>0</v>
      </c>
      <c r="AW740" s="143">
        <v>0</v>
      </c>
      <c r="AX740" s="142">
        <v>0</v>
      </c>
      <c r="AY740" s="143">
        <v>0</v>
      </c>
      <c r="AZ740" s="142">
        <v>0</v>
      </c>
      <c r="BA740" s="143">
        <v>0</v>
      </c>
      <c r="BB740" s="142">
        <v>0</v>
      </c>
      <c r="BC740" s="143">
        <v>0</v>
      </c>
      <c r="BE740" s="139">
        <v>0</v>
      </c>
      <c r="BF740" s="139">
        <v>0</v>
      </c>
      <c r="BG740" s="139">
        <v>0</v>
      </c>
      <c r="BH740" s="139">
        <v>0</v>
      </c>
      <c r="BI740" s="139">
        <v>0</v>
      </c>
      <c r="BJ740" s="139">
        <v>0</v>
      </c>
      <c r="BK740" s="139">
        <v>0</v>
      </c>
      <c r="BL740" s="139">
        <v>0</v>
      </c>
      <c r="BM740" s="139">
        <v>0</v>
      </c>
      <c r="BN740" s="139">
        <v>0</v>
      </c>
      <c r="BO740" s="139">
        <v>0</v>
      </c>
      <c r="BP740" s="139">
        <v>0</v>
      </c>
      <c r="BQ740" s="144">
        <v>0</v>
      </c>
    </row>
    <row r="741" spans="11:69" x14ac:dyDescent="0.25">
      <c r="K741" s="135" t="s">
        <v>328</v>
      </c>
      <c r="N741" s="61" t="s">
        <v>2878</v>
      </c>
      <c r="V741" s="61" t="s">
        <v>787</v>
      </c>
      <c r="W741" s="61" t="s">
        <v>884</v>
      </c>
      <c r="X741" s="61">
        <v>421</v>
      </c>
      <c r="AB741" s="136" t="s">
        <v>387</v>
      </c>
      <c r="AC741" s="179">
        <v>250099215050</v>
      </c>
      <c r="AD741" s="180" t="s">
        <v>2879</v>
      </c>
      <c r="AE741" s="139">
        <v>2</v>
      </c>
      <c r="AF741" s="17">
        <v>0</v>
      </c>
      <c r="AG741" s="17">
        <v>0</v>
      </c>
      <c r="AH741" s="140">
        <v>0</v>
      </c>
      <c r="AI741" s="141">
        <v>0</v>
      </c>
      <c r="AJ741" s="142">
        <v>0</v>
      </c>
      <c r="AK741" s="121">
        <v>0</v>
      </c>
      <c r="AL741" s="142">
        <v>0</v>
      </c>
      <c r="AM741" s="181">
        <v>0</v>
      </c>
      <c r="AN741" s="141">
        <v>0</v>
      </c>
      <c r="AO741" s="140">
        <v>0</v>
      </c>
      <c r="AP741" s="140">
        <v>0</v>
      </c>
      <c r="AQ741" s="140">
        <v>0</v>
      </c>
      <c r="AR741" s="142">
        <v>0</v>
      </c>
      <c r="AS741" s="143">
        <v>0</v>
      </c>
      <c r="AT741" s="142">
        <v>0</v>
      </c>
      <c r="AU741" s="143">
        <v>0</v>
      </c>
      <c r="AV741" s="142">
        <v>0</v>
      </c>
      <c r="AW741" s="143">
        <v>0</v>
      </c>
      <c r="AX741" s="142">
        <v>0</v>
      </c>
      <c r="AY741" s="143">
        <v>0</v>
      </c>
      <c r="AZ741" s="142">
        <v>0</v>
      </c>
      <c r="BA741" s="143">
        <v>0</v>
      </c>
      <c r="BB741" s="142">
        <v>0</v>
      </c>
      <c r="BC741" s="143">
        <v>0</v>
      </c>
      <c r="BE741" s="139">
        <v>0</v>
      </c>
      <c r="BF741" s="139">
        <v>0</v>
      </c>
      <c r="BG741" s="139">
        <v>0</v>
      </c>
      <c r="BH741" s="139">
        <v>0</v>
      </c>
      <c r="BI741" s="139">
        <v>0</v>
      </c>
      <c r="BJ741" s="139">
        <v>0</v>
      </c>
      <c r="BK741" s="139">
        <v>0</v>
      </c>
      <c r="BL741" s="139">
        <v>0</v>
      </c>
      <c r="BM741" s="139">
        <v>0</v>
      </c>
      <c r="BN741" s="139">
        <v>0</v>
      </c>
      <c r="BO741" s="139">
        <v>0</v>
      </c>
      <c r="BP741" s="139">
        <v>0</v>
      </c>
      <c r="BQ741" s="144">
        <v>0</v>
      </c>
    </row>
    <row r="742" spans="11:69" x14ac:dyDescent="0.25">
      <c r="K742" s="135" t="s">
        <v>328</v>
      </c>
      <c r="N742" s="61" t="s">
        <v>2880</v>
      </c>
      <c r="V742" s="61" t="s">
        <v>787</v>
      </c>
      <c r="W742" s="61" t="s">
        <v>884</v>
      </c>
      <c r="X742" s="61">
        <v>421</v>
      </c>
      <c r="AB742" s="136" t="s">
        <v>387</v>
      </c>
      <c r="AC742" s="179">
        <v>250099215060</v>
      </c>
      <c r="AD742" s="180" t="s">
        <v>2881</v>
      </c>
      <c r="AE742" s="139">
        <v>1</v>
      </c>
      <c r="AF742" s="17">
        <v>0</v>
      </c>
      <c r="AG742" s="17">
        <v>0</v>
      </c>
      <c r="AH742" s="140">
        <v>0</v>
      </c>
      <c r="AI742" s="141">
        <v>0</v>
      </c>
      <c r="AJ742" s="142">
        <v>0</v>
      </c>
      <c r="AK742" s="121">
        <v>0</v>
      </c>
      <c r="AL742" s="142">
        <v>0</v>
      </c>
      <c r="AM742" s="181">
        <v>0</v>
      </c>
      <c r="AN742" s="141">
        <v>0</v>
      </c>
      <c r="AO742" s="140">
        <v>0</v>
      </c>
      <c r="AP742" s="140">
        <v>0</v>
      </c>
      <c r="AQ742" s="140">
        <v>0</v>
      </c>
      <c r="AR742" s="142">
        <v>0</v>
      </c>
      <c r="AS742" s="143">
        <v>0</v>
      </c>
      <c r="AT742" s="142">
        <v>0</v>
      </c>
      <c r="AU742" s="143">
        <v>0</v>
      </c>
      <c r="AV742" s="142">
        <v>0</v>
      </c>
      <c r="AW742" s="143">
        <v>0</v>
      </c>
      <c r="AX742" s="142">
        <v>0</v>
      </c>
      <c r="AY742" s="143">
        <v>0</v>
      </c>
      <c r="AZ742" s="142">
        <v>0</v>
      </c>
      <c r="BA742" s="143">
        <v>0</v>
      </c>
      <c r="BB742" s="142">
        <v>0</v>
      </c>
      <c r="BC742" s="143">
        <v>0</v>
      </c>
      <c r="BE742" s="139">
        <v>0</v>
      </c>
      <c r="BF742" s="139">
        <v>0</v>
      </c>
      <c r="BG742" s="139">
        <v>0</v>
      </c>
      <c r="BH742" s="139">
        <v>0</v>
      </c>
      <c r="BI742" s="139">
        <v>0</v>
      </c>
      <c r="BJ742" s="139">
        <v>0</v>
      </c>
      <c r="BK742" s="139">
        <v>0</v>
      </c>
      <c r="BL742" s="139">
        <v>0</v>
      </c>
      <c r="BM742" s="139">
        <v>0</v>
      </c>
      <c r="BN742" s="139">
        <v>0</v>
      </c>
      <c r="BO742" s="139">
        <v>0</v>
      </c>
      <c r="BP742" s="139">
        <v>0</v>
      </c>
      <c r="BQ742" s="144">
        <v>0</v>
      </c>
    </row>
    <row r="743" spans="11:69" x14ac:dyDescent="0.25">
      <c r="K743" s="135" t="s">
        <v>328</v>
      </c>
      <c r="N743" s="61" t="s">
        <v>2882</v>
      </c>
      <c r="V743" s="61" t="s">
        <v>787</v>
      </c>
      <c r="W743" s="61" t="s">
        <v>884</v>
      </c>
      <c r="X743" s="61">
        <v>421</v>
      </c>
      <c r="AB743" s="136" t="s">
        <v>387</v>
      </c>
      <c r="AC743" s="179">
        <v>250099223010</v>
      </c>
      <c r="AD743" s="180" t="s">
        <v>2883</v>
      </c>
      <c r="AE743" s="139">
        <v>56</v>
      </c>
      <c r="AF743" s="17">
        <v>9</v>
      </c>
      <c r="AG743" s="17">
        <v>0</v>
      </c>
      <c r="AH743" s="140">
        <v>0</v>
      </c>
      <c r="AI743" s="141">
        <v>0</v>
      </c>
      <c r="AJ743" s="142">
        <v>0</v>
      </c>
      <c r="AK743" s="121">
        <v>0</v>
      </c>
      <c r="AL743" s="142">
        <v>0</v>
      </c>
      <c r="AM743" s="181">
        <v>0</v>
      </c>
      <c r="AN743" s="141">
        <v>0</v>
      </c>
      <c r="AO743" s="140">
        <v>0</v>
      </c>
      <c r="AP743" s="140">
        <v>0</v>
      </c>
      <c r="AQ743" s="140">
        <v>0</v>
      </c>
      <c r="AR743" s="142">
        <v>0</v>
      </c>
      <c r="AS743" s="143">
        <v>0</v>
      </c>
      <c r="AT743" s="142">
        <v>0</v>
      </c>
      <c r="AU743" s="143">
        <v>0</v>
      </c>
      <c r="AV743" s="142">
        <v>0</v>
      </c>
      <c r="AW743" s="143">
        <v>0</v>
      </c>
      <c r="AX743" s="142">
        <v>0</v>
      </c>
      <c r="AY743" s="143">
        <v>0</v>
      </c>
      <c r="AZ743" s="142">
        <v>0</v>
      </c>
      <c r="BA743" s="143">
        <v>0</v>
      </c>
      <c r="BB743" s="142">
        <v>0</v>
      </c>
      <c r="BC743" s="143">
        <v>0</v>
      </c>
      <c r="BE743" s="139">
        <v>0</v>
      </c>
      <c r="BF743" s="139">
        <v>0</v>
      </c>
      <c r="BG743" s="139">
        <v>0</v>
      </c>
      <c r="BH743" s="139">
        <v>0</v>
      </c>
      <c r="BI743" s="139">
        <v>0</v>
      </c>
      <c r="BJ743" s="139">
        <v>0</v>
      </c>
      <c r="BK743" s="139">
        <v>0</v>
      </c>
      <c r="BL743" s="139">
        <v>0</v>
      </c>
      <c r="BM743" s="139">
        <v>0</v>
      </c>
      <c r="BN743" s="139">
        <v>0</v>
      </c>
      <c r="BO743" s="139">
        <v>0</v>
      </c>
      <c r="BP743" s="139">
        <v>0</v>
      </c>
      <c r="BQ743" s="144">
        <v>0</v>
      </c>
    </row>
    <row r="744" spans="11:69" x14ac:dyDescent="0.25">
      <c r="K744" s="135" t="s">
        <v>328</v>
      </c>
      <c r="N744" s="61" t="s">
        <v>2884</v>
      </c>
      <c r="V744" s="61" t="s">
        <v>787</v>
      </c>
      <c r="W744" s="61" t="s">
        <v>884</v>
      </c>
      <c r="X744" s="61">
        <v>421</v>
      </c>
      <c r="AB744" s="136" t="s">
        <v>387</v>
      </c>
      <c r="AC744" s="179">
        <v>250099223015</v>
      </c>
      <c r="AD744" s="180" t="s">
        <v>2885</v>
      </c>
      <c r="AE744" s="139">
        <v>22</v>
      </c>
      <c r="AF744" s="17">
        <v>6</v>
      </c>
      <c r="AG744" s="17">
        <v>0</v>
      </c>
      <c r="AH744" s="140">
        <v>0</v>
      </c>
      <c r="AI744" s="141">
        <v>0</v>
      </c>
      <c r="AJ744" s="142">
        <v>0</v>
      </c>
      <c r="AK744" s="121">
        <v>0</v>
      </c>
      <c r="AL744" s="142">
        <v>0</v>
      </c>
      <c r="AM744" s="181">
        <v>0</v>
      </c>
      <c r="AN744" s="141">
        <v>0</v>
      </c>
      <c r="AO744" s="140">
        <v>0</v>
      </c>
      <c r="AP744" s="140">
        <v>0</v>
      </c>
      <c r="AQ744" s="140">
        <v>0</v>
      </c>
      <c r="AR744" s="142">
        <v>0</v>
      </c>
      <c r="AS744" s="143">
        <v>0</v>
      </c>
      <c r="AT744" s="142">
        <v>0</v>
      </c>
      <c r="AU744" s="143">
        <v>0</v>
      </c>
      <c r="AV744" s="142">
        <v>0</v>
      </c>
      <c r="AW744" s="143">
        <v>0</v>
      </c>
      <c r="AX744" s="142">
        <v>0</v>
      </c>
      <c r="AY744" s="143">
        <v>0</v>
      </c>
      <c r="AZ744" s="142">
        <v>0</v>
      </c>
      <c r="BA744" s="143">
        <v>0</v>
      </c>
      <c r="BB744" s="142">
        <v>0</v>
      </c>
      <c r="BC744" s="143">
        <v>0</v>
      </c>
      <c r="BE744" s="139">
        <v>0</v>
      </c>
      <c r="BF744" s="139">
        <v>0</v>
      </c>
      <c r="BG744" s="139">
        <v>0</v>
      </c>
      <c r="BH744" s="139">
        <v>0</v>
      </c>
      <c r="BI744" s="139">
        <v>0</v>
      </c>
      <c r="BJ744" s="139">
        <v>0</v>
      </c>
      <c r="BK744" s="139">
        <v>0</v>
      </c>
      <c r="BL744" s="139">
        <v>0</v>
      </c>
      <c r="BM744" s="139">
        <v>0</v>
      </c>
      <c r="BN744" s="139">
        <v>0</v>
      </c>
      <c r="BO744" s="139">
        <v>0</v>
      </c>
      <c r="BP744" s="139">
        <v>0</v>
      </c>
      <c r="BQ744" s="144">
        <v>0</v>
      </c>
    </row>
    <row r="745" spans="11:69" x14ac:dyDescent="0.25">
      <c r="K745" s="135" t="s">
        <v>328</v>
      </c>
      <c r="N745" s="61" t="s">
        <v>2886</v>
      </c>
      <c r="V745" s="61" t="s">
        <v>787</v>
      </c>
      <c r="W745" s="61" t="s">
        <v>884</v>
      </c>
      <c r="X745" s="61">
        <v>421</v>
      </c>
      <c r="AB745" s="136" t="s">
        <v>387</v>
      </c>
      <c r="AC745" s="179">
        <v>250099223020</v>
      </c>
      <c r="AD745" s="180" t="s">
        <v>2887</v>
      </c>
      <c r="AE745" s="139">
        <v>22</v>
      </c>
      <c r="AF745" s="17">
        <v>3</v>
      </c>
      <c r="AG745" s="17">
        <v>0</v>
      </c>
      <c r="AH745" s="140">
        <v>0</v>
      </c>
      <c r="AI745" s="141">
        <v>0</v>
      </c>
      <c r="AJ745" s="142">
        <v>0</v>
      </c>
      <c r="AK745" s="121">
        <v>0</v>
      </c>
      <c r="AL745" s="142">
        <v>0</v>
      </c>
      <c r="AM745" s="181">
        <v>0</v>
      </c>
      <c r="AN745" s="141">
        <v>0</v>
      </c>
      <c r="AO745" s="140">
        <v>0</v>
      </c>
      <c r="AP745" s="140">
        <v>0</v>
      </c>
      <c r="AQ745" s="140">
        <v>0</v>
      </c>
      <c r="AR745" s="142">
        <v>0</v>
      </c>
      <c r="AS745" s="143">
        <v>0</v>
      </c>
      <c r="AT745" s="142">
        <v>0</v>
      </c>
      <c r="AU745" s="143">
        <v>0</v>
      </c>
      <c r="AV745" s="142">
        <v>0</v>
      </c>
      <c r="AW745" s="143">
        <v>0</v>
      </c>
      <c r="AX745" s="142">
        <v>0</v>
      </c>
      <c r="AY745" s="143">
        <v>0</v>
      </c>
      <c r="AZ745" s="142">
        <v>0</v>
      </c>
      <c r="BA745" s="143">
        <v>0</v>
      </c>
      <c r="BB745" s="142">
        <v>0</v>
      </c>
      <c r="BC745" s="143">
        <v>0</v>
      </c>
      <c r="BE745" s="139">
        <v>0</v>
      </c>
      <c r="BF745" s="139">
        <v>0</v>
      </c>
      <c r="BG745" s="139">
        <v>0</v>
      </c>
      <c r="BH745" s="139">
        <v>0</v>
      </c>
      <c r="BI745" s="139">
        <v>0</v>
      </c>
      <c r="BJ745" s="139">
        <v>0</v>
      </c>
      <c r="BK745" s="139">
        <v>0</v>
      </c>
      <c r="BL745" s="139">
        <v>0</v>
      </c>
      <c r="BM745" s="139">
        <v>0</v>
      </c>
      <c r="BN745" s="139">
        <v>0</v>
      </c>
      <c r="BO745" s="139">
        <v>0</v>
      </c>
      <c r="BP745" s="139">
        <v>0</v>
      </c>
      <c r="BQ745" s="144">
        <v>0</v>
      </c>
    </row>
    <row r="746" spans="11:69" x14ac:dyDescent="0.25">
      <c r="K746" s="135" t="s">
        <v>328</v>
      </c>
      <c r="N746" s="61" t="s">
        <v>2888</v>
      </c>
      <c r="V746" s="61" t="s">
        <v>787</v>
      </c>
      <c r="W746" s="61" t="s">
        <v>884</v>
      </c>
      <c r="X746" s="61">
        <v>421</v>
      </c>
      <c r="AB746" s="136" t="s">
        <v>387</v>
      </c>
      <c r="AC746" s="179">
        <v>250099223030</v>
      </c>
      <c r="AD746" s="180" t="s">
        <v>2889</v>
      </c>
      <c r="AE746" s="139">
        <v>37</v>
      </c>
      <c r="AF746" s="17">
        <v>3</v>
      </c>
      <c r="AG746" s="17">
        <v>0</v>
      </c>
      <c r="AH746" s="140">
        <v>0</v>
      </c>
      <c r="AI746" s="141">
        <v>0</v>
      </c>
      <c r="AJ746" s="142">
        <v>0</v>
      </c>
      <c r="AK746" s="121">
        <v>0</v>
      </c>
      <c r="AL746" s="142">
        <v>0</v>
      </c>
      <c r="AM746" s="181">
        <v>0</v>
      </c>
      <c r="AN746" s="141">
        <v>0</v>
      </c>
      <c r="AO746" s="140">
        <v>0</v>
      </c>
      <c r="AP746" s="140">
        <v>0</v>
      </c>
      <c r="AQ746" s="140">
        <v>0</v>
      </c>
      <c r="AR746" s="142">
        <v>0</v>
      </c>
      <c r="AS746" s="143">
        <v>0</v>
      </c>
      <c r="AT746" s="142">
        <v>0</v>
      </c>
      <c r="AU746" s="143">
        <v>0</v>
      </c>
      <c r="AV746" s="142">
        <v>0</v>
      </c>
      <c r="AW746" s="143">
        <v>0</v>
      </c>
      <c r="AX746" s="142">
        <v>0</v>
      </c>
      <c r="AY746" s="143">
        <v>0</v>
      </c>
      <c r="AZ746" s="142">
        <v>0</v>
      </c>
      <c r="BA746" s="143">
        <v>0</v>
      </c>
      <c r="BB746" s="142">
        <v>0</v>
      </c>
      <c r="BC746" s="143">
        <v>0</v>
      </c>
      <c r="BE746" s="139">
        <v>0</v>
      </c>
      <c r="BF746" s="139">
        <v>0</v>
      </c>
      <c r="BG746" s="139">
        <v>0</v>
      </c>
      <c r="BH746" s="139">
        <v>0</v>
      </c>
      <c r="BI746" s="139">
        <v>0</v>
      </c>
      <c r="BJ746" s="139">
        <v>0</v>
      </c>
      <c r="BK746" s="139">
        <v>0</v>
      </c>
      <c r="BL746" s="139">
        <v>0</v>
      </c>
      <c r="BM746" s="139">
        <v>0</v>
      </c>
      <c r="BN746" s="139">
        <v>0</v>
      </c>
      <c r="BO746" s="139">
        <v>0</v>
      </c>
      <c r="BP746" s="139">
        <v>0</v>
      </c>
      <c r="BQ746" s="144">
        <v>0</v>
      </c>
    </row>
    <row r="747" spans="11:69" x14ac:dyDescent="0.25">
      <c r="K747" s="135" t="s">
        <v>328</v>
      </c>
      <c r="N747" s="61" t="s">
        <v>2890</v>
      </c>
      <c r="V747" s="61" t="s">
        <v>787</v>
      </c>
      <c r="W747" s="61" t="s">
        <v>884</v>
      </c>
      <c r="X747" s="61">
        <v>421</v>
      </c>
      <c r="AB747" s="136" t="s">
        <v>387</v>
      </c>
      <c r="AC747" s="179">
        <v>250099223040</v>
      </c>
      <c r="AD747" s="180" t="s">
        <v>2891</v>
      </c>
      <c r="AE747" s="139">
        <v>27</v>
      </c>
      <c r="AF747" s="17">
        <v>6</v>
      </c>
      <c r="AG747" s="17">
        <v>0</v>
      </c>
      <c r="AH747" s="140">
        <v>0</v>
      </c>
      <c r="AI747" s="141">
        <v>0</v>
      </c>
      <c r="AJ747" s="142">
        <v>0</v>
      </c>
      <c r="AK747" s="121">
        <v>0</v>
      </c>
      <c r="AL747" s="142">
        <v>0</v>
      </c>
      <c r="AM747" s="181">
        <v>0</v>
      </c>
      <c r="AN747" s="141">
        <v>0</v>
      </c>
      <c r="AO747" s="140">
        <v>0</v>
      </c>
      <c r="AP747" s="140">
        <v>0</v>
      </c>
      <c r="AQ747" s="140">
        <v>0</v>
      </c>
      <c r="AR747" s="142">
        <v>0</v>
      </c>
      <c r="AS747" s="143">
        <v>0</v>
      </c>
      <c r="AT747" s="142">
        <v>0</v>
      </c>
      <c r="AU747" s="143">
        <v>0</v>
      </c>
      <c r="AV747" s="142">
        <v>0</v>
      </c>
      <c r="AW747" s="143">
        <v>0</v>
      </c>
      <c r="AX747" s="142">
        <v>0</v>
      </c>
      <c r="AY747" s="143">
        <v>0</v>
      </c>
      <c r="AZ747" s="142">
        <v>0</v>
      </c>
      <c r="BA747" s="143">
        <v>0</v>
      </c>
      <c r="BB747" s="142">
        <v>0</v>
      </c>
      <c r="BC747" s="143">
        <v>0</v>
      </c>
      <c r="BE747" s="139">
        <v>0</v>
      </c>
      <c r="BF747" s="139">
        <v>0</v>
      </c>
      <c r="BG747" s="139">
        <v>0</v>
      </c>
      <c r="BH747" s="139">
        <v>0</v>
      </c>
      <c r="BI747" s="139">
        <v>0</v>
      </c>
      <c r="BJ747" s="139">
        <v>0</v>
      </c>
      <c r="BK747" s="139">
        <v>0</v>
      </c>
      <c r="BL747" s="139">
        <v>0</v>
      </c>
      <c r="BM747" s="139">
        <v>0</v>
      </c>
      <c r="BN747" s="139">
        <v>0</v>
      </c>
      <c r="BO747" s="139">
        <v>0</v>
      </c>
      <c r="BP747" s="139">
        <v>0</v>
      </c>
      <c r="BQ747" s="144">
        <v>0</v>
      </c>
    </row>
    <row r="748" spans="11:69" x14ac:dyDescent="0.25">
      <c r="K748" s="135" t="s">
        <v>328</v>
      </c>
      <c r="N748" s="61" t="s">
        <v>2892</v>
      </c>
      <c r="V748" s="61" t="s">
        <v>787</v>
      </c>
      <c r="W748" s="61" t="s">
        <v>884</v>
      </c>
      <c r="X748" s="61">
        <v>421</v>
      </c>
      <c r="AB748" s="136" t="s">
        <v>387</v>
      </c>
      <c r="AC748" s="179">
        <v>250099223050</v>
      </c>
      <c r="AD748" s="180" t="s">
        <v>2893</v>
      </c>
      <c r="AE748" s="139">
        <v>3</v>
      </c>
      <c r="AF748" s="17">
        <v>1</v>
      </c>
      <c r="AG748" s="17">
        <v>0</v>
      </c>
      <c r="AH748" s="140">
        <v>0</v>
      </c>
      <c r="AI748" s="141">
        <v>0</v>
      </c>
      <c r="AJ748" s="142">
        <v>0</v>
      </c>
      <c r="AK748" s="121">
        <v>0</v>
      </c>
      <c r="AL748" s="142">
        <v>0</v>
      </c>
      <c r="AM748" s="181">
        <v>0</v>
      </c>
      <c r="AN748" s="141">
        <v>0</v>
      </c>
      <c r="AO748" s="140">
        <v>0</v>
      </c>
      <c r="AP748" s="140">
        <v>0</v>
      </c>
      <c r="AQ748" s="140">
        <v>0</v>
      </c>
      <c r="AR748" s="142">
        <v>0</v>
      </c>
      <c r="AS748" s="143">
        <v>0</v>
      </c>
      <c r="AT748" s="142">
        <v>0</v>
      </c>
      <c r="AU748" s="143">
        <v>0</v>
      </c>
      <c r="AV748" s="142">
        <v>0</v>
      </c>
      <c r="AW748" s="143">
        <v>0</v>
      </c>
      <c r="AX748" s="142">
        <v>0</v>
      </c>
      <c r="AY748" s="143">
        <v>0</v>
      </c>
      <c r="AZ748" s="142">
        <v>0</v>
      </c>
      <c r="BA748" s="143">
        <v>0</v>
      </c>
      <c r="BB748" s="142">
        <v>0</v>
      </c>
      <c r="BC748" s="143">
        <v>0</v>
      </c>
      <c r="BE748" s="139">
        <v>0</v>
      </c>
      <c r="BF748" s="139">
        <v>0</v>
      </c>
      <c r="BG748" s="139">
        <v>0</v>
      </c>
      <c r="BH748" s="139">
        <v>0</v>
      </c>
      <c r="BI748" s="139">
        <v>0</v>
      </c>
      <c r="BJ748" s="139">
        <v>0</v>
      </c>
      <c r="BK748" s="139">
        <v>0</v>
      </c>
      <c r="BL748" s="139">
        <v>0</v>
      </c>
      <c r="BM748" s="139">
        <v>0</v>
      </c>
      <c r="BN748" s="139">
        <v>0</v>
      </c>
      <c r="BO748" s="139">
        <v>0</v>
      </c>
      <c r="BP748" s="139">
        <v>0</v>
      </c>
      <c r="BQ748" s="144">
        <v>0</v>
      </c>
    </row>
    <row r="749" spans="11:69" x14ac:dyDescent="0.25">
      <c r="K749" s="135" t="s">
        <v>328</v>
      </c>
      <c r="N749" s="61" t="s">
        <v>2894</v>
      </c>
      <c r="V749" s="61" t="s">
        <v>787</v>
      </c>
      <c r="W749" s="61" t="s">
        <v>884</v>
      </c>
      <c r="X749" s="61">
        <v>421</v>
      </c>
      <c r="AB749" s="136" t="s">
        <v>387</v>
      </c>
      <c r="AC749" s="179">
        <v>250099223060</v>
      </c>
      <c r="AD749" s="180" t="s">
        <v>2895</v>
      </c>
      <c r="AE749" s="139">
        <v>7</v>
      </c>
      <c r="AF749" s="17">
        <v>0</v>
      </c>
      <c r="AG749" s="17">
        <v>0</v>
      </c>
      <c r="AH749" s="140">
        <v>0</v>
      </c>
      <c r="AI749" s="141">
        <v>0</v>
      </c>
      <c r="AJ749" s="142">
        <v>0</v>
      </c>
      <c r="AK749" s="121">
        <v>0</v>
      </c>
      <c r="AL749" s="142">
        <v>0</v>
      </c>
      <c r="AM749" s="181">
        <v>0</v>
      </c>
      <c r="AN749" s="141">
        <v>0</v>
      </c>
      <c r="AO749" s="140">
        <v>0</v>
      </c>
      <c r="AP749" s="140">
        <v>0</v>
      </c>
      <c r="AQ749" s="140">
        <v>0</v>
      </c>
      <c r="AR749" s="142">
        <v>0</v>
      </c>
      <c r="AS749" s="143">
        <v>0</v>
      </c>
      <c r="AT749" s="142">
        <v>0</v>
      </c>
      <c r="AU749" s="143">
        <v>0</v>
      </c>
      <c r="AV749" s="142">
        <v>0</v>
      </c>
      <c r="AW749" s="143">
        <v>0</v>
      </c>
      <c r="AX749" s="142">
        <v>0</v>
      </c>
      <c r="AY749" s="143">
        <v>0</v>
      </c>
      <c r="AZ749" s="142">
        <v>0</v>
      </c>
      <c r="BA749" s="143">
        <v>0</v>
      </c>
      <c r="BB749" s="142">
        <v>0</v>
      </c>
      <c r="BC749" s="143">
        <v>0</v>
      </c>
      <c r="BE749" s="139">
        <v>0</v>
      </c>
      <c r="BF749" s="139">
        <v>0</v>
      </c>
      <c r="BG749" s="139">
        <v>0</v>
      </c>
      <c r="BH749" s="139">
        <v>0</v>
      </c>
      <c r="BI749" s="139">
        <v>0</v>
      </c>
      <c r="BJ749" s="139">
        <v>0</v>
      </c>
      <c r="BK749" s="139">
        <v>0</v>
      </c>
      <c r="BL749" s="139">
        <v>0</v>
      </c>
      <c r="BM749" s="139">
        <v>0</v>
      </c>
      <c r="BN749" s="139">
        <v>0</v>
      </c>
      <c r="BO749" s="139">
        <v>0</v>
      </c>
      <c r="BP749" s="139">
        <v>0</v>
      </c>
      <c r="BQ749" s="144">
        <v>0</v>
      </c>
    </row>
    <row r="750" spans="11:69" x14ac:dyDescent="0.25">
      <c r="K750" s="135" t="s">
        <v>328</v>
      </c>
      <c r="N750" s="61" t="s">
        <v>2896</v>
      </c>
      <c r="V750" s="61" t="s">
        <v>787</v>
      </c>
      <c r="W750" s="61" t="s">
        <v>884</v>
      </c>
      <c r="X750" s="61">
        <v>421</v>
      </c>
      <c r="AB750" s="136" t="s">
        <v>387</v>
      </c>
      <c r="AC750" s="179">
        <v>250099224040</v>
      </c>
      <c r="AD750" s="180" t="s">
        <v>2897</v>
      </c>
      <c r="AE750" s="139">
        <v>1</v>
      </c>
      <c r="AF750" s="17">
        <v>0</v>
      </c>
      <c r="AG750" s="17">
        <v>0</v>
      </c>
      <c r="AH750" s="140">
        <v>0</v>
      </c>
      <c r="AI750" s="141">
        <v>0</v>
      </c>
      <c r="AJ750" s="142">
        <v>0</v>
      </c>
      <c r="AK750" s="121">
        <v>0</v>
      </c>
      <c r="AL750" s="142">
        <v>0</v>
      </c>
      <c r="AM750" s="181">
        <v>0</v>
      </c>
      <c r="AN750" s="141">
        <v>0</v>
      </c>
      <c r="AO750" s="140">
        <v>0</v>
      </c>
      <c r="AP750" s="140">
        <v>0</v>
      </c>
      <c r="AQ750" s="140">
        <v>0</v>
      </c>
      <c r="AR750" s="142">
        <v>0</v>
      </c>
      <c r="AS750" s="143">
        <v>0</v>
      </c>
      <c r="AT750" s="142">
        <v>0</v>
      </c>
      <c r="AU750" s="143">
        <v>0</v>
      </c>
      <c r="AV750" s="142">
        <v>0</v>
      </c>
      <c r="AW750" s="143">
        <v>0</v>
      </c>
      <c r="AX750" s="142">
        <v>0</v>
      </c>
      <c r="AY750" s="143">
        <v>0</v>
      </c>
      <c r="AZ750" s="142">
        <v>0</v>
      </c>
      <c r="BA750" s="143">
        <v>0</v>
      </c>
      <c r="BB750" s="142">
        <v>0</v>
      </c>
      <c r="BC750" s="143">
        <v>0</v>
      </c>
      <c r="BE750" s="139">
        <v>0</v>
      </c>
      <c r="BF750" s="139">
        <v>0</v>
      </c>
      <c r="BG750" s="139">
        <v>0</v>
      </c>
      <c r="BH750" s="139">
        <v>0</v>
      </c>
      <c r="BI750" s="139">
        <v>0</v>
      </c>
      <c r="BJ750" s="139">
        <v>0</v>
      </c>
      <c r="BK750" s="139">
        <v>0</v>
      </c>
      <c r="BL750" s="139">
        <v>0</v>
      </c>
      <c r="BM750" s="139">
        <v>0</v>
      </c>
      <c r="BN750" s="139">
        <v>0</v>
      </c>
      <c r="BO750" s="139">
        <v>0</v>
      </c>
      <c r="BP750" s="139">
        <v>0</v>
      </c>
      <c r="BQ750" s="144">
        <v>0</v>
      </c>
    </row>
    <row r="751" spans="11:69" x14ac:dyDescent="0.25">
      <c r="K751" s="135" t="s">
        <v>328</v>
      </c>
      <c r="N751" s="61" t="s">
        <v>2898</v>
      </c>
      <c r="V751" s="61" t="s">
        <v>787</v>
      </c>
      <c r="W751" s="61" t="s">
        <v>884</v>
      </c>
      <c r="X751" s="61">
        <v>421</v>
      </c>
      <c r="AB751" s="136" t="s">
        <v>387</v>
      </c>
      <c r="AC751" s="179">
        <v>250099225010</v>
      </c>
      <c r="AD751" s="180" t="s">
        <v>2899</v>
      </c>
      <c r="AE751" s="139">
        <v>301</v>
      </c>
      <c r="AF751" s="17">
        <v>41</v>
      </c>
      <c r="AG751" s="17">
        <v>0</v>
      </c>
      <c r="AH751" s="140">
        <v>0</v>
      </c>
      <c r="AI751" s="141">
        <v>0</v>
      </c>
      <c r="AJ751" s="142">
        <v>0</v>
      </c>
      <c r="AK751" s="121">
        <v>0</v>
      </c>
      <c r="AL751" s="142">
        <v>0</v>
      </c>
      <c r="AM751" s="181">
        <v>0</v>
      </c>
      <c r="AN751" s="141">
        <v>0</v>
      </c>
      <c r="AO751" s="140">
        <v>0</v>
      </c>
      <c r="AP751" s="140">
        <v>0</v>
      </c>
      <c r="AQ751" s="140">
        <v>0</v>
      </c>
      <c r="AR751" s="142">
        <v>0</v>
      </c>
      <c r="AS751" s="143">
        <v>0</v>
      </c>
      <c r="AT751" s="142">
        <v>0</v>
      </c>
      <c r="AU751" s="143">
        <v>0</v>
      </c>
      <c r="AV751" s="142">
        <v>0</v>
      </c>
      <c r="AW751" s="143">
        <v>0</v>
      </c>
      <c r="AX751" s="142">
        <v>0</v>
      </c>
      <c r="AY751" s="143">
        <v>0</v>
      </c>
      <c r="AZ751" s="142">
        <v>0</v>
      </c>
      <c r="BA751" s="143">
        <v>0</v>
      </c>
      <c r="BB751" s="142">
        <v>0</v>
      </c>
      <c r="BC751" s="143">
        <v>0</v>
      </c>
      <c r="BE751" s="139">
        <v>0</v>
      </c>
      <c r="BF751" s="139">
        <v>0</v>
      </c>
      <c r="BG751" s="139">
        <v>0</v>
      </c>
      <c r="BH751" s="139">
        <v>0</v>
      </c>
      <c r="BI751" s="139">
        <v>0</v>
      </c>
      <c r="BJ751" s="139">
        <v>0</v>
      </c>
      <c r="BK751" s="139">
        <v>0</v>
      </c>
      <c r="BL751" s="139">
        <v>0</v>
      </c>
      <c r="BM751" s="139">
        <v>0</v>
      </c>
      <c r="BN751" s="139">
        <v>0</v>
      </c>
      <c r="BO751" s="139">
        <v>0</v>
      </c>
      <c r="BP751" s="139">
        <v>0</v>
      </c>
      <c r="BQ751" s="144">
        <v>0</v>
      </c>
    </row>
    <row r="752" spans="11:69" x14ac:dyDescent="0.25">
      <c r="K752" s="135" t="s">
        <v>328</v>
      </c>
      <c r="N752" s="61" t="s">
        <v>2900</v>
      </c>
      <c r="V752" s="61" t="s">
        <v>787</v>
      </c>
      <c r="W752" s="61" t="s">
        <v>884</v>
      </c>
      <c r="X752" s="61">
        <v>421</v>
      </c>
      <c r="AB752" s="136" t="s">
        <v>387</v>
      </c>
      <c r="AC752" s="179">
        <v>250099225015</v>
      </c>
      <c r="AD752" s="180" t="s">
        <v>2901</v>
      </c>
      <c r="AE752" s="139">
        <v>102</v>
      </c>
      <c r="AF752" s="17">
        <v>10</v>
      </c>
      <c r="AG752" s="17">
        <v>0</v>
      </c>
      <c r="AH752" s="140">
        <v>0</v>
      </c>
      <c r="AI752" s="141">
        <v>0</v>
      </c>
      <c r="AJ752" s="142">
        <v>0</v>
      </c>
      <c r="AK752" s="121">
        <v>0</v>
      </c>
      <c r="AL752" s="142">
        <v>0</v>
      </c>
      <c r="AM752" s="181">
        <v>0</v>
      </c>
      <c r="AN752" s="141">
        <v>0</v>
      </c>
      <c r="AO752" s="140">
        <v>0</v>
      </c>
      <c r="AP752" s="140">
        <v>0</v>
      </c>
      <c r="AQ752" s="140">
        <v>0</v>
      </c>
      <c r="AR752" s="142">
        <v>0</v>
      </c>
      <c r="AS752" s="143">
        <v>0</v>
      </c>
      <c r="AT752" s="142">
        <v>0</v>
      </c>
      <c r="AU752" s="143">
        <v>0</v>
      </c>
      <c r="AV752" s="142">
        <v>0</v>
      </c>
      <c r="AW752" s="143">
        <v>0</v>
      </c>
      <c r="AX752" s="142">
        <v>0</v>
      </c>
      <c r="AY752" s="143">
        <v>0</v>
      </c>
      <c r="AZ752" s="142">
        <v>0</v>
      </c>
      <c r="BA752" s="143">
        <v>0</v>
      </c>
      <c r="BB752" s="142">
        <v>0</v>
      </c>
      <c r="BC752" s="143">
        <v>0</v>
      </c>
      <c r="BE752" s="139">
        <v>0</v>
      </c>
      <c r="BF752" s="139">
        <v>0</v>
      </c>
      <c r="BG752" s="139">
        <v>0</v>
      </c>
      <c r="BH752" s="139">
        <v>0</v>
      </c>
      <c r="BI752" s="139">
        <v>0</v>
      </c>
      <c r="BJ752" s="139">
        <v>0</v>
      </c>
      <c r="BK752" s="139">
        <v>0</v>
      </c>
      <c r="BL752" s="139">
        <v>0</v>
      </c>
      <c r="BM752" s="139">
        <v>0</v>
      </c>
      <c r="BN752" s="139">
        <v>0</v>
      </c>
      <c r="BO752" s="139">
        <v>0</v>
      </c>
      <c r="BP752" s="139">
        <v>0</v>
      </c>
      <c r="BQ752" s="144">
        <v>0</v>
      </c>
    </row>
    <row r="753" spans="2:96" x14ac:dyDescent="0.25">
      <c r="K753" s="135" t="s">
        <v>328</v>
      </c>
      <c r="N753" s="61" t="s">
        <v>2902</v>
      </c>
      <c r="V753" s="61" t="s">
        <v>787</v>
      </c>
      <c r="W753" s="61" t="s">
        <v>884</v>
      </c>
      <c r="X753" s="61">
        <v>421</v>
      </c>
      <c r="AB753" s="136" t="s">
        <v>387</v>
      </c>
      <c r="AC753" s="179">
        <v>250099225020</v>
      </c>
      <c r="AD753" s="180" t="s">
        <v>2903</v>
      </c>
      <c r="AE753" s="139">
        <v>212</v>
      </c>
      <c r="AF753" s="17">
        <v>23</v>
      </c>
      <c r="AG753" s="17">
        <v>0</v>
      </c>
      <c r="AH753" s="140">
        <v>0</v>
      </c>
      <c r="AI753" s="141">
        <v>0</v>
      </c>
      <c r="AJ753" s="142">
        <v>0</v>
      </c>
      <c r="AK753" s="121">
        <v>0</v>
      </c>
      <c r="AL753" s="142">
        <v>0</v>
      </c>
      <c r="AM753" s="181">
        <v>0</v>
      </c>
      <c r="AN753" s="141">
        <v>0</v>
      </c>
      <c r="AO753" s="140">
        <v>0</v>
      </c>
      <c r="AP753" s="140">
        <v>0</v>
      </c>
      <c r="AQ753" s="140">
        <v>0</v>
      </c>
      <c r="AR753" s="142">
        <v>0</v>
      </c>
      <c r="AS753" s="143">
        <v>0</v>
      </c>
      <c r="AT753" s="142">
        <v>0</v>
      </c>
      <c r="AU753" s="143">
        <v>0</v>
      </c>
      <c r="AV753" s="142">
        <v>0</v>
      </c>
      <c r="AW753" s="143">
        <v>0</v>
      </c>
      <c r="AX753" s="142">
        <v>0</v>
      </c>
      <c r="AY753" s="143">
        <v>0</v>
      </c>
      <c r="AZ753" s="142">
        <v>0</v>
      </c>
      <c r="BA753" s="143">
        <v>0</v>
      </c>
      <c r="BB753" s="142">
        <v>0</v>
      </c>
      <c r="BC753" s="143">
        <v>0</v>
      </c>
      <c r="BE753" s="139">
        <v>0</v>
      </c>
      <c r="BF753" s="139">
        <v>0</v>
      </c>
      <c r="BG753" s="139">
        <v>0</v>
      </c>
      <c r="BH753" s="139">
        <v>0</v>
      </c>
      <c r="BI753" s="139">
        <v>0</v>
      </c>
      <c r="BJ753" s="139">
        <v>0</v>
      </c>
      <c r="BK753" s="139">
        <v>0</v>
      </c>
      <c r="BL753" s="139">
        <v>0</v>
      </c>
      <c r="BM753" s="139">
        <v>0</v>
      </c>
      <c r="BN753" s="139">
        <v>0</v>
      </c>
      <c r="BO753" s="139">
        <v>0</v>
      </c>
      <c r="BP753" s="139">
        <v>0</v>
      </c>
      <c r="BQ753" s="144">
        <v>0</v>
      </c>
    </row>
    <row r="754" spans="2:96" x14ac:dyDescent="0.25">
      <c r="K754" s="135" t="s">
        <v>328</v>
      </c>
      <c r="N754" s="61" t="s">
        <v>2904</v>
      </c>
      <c r="V754" s="61" t="s">
        <v>787</v>
      </c>
      <c r="W754" s="61" t="s">
        <v>884</v>
      </c>
      <c r="X754" s="61">
        <v>421</v>
      </c>
      <c r="AB754" s="136" t="s">
        <v>387</v>
      </c>
      <c r="AC754" s="179">
        <v>250099225030</v>
      </c>
      <c r="AD754" s="180" t="s">
        <v>2905</v>
      </c>
      <c r="AE754" s="139">
        <v>305</v>
      </c>
      <c r="AF754" s="17">
        <v>31</v>
      </c>
      <c r="AG754" s="17">
        <v>0</v>
      </c>
      <c r="AH754" s="140">
        <v>0</v>
      </c>
      <c r="AI754" s="141">
        <v>0</v>
      </c>
      <c r="AJ754" s="142">
        <v>0</v>
      </c>
      <c r="AK754" s="121">
        <v>0</v>
      </c>
      <c r="AL754" s="142">
        <v>0</v>
      </c>
      <c r="AM754" s="181">
        <v>0</v>
      </c>
      <c r="AN754" s="141">
        <v>0</v>
      </c>
      <c r="AO754" s="140">
        <v>0</v>
      </c>
      <c r="AP754" s="140">
        <v>0</v>
      </c>
      <c r="AQ754" s="140">
        <v>0</v>
      </c>
      <c r="AR754" s="142">
        <v>0</v>
      </c>
      <c r="AS754" s="143">
        <v>0</v>
      </c>
      <c r="AT754" s="142">
        <v>0</v>
      </c>
      <c r="AU754" s="143">
        <v>0</v>
      </c>
      <c r="AV754" s="142">
        <v>0</v>
      </c>
      <c r="AW754" s="143">
        <v>0</v>
      </c>
      <c r="AX754" s="142">
        <v>0</v>
      </c>
      <c r="AY754" s="143">
        <v>0</v>
      </c>
      <c r="AZ754" s="142">
        <v>0</v>
      </c>
      <c r="BA754" s="143">
        <v>0</v>
      </c>
      <c r="BB754" s="142">
        <v>0</v>
      </c>
      <c r="BC754" s="143">
        <v>0</v>
      </c>
      <c r="BE754" s="139">
        <v>0</v>
      </c>
      <c r="BF754" s="139">
        <v>0</v>
      </c>
      <c r="BG754" s="139">
        <v>0</v>
      </c>
      <c r="BH754" s="139">
        <v>0</v>
      </c>
      <c r="BI754" s="139">
        <v>0</v>
      </c>
      <c r="BJ754" s="139">
        <v>0</v>
      </c>
      <c r="BK754" s="139">
        <v>0</v>
      </c>
      <c r="BL754" s="139">
        <v>0</v>
      </c>
      <c r="BM754" s="139">
        <v>0</v>
      </c>
      <c r="BN754" s="139">
        <v>0</v>
      </c>
      <c r="BO754" s="139">
        <v>0</v>
      </c>
      <c r="BP754" s="139">
        <v>0</v>
      </c>
      <c r="BQ754" s="144">
        <v>0</v>
      </c>
    </row>
    <row r="755" spans="2:96" x14ac:dyDescent="0.25">
      <c r="K755" s="135" t="s">
        <v>328</v>
      </c>
      <c r="N755" s="61" t="s">
        <v>2906</v>
      </c>
      <c r="V755" s="61" t="s">
        <v>787</v>
      </c>
      <c r="W755" s="61" t="s">
        <v>884</v>
      </c>
      <c r="X755" s="61">
        <v>421</v>
      </c>
      <c r="AB755" s="136" t="s">
        <v>387</v>
      </c>
      <c r="AC755" s="179">
        <v>250099225040</v>
      </c>
      <c r="AD755" s="180" t="s">
        <v>2907</v>
      </c>
      <c r="AE755" s="139">
        <v>247</v>
      </c>
      <c r="AF755" s="17">
        <v>29</v>
      </c>
      <c r="AG755" s="17">
        <v>0</v>
      </c>
      <c r="AH755" s="140">
        <v>0</v>
      </c>
      <c r="AI755" s="141">
        <v>0</v>
      </c>
      <c r="AJ755" s="142">
        <v>0</v>
      </c>
      <c r="AK755" s="121">
        <v>0</v>
      </c>
      <c r="AL755" s="142">
        <v>0</v>
      </c>
      <c r="AM755" s="181">
        <v>0</v>
      </c>
      <c r="AN755" s="141">
        <v>0</v>
      </c>
      <c r="AO755" s="140">
        <v>0</v>
      </c>
      <c r="AP755" s="140">
        <v>0</v>
      </c>
      <c r="AQ755" s="140">
        <v>0</v>
      </c>
      <c r="AR755" s="142">
        <v>0</v>
      </c>
      <c r="AS755" s="143">
        <v>0</v>
      </c>
      <c r="AT755" s="142">
        <v>0</v>
      </c>
      <c r="AU755" s="143">
        <v>0</v>
      </c>
      <c r="AV755" s="142">
        <v>0</v>
      </c>
      <c r="AW755" s="143">
        <v>0</v>
      </c>
      <c r="AX755" s="142">
        <v>0</v>
      </c>
      <c r="AY755" s="143">
        <v>0</v>
      </c>
      <c r="AZ755" s="142">
        <v>0</v>
      </c>
      <c r="BA755" s="143">
        <v>0</v>
      </c>
      <c r="BB755" s="142">
        <v>0</v>
      </c>
      <c r="BC755" s="143">
        <v>0</v>
      </c>
      <c r="BE755" s="139">
        <v>0</v>
      </c>
      <c r="BF755" s="139">
        <v>0</v>
      </c>
      <c r="BG755" s="139">
        <v>0</v>
      </c>
      <c r="BH755" s="139">
        <v>0</v>
      </c>
      <c r="BI755" s="139">
        <v>0</v>
      </c>
      <c r="BJ755" s="139">
        <v>0</v>
      </c>
      <c r="BK755" s="139">
        <v>0</v>
      </c>
      <c r="BL755" s="139">
        <v>0</v>
      </c>
      <c r="BM755" s="139">
        <v>0</v>
      </c>
      <c r="BN755" s="139">
        <v>0</v>
      </c>
      <c r="BO755" s="139">
        <v>0</v>
      </c>
      <c r="BP755" s="139">
        <v>0</v>
      </c>
      <c r="BQ755" s="144">
        <v>0</v>
      </c>
    </row>
    <row r="756" spans="2:96" x14ac:dyDescent="0.25">
      <c r="K756" s="135" t="s">
        <v>328</v>
      </c>
      <c r="N756" s="61" t="s">
        <v>2908</v>
      </c>
      <c r="V756" s="61" t="s">
        <v>787</v>
      </c>
      <c r="W756" s="61" t="s">
        <v>884</v>
      </c>
      <c r="X756" s="61">
        <v>421</v>
      </c>
      <c r="AB756" s="136" t="s">
        <v>387</v>
      </c>
      <c r="AC756" s="179">
        <v>250099225050</v>
      </c>
      <c r="AD756" s="180" t="s">
        <v>2909</v>
      </c>
      <c r="AE756" s="139">
        <v>17</v>
      </c>
      <c r="AF756" s="17">
        <v>2</v>
      </c>
      <c r="AG756" s="17">
        <v>0</v>
      </c>
      <c r="AH756" s="140">
        <v>0</v>
      </c>
      <c r="AI756" s="141">
        <v>0</v>
      </c>
      <c r="AJ756" s="142">
        <v>0</v>
      </c>
      <c r="AK756" s="121">
        <v>0</v>
      </c>
      <c r="AL756" s="142">
        <v>0</v>
      </c>
      <c r="AM756" s="181">
        <v>0</v>
      </c>
      <c r="AN756" s="141">
        <v>0</v>
      </c>
      <c r="AO756" s="140">
        <v>0</v>
      </c>
      <c r="AP756" s="140">
        <v>0</v>
      </c>
      <c r="AQ756" s="140">
        <v>0</v>
      </c>
      <c r="AR756" s="142">
        <v>0</v>
      </c>
      <c r="AS756" s="143">
        <v>0</v>
      </c>
      <c r="AT756" s="142">
        <v>0</v>
      </c>
      <c r="AU756" s="143">
        <v>0</v>
      </c>
      <c r="AV756" s="142">
        <v>0</v>
      </c>
      <c r="AW756" s="143">
        <v>0</v>
      </c>
      <c r="AX756" s="142">
        <v>0</v>
      </c>
      <c r="AY756" s="143">
        <v>0</v>
      </c>
      <c r="AZ756" s="142">
        <v>0</v>
      </c>
      <c r="BA756" s="143">
        <v>0</v>
      </c>
      <c r="BB756" s="142">
        <v>0</v>
      </c>
      <c r="BC756" s="143">
        <v>0</v>
      </c>
      <c r="BE756" s="139">
        <v>0</v>
      </c>
      <c r="BF756" s="139">
        <v>0</v>
      </c>
      <c r="BG756" s="139">
        <v>0</v>
      </c>
      <c r="BH756" s="139">
        <v>0</v>
      </c>
      <c r="BI756" s="139">
        <v>0</v>
      </c>
      <c r="BJ756" s="139">
        <v>0</v>
      </c>
      <c r="BK756" s="139">
        <v>0</v>
      </c>
      <c r="BL756" s="139">
        <v>0</v>
      </c>
      <c r="BM756" s="139">
        <v>0</v>
      </c>
      <c r="BN756" s="139">
        <v>0</v>
      </c>
      <c r="BO756" s="139">
        <v>0</v>
      </c>
      <c r="BP756" s="139">
        <v>0</v>
      </c>
      <c r="BQ756" s="144">
        <v>0</v>
      </c>
    </row>
    <row r="757" spans="2:96" x14ac:dyDescent="0.25">
      <c r="K757" s="135" t="s">
        <v>328</v>
      </c>
      <c r="N757" s="61" t="s">
        <v>2910</v>
      </c>
      <c r="V757" s="61" t="s">
        <v>787</v>
      </c>
      <c r="W757" s="61" t="s">
        <v>884</v>
      </c>
      <c r="X757" s="61">
        <v>421</v>
      </c>
      <c r="AB757" s="136" t="s">
        <v>387</v>
      </c>
      <c r="AC757" s="179">
        <v>250099225060</v>
      </c>
      <c r="AD757" s="180" t="s">
        <v>2911</v>
      </c>
      <c r="AE757" s="139">
        <v>45</v>
      </c>
      <c r="AF757" s="17">
        <v>9</v>
      </c>
      <c r="AG757" s="17">
        <v>0</v>
      </c>
      <c r="AH757" s="140">
        <v>0</v>
      </c>
      <c r="AI757" s="141">
        <v>0</v>
      </c>
      <c r="AJ757" s="142">
        <v>0</v>
      </c>
      <c r="AK757" s="121">
        <v>0</v>
      </c>
      <c r="AL757" s="142">
        <v>0</v>
      </c>
      <c r="AM757" s="181">
        <v>0</v>
      </c>
      <c r="AN757" s="141">
        <v>0</v>
      </c>
      <c r="AO757" s="140">
        <v>0</v>
      </c>
      <c r="AP757" s="140">
        <v>0</v>
      </c>
      <c r="AQ757" s="140">
        <v>0</v>
      </c>
      <c r="AR757" s="142">
        <v>0</v>
      </c>
      <c r="AS757" s="143">
        <v>0</v>
      </c>
      <c r="AT757" s="142">
        <v>0</v>
      </c>
      <c r="AU757" s="143">
        <v>0</v>
      </c>
      <c r="AV757" s="142">
        <v>0</v>
      </c>
      <c r="AW757" s="143">
        <v>0</v>
      </c>
      <c r="AX757" s="142">
        <v>0</v>
      </c>
      <c r="AY757" s="143">
        <v>0</v>
      </c>
      <c r="AZ757" s="142">
        <v>0</v>
      </c>
      <c r="BA757" s="143">
        <v>0</v>
      </c>
      <c r="BB757" s="142">
        <v>0</v>
      </c>
      <c r="BC757" s="143">
        <v>0</v>
      </c>
      <c r="BE757" s="139">
        <v>0</v>
      </c>
      <c r="BF757" s="139">
        <v>0</v>
      </c>
      <c r="BG757" s="139">
        <v>0</v>
      </c>
      <c r="BH757" s="139">
        <v>0</v>
      </c>
      <c r="BI757" s="139">
        <v>0</v>
      </c>
      <c r="BJ757" s="139">
        <v>0</v>
      </c>
      <c r="BK757" s="139">
        <v>0</v>
      </c>
      <c r="BL757" s="139">
        <v>0</v>
      </c>
      <c r="BM757" s="139">
        <v>0</v>
      </c>
      <c r="BN757" s="139">
        <v>0</v>
      </c>
      <c r="BO757" s="139">
        <v>0</v>
      </c>
      <c r="BP757" s="139">
        <v>0</v>
      </c>
      <c r="BQ757" s="144">
        <v>0</v>
      </c>
    </row>
    <row r="758" spans="2:96" ht="18.75" hidden="1" x14ac:dyDescent="0.3">
      <c r="B758" s="120" t="s">
        <v>318</v>
      </c>
      <c r="C758" s="120" t="s">
        <v>318</v>
      </c>
      <c r="J758" s="120" t="s">
        <v>318</v>
      </c>
      <c r="K758" s="135" t="s">
        <v>321</v>
      </c>
      <c r="N758" s="61" t="s">
        <v>323</v>
      </c>
      <c r="AC758" s="145"/>
      <c r="AD758" s="165"/>
      <c r="AE758" s="17"/>
      <c r="AI758" s="163"/>
      <c r="AS758" s="61"/>
      <c r="AU758" s="61"/>
      <c r="AW758" s="61"/>
      <c r="AY758" s="61"/>
      <c r="BA758" s="61"/>
      <c r="BB758" s="61"/>
      <c r="BC758" s="61"/>
      <c r="BE758" s="17"/>
      <c r="BF758" s="17"/>
      <c r="BG758" s="17"/>
      <c r="BH758" s="17"/>
      <c r="BI758" s="17"/>
      <c r="BJ758" s="17"/>
      <c r="BK758" s="17"/>
      <c r="BL758" s="17"/>
      <c r="BM758" s="17"/>
      <c r="BN758" s="17"/>
      <c r="BO758" s="17"/>
      <c r="BP758" s="17"/>
      <c r="BQ758" s="166"/>
    </row>
    <row r="759" spans="2:96" ht="17.25" x14ac:dyDescent="0.3">
      <c r="K759" s="135" t="s">
        <v>325</v>
      </c>
      <c r="V759" s="61" t="s">
        <v>787</v>
      </c>
      <c r="W759" s="61" t="s">
        <v>884</v>
      </c>
      <c r="AB759" s="136" t="s">
        <v>387</v>
      </c>
      <c r="AC759" s="167" t="s">
        <v>927</v>
      </c>
      <c r="AD759" s="138"/>
      <c r="AE759" s="168">
        <v>849493</v>
      </c>
      <c r="AF759" s="168">
        <v>837115996.81959677</v>
      </c>
      <c r="AG759" s="168">
        <v>1151462272.9984446</v>
      </c>
      <c r="AH759" s="169">
        <v>209719.00656243318</v>
      </c>
      <c r="AI759" s="170">
        <v>182016998.93305555</v>
      </c>
      <c r="AJ759" s="169">
        <v>546050996.79916668</v>
      </c>
      <c r="AK759" s="170">
        <v>704412315.41968894</v>
      </c>
      <c r="AL759" s="169">
        <v>845294778.50362682</v>
      </c>
      <c r="AM759" s="170">
        <v>175153.55055338243</v>
      </c>
      <c r="AN759" s="170">
        <v>704446880.87569797</v>
      </c>
      <c r="AO759" s="169">
        <v>775851418.53095222</v>
      </c>
      <c r="AP759" s="169">
        <v>174170.85443669133</v>
      </c>
      <c r="AQ759" s="169">
        <v>174171.15303669128</v>
      </c>
      <c r="AR759" s="169">
        <v>-545876825.64612997</v>
      </c>
      <c r="AS759" s="171">
        <v>-0.99968103500578209</v>
      </c>
      <c r="AT759" s="169">
        <v>-35547.853525741899</v>
      </c>
      <c r="AU759" s="171">
        <v>-0.16950229790049731</v>
      </c>
      <c r="AV759" s="169">
        <v>-1151288101.845408</v>
      </c>
      <c r="AW759" s="171">
        <v>-0.99984873915792039</v>
      </c>
      <c r="AX759" s="169">
        <v>-545876825.94473004</v>
      </c>
      <c r="AY759" s="171">
        <v>-0.99968103555261767</v>
      </c>
      <c r="AZ759" s="169">
        <v>-35548.15212574185</v>
      </c>
      <c r="BA759" s="171">
        <v>-0.16950372171040776</v>
      </c>
      <c r="BB759" s="169">
        <v>0.29859999995096587</v>
      </c>
      <c r="BC759" s="171">
        <v>1.7144085381949068E-6</v>
      </c>
      <c r="BE759" s="168">
        <v>14375.304983577947</v>
      </c>
      <c r="BF759" s="168">
        <v>13930.734499593225</v>
      </c>
      <c r="BG759" s="168">
        <v>14118.091736042026</v>
      </c>
      <c r="BH759" s="168">
        <v>15521.492413231212</v>
      </c>
      <c r="BI759" s="168">
        <v>14417.959413299332</v>
      </c>
      <c r="BJ759" s="168">
        <v>14311.994824768542</v>
      </c>
      <c r="BK759" s="168">
        <v>14146.09974941488</v>
      </c>
      <c r="BL759" s="168">
        <v>14518.34533003242</v>
      </c>
      <c r="BM759" s="168">
        <v>15036.976540062162</v>
      </c>
      <c r="BN759" s="168">
        <v>14096.182924331057</v>
      </c>
      <c r="BO759" s="168">
        <v>14706.16301511844</v>
      </c>
      <c r="BP759" s="168">
        <v>14991.807607220047</v>
      </c>
      <c r="BQ759" s="172">
        <v>174171.15303669125</v>
      </c>
    </row>
    <row r="760" spans="2:96" ht="18.75" x14ac:dyDescent="0.3">
      <c r="K760" s="135" t="s">
        <v>325</v>
      </c>
      <c r="AC760" s="145"/>
      <c r="AD760" s="173"/>
      <c r="AE760" s="174"/>
      <c r="AI760" s="175"/>
      <c r="AS760" s="61"/>
      <c r="AU760" s="61"/>
      <c r="AW760" s="61"/>
      <c r="AY760" s="61"/>
      <c r="BA760" s="61"/>
      <c r="BB760" s="61"/>
      <c r="BC760" s="61"/>
      <c r="BE760" s="174"/>
      <c r="BF760" s="174"/>
      <c r="BG760" s="174"/>
      <c r="BH760" s="174"/>
      <c r="BI760" s="174"/>
      <c r="BJ760" s="174"/>
      <c r="BK760" s="174"/>
      <c r="BL760" s="174"/>
      <c r="BM760" s="174"/>
      <c r="BN760" s="174"/>
      <c r="BO760" s="174"/>
      <c r="BP760" s="174"/>
      <c r="BQ760" s="176"/>
    </row>
    <row r="761" spans="2:96" ht="18.75" x14ac:dyDescent="0.3">
      <c r="K761" s="135" t="s">
        <v>325</v>
      </c>
      <c r="M761" s="61" t="s">
        <v>928</v>
      </c>
      <c r="N761" s="61" t="s">
        <v>929</v>
      </c>
      <c r="V761" s="61" t="s">
        <v>787</v>
      </c>
      <c r="W761" s="61" t="s">
        <v>930</v>
      </c>
      <c r="X761" s="61">
        <v>422</v>
      </c>
      <c r="AB761" s="136" t="s">
        <v>387</v>
      </c>
      <c r="AC761" s="162" t="s">
        <v>931</v>
      </c>
      <c r="AD761" s="138"/>
      <c r="AE761" s="39"/>
      <c r="AI761" s="163"/>
      <c r="AS761" s="61"/>
      <c r="AU761" s="61"/>
      <c r="AW761" s="61"/>
      <c r="AY761" s="61"/>
      <c r="BA761" s="61"/>
      <c r="BB761" s="61"/>
      <c r="BC761" s="61"/>
      <c r="BE761" s="39"/>
      <c r="BF761" s="39"/>
      <c r="BG761" s="39"/>
      <c r="BH761" s="39"/>
      <c r="BI761" s="39"/>
      <c r="BJ761" s="39"/>
      <c r="BK761" s="39"/>
      <c r="BL761" s="39"/>
      <c r="BM761" s="39"/>
      <c r="BN761" s="39"/>
      <c r="BO761" s="39"/>
      <c r="BP761" s="39"/>
      <c r="BQ761" s="164"/>
      <c r="BS761" s="61">
        <v>194154856.91999999</v>
      </c>
      <c r="BT761" s="61">
        <v>235077275.26999998</v>
      </c>
      <c r="BU761" s="61">
        <v>294160807.69999999</v>
      </c>
      <c r="BV761" s="61">
        <v>448415.78282934468</v>
      </c>
      <c r="BW761" s="61">
        <v>43423139.540000007</v>
      </c>
      <c r="BX761" s="61">
        <v>130269418.62000002</v>
      </c>
      <c r="BY761" s="61">
        <v>165485867.10999998</v>
      </c>
      <c r="BZ761" s="61">
        <v>198583040.53200001</v>
      </c>
      <c r="CA761" s="61">
        <v>374462.7386478433</v>
      </c>
      <c r="CB761" s="61">
        <v>165559820.15418148</v>
      </c>
      <c r="CC761" s="61">
        <v>183696533.94857135</v>
      </c>
      <c r="CD761" s="61">
        <v>506087.26860975439</v>
      </c>
      <c r="CE761" s="61">
        <v>506087.26860975445</v>
      </c>
      <c r="CG761" s="61">
        <v>38356.708466989861</v>
      </c>
      <c r="CH761" s="61">
        <v>40534.988639802395</v>
      </c>
      <c r="CI761" s="61">
        <v>39964.846023361846</v>
      </c>
      <c r="CJ761" s="61">
        <v>46887.886587993467</v>
      </c>
      <c r="CK761" s="61">
        <v>43733.656407038601</v>
      </c>
      <c r="CL761" s="61">
        <v>41140.345947258378</v>
      </c>
      <c r="CM761" s="61">
        <v>38673.640686128856</v>
      </c>
      <c r="CN761" s="61">
        <v>42391.305923330838</v>
      </c>
      <c r="CO761" s="61">
        <v>45657.887737525409</v>
      </c>
      <c r="CP761" s="61">
        <v>38248.549058871009</v>
      </c>
      <c r="CQ761" s="61">
        <v>43529.914266163549</v>
      </c>
      <c r="CR761" s="61">
        <v>46967.538865290284</v>
      </c>
    </row>
    <row r="762" spans="2:96" x14ac:dyDescent="0.25">
      <c r="K762" s="135" t="s">
        <v>328</v>
      </c>
      <c r="N762" s="61" t="s">
        <v>932</v>
      </c>
      <c r="V762" s="61" t="s">
        <v>787</v>
      </c>
      <c r="W762" s="61" t="s">
        <v>930</v>
      </c>
      <c r="X762" s="61">
        <v>422</v>
      </c>
      <c r="AB762" s="136" t="s">
        <v>387</v>
      </c>
      <c r="AC762" s="179">
        <v>823209</v>
      </c>
      <c r="AD762" s="180" t="s">
        <v>933</v>
      </c>
      <c r="AE762" s="139">
        <v>0</v>
      </c>
      <c r="AF762" s="17">
        <v>108922</v>
      </c>
      <c r="AG762" s="17">
        <v>102908</v>
      </c>
      <c r="AH762" s="140">
        <v>106382.18304106373</v>
      </c>
      <c r="AI762" s="141">
        <v>36385</v>
      </c>
      <c r="AJ762" s="142">
        <v>109155</v>
      </c>
      <c r="AK762" s="121">
        <v>90735</v>
      </c>
      <c r="AL762" s="142">
        <v>108882</v>
      </c>
      <c r="AM762" s="181">
        <v>88852.078010784928</v>
      </c>
      <c r="AN762" s="141">
        <v>108265.10503027881</v>
      </c>
      <c r="AO762" s="140">
        <v>108692.5714285713</v>
      </c>
      <c r="AP762" s="140">
        <v>119827.73728938933</v>
      </c>
      <c r="AQ762" s="140">
        <v>119827.73728938939</v>
      </c>
      <c r="AR762" s="142">
        <v>10672.737289389392</v>
      </c>
      <c r="AS762" s="143">
        <v>9.7775981763450065E-2</v>
      </c>
      <c r="AT762" s="142">
        <v>13445.554248325658</v>
      </c>
      <c r="AU762" s="143">
        <v>0.12638915525107852</v>
      </c>
      <c r="AV762" s="142">
        <v>16919.737289389392</v>
      </c>
      <c r="AW762" s="143">
        <v>0.16441615121651759</v>
      </c>
      <c r="AX762" s="142">
        <v>10672.737289389333</v>
      </c>
      <c r="AY762" s="143">
        <v>9.7775981763449524E-2</v>
      </c>
      <c r="AZ762" s="142">
        <v>13445.554248325599</v>
      </c>
      <c r="BA762" s="143">
        <v>0.12638915525107799</v>
      </c>
      <c r="BB762" s="142">
        <v>5.8207660913467407E-11</v>
      </c>
      <c r="BC762" s="143">
        <v>4.8576116206628607E-16</v>
      </c>
      <c r="BE762" s="139">
        <v>9068.3430510112903</v>
      </c>
      <c r="BF762" s="139">
        <v>9591.7958820750464</v>
      </c>
      <c r="BG762" s="139">
        <v>9454.7874428435662</v>
      </c>
      <c r="BH762" s="139">
        <v>11118.432564511522</v>
      </c>
      <c r="BI762" s="139">
        <v>10360.453522763321</v>
      </c>
      <c r="BJ762" s="139">
        <v>9737.26660725904</v>
      </c>
      <c r="BK762" s="139">
        <v>9144.5036245840856</v>
      </c>
      <c r="BL762" s="139">
        <v>10037.879241572782</v>
      </c>
      <c r="BM762" s="139">
        <v>10822.857005169522</v>
      </c>
      <c r="BN762" s="139">
        <v>9042.3517441570912</v>
      </c>
      <c r="BO762" s="139">
        <v>10311.493154037973</v>
      </c>
      <c r="BP762" s="139">
        <v>11137.573449404146</v>
      </c>
      <c r="BQ762" s="144">
        <v>119827.73728938939</v>
      </c>
    </row>
    <row r="763" spans="2:96" x14ac:dyDescent="0.25">
      <c r="K763" s="135" t="s">
        <v>328</v>
      </c>
      <c r="N763" s="61" t="s">
        <v>934</v>
      </c>
      <c r="V763" s="61" t="s">
        <v>787</v>
      </c>
      <c r="W763" s="61" t="s">
        <v>930</v>
      </c>
      <c r="X763" s="61">
        <v>422</v>
      </c>
      <c r="AB763" s="136" t="s">
        <v>387</v>
      </c>
      <c r="AC763" s="179">
        <v>823355</v>
      </c>
      <c r="AD763" s="180" t="s">
        <v>935</v>
      </c>
      <c r="AE763" s="139">
        <v>0</v>
      </c>
      <c r="AF763" s="17">
        <v>328909.90000000002</v>
      </c>
      <c r="AG763" s="17">
        <v>355234.13</v>
      </c>
      <c r="AH763" s="140">
        <v>342033.59978828096</v>
      </c>
      <c r="AI763" s="141">
        <v>117344.79000000001</v>
      </c>
      <c r="AJ763" s="142">
        <v>352034.37</v>
      </c>
      <c r="AK763" s="121">
        <v>294816.77</v>
      </c>
      <c r="AL763" s="142">
        <v>353780.12400000007</v>
      </c>
      <c r="AM763" s="181">
        <v>285610.66063705832</v>
      </c>
      <c r="AN763" s="141">
        <v>351239.70915122266</v>
      </c>
      <c r="AO763" s="140">
        <v>346698.78857142857</v>
      </c>
      <c r="AP763" s="140">
        <v>386259.53132036509</v>
      </c>
      <c r="AQ763" s="140">
        <v>386259.53132036509</v>
      </c>
      <c r="AR763" s="142">
        <v>34225.161320365092</v>
      </c>
      <c r="AS763" s="143">
        <v>9.7221079067833893E-2</v>
      </c>
      <c r="AT763" s="142">
        <v>44225.931532084127</v>
      </c>
      <c r="AU763" s="143">
        <v>0.12930288591372313</v>
      </c>
      <c r="AV763" s="142">
        <v>31025.401320365083</v>
      </c>
      <c r="AW763" s="143">
        <v>8.7337895489842388E-2</v>
      </c>
      <c r="AX763" s="142">
        <v>34225.161320365092</v>
      </c>
      <c r="AY763" s="143">
        <v>9.7221079067833893E-2</v>
      </c>
      <c r="AZ763" s="142">
        <v>44225.931532084127</v>
      </c>
      <c r="BA763" s="143">
        <v>0.12930288591372313</v>
      </c>
      <c r="BB763" s="142">
        <v>0</v>
      </c>
      <c r="BC763" s="143">
        <v>0</v>
      </c>
      <c r="BE763" s="139">
        <v>29288.365415978566</v>
      </c>
      <c r="BF763" s="139">
        <v>30943.192757727345</v>
      </c>
      <c r="BG763" s="139">
        <v>30510.058580518282</v>
      </c>
      <c r="BH763" s="139">
        <v>35769.454023481943</v>
      </c>
      <c r="BI763" s="139">
        <v>33373.202884275277</v>
      </c>
      <c r="BJ763" s="139">
        <v>31403.079339999338</v>
      </c>
      <c r="BK763" s="139">
        <v>29529.13706154477</v>
      </c>
      <c r="BL763" s="139">
        <v>32353.426681758046</v>
      </c>
      <c r="BM763" s="139">
        <v>34835.030732355888</v>
      </c>
      <c r="BN763" s="139">
        <v>29206.197314713914</v>
      </c>
      <c r="BO763" s="139">
        <v>33218.421112125579</v>
      </c>
      <c r="BP763" s="139">
        <v>35829.965415886138</v>
      </c>
      <c r="BQ763" s="144">
        <v>386259.53132036503</v>
      </c>
    </row>
    <row r="764" spans="2:96" x14ac:dyDescent="0.25">
      <c r="K764" s="135" t="s">
        <v>328</v>
      </c>
      <c r="N764" s="61" t="s">
        <v>936</v>
      </c>
      <c r="V764" s="61" t="s">
        <v>787</v>
      </c>
      <c r="W764" s="61" t="s">
        <v>930</v>
      </c>
      <c r="X764" s="61">
        <v>422</v>
      </c>
      <c r="AB764" s="136" t="s">
        <v>387</v>
      </c>
      <c r="AC764" s="179">
        <v>823650</v>
      </c>
      <c r="AD764" s="180" t="s">
        <v>937</v>
      </c>
      <c r="AE764" s="139">
        <v>62202</v>
      </c>
      <c r="AF764" s="17">
        <v>68724</v>
      </c>
      <c r="AG764" s="17">
        <v>74609</v>
      </c>
      <c r="AH764" s="140">
        <v>0</v>
      </c>
      <c r="AI764" s="141">
        <v>26335</v>
      </c>
      <c r="AJ764" s="142">
        <v>79005</v>
      </c>
      <c r="AK764" s="121">
        <v>60219</v>
      </c>
      <c r="AL764" s="142">
        <v>72262.799999999988</v>
      </c>
      <c r="AM764" s="181">
        <v>0</v>
      </c>
      <c r="AN764" s="141">
        <v>60219</v>
      </c>
      <c r="AO764" s="140">
        <v>79510.285714285696</v>
      </c>
      <c r="AP764" s="140">
        <v>0</v>
      </c>
      <c r="AQ764" s="140">
        <v>0</v>
      </c>
      <c r="AR764" s="142">
        <v>-79005</v>
      </c>
      <c r="AS764" s="143">
        <v>-1</v>
      </c>
      <c r="AT764" s="142">
        <v>0</v>
      </c>
      <c r="AU764" s="143">
        <v>0</v>
      </c>
      <c r="AV764" s="142">
        <v>-74609</v>
      </c>
      <c r="AW764" s="143">
        <v>-1</v>
      </c>
      <c r="AX764" s="142">
        <v>-79005</v>
      </c>
      <c r="AY764" s="143">
        <v>-1</v>
      </c>
      <c r="AZ764" s="142">
        <v>0</v>
      </c>
      <c r="BA764" s="143">
        <v>0</v>
      </c>
      <c r="BB764" s="142">
        <v>0</v>
      </c>
      <c r="BC764" s="143">
        <v>0</v>
      </c>
      <c r="BE764" s="139">
        <v>0</v>
      </c>
      <c r="BF764" s="139">
        <v>0</v>
      </c>
      <c r="BG764" s="139">
        <v>0</v>
      </c>
      <c r="BH764" s="139">
        <v>0</v>
      </c>
      <c r="BI764" s="139">
        <v>0</v>
      </c>
      <c r="BJ764" s="139">
        <v>0</v>
      </c>
      <c r="BK764" s="139">
        <v>0</v>
      </c>
      <c r="BL764" s="139">
        <v>0</v>
      </c>
      <c r="BM764" s="139">
        <v>0</v>
      </c>
      <c r="BN764" s="139">
        <v>0</v>
      </c>
      <c r="BO764" s="139">
        <v>0</v>
      </c>
      <c r="BP764" s="139">
        <v>0</v>
      </c>
      <c r="BQ764" s="144">
        <v>0</v>
      </c>
    </row>
    <row r="765" spans="2:96" x14ac:dyDescent="0.25">
      <c r="K765" s="135" t="s">
        <v>328</v>
      </c>
      <c r="N765" s="61" t="s">
        <v>938</v>
      </c>
      <c r="V765" s="61" t="s">
        <v>787</v>
      </c>
      <c r="W765" s="61" t="s">
        <v>930</v>
      </c>
      <c r="X765" s="61">
        <v>422</v>
      </c>
      <c r="AB765" s="136" t="s">
        <v>387</v>
      </c>
      <c r="AC765" s="179">
        <v>823651</v>
      </c>
      <c r="AD765" s="180" t="s">
        <v>939</v>
      </c>
      <c r="AE765" s="139">
        <v>199114</v>
      </c>
      <c r="AF765" s="17">
        <v>227600</v>
      </c>
      <c r="AG765" s="17">
        <v>243316</v>
      </c>
      <c r="AH765" s="140">
        <v>0</v>
      </c>
      <c r="AI765" s="141">
        <v>48898</v>
      </c>
      <c r="AJ765" s="142">
        <v>146694</v>
      </c>
      <c r="AK765" s="121">
        <v>162627</v>
      </c>
      <c r="AL765" s="142">
        <v>195152.40000000002</v>
      </c>
      <c r="AM765" s="181">
        <v>0</v>
      </c>
      <c r="AN765" s="141">
        <v>162627</v>
      </c>
      <c r="AO765" s="140">
        <v>192207.42857142899</v>
      </c>
      <c r="AP765" s="140">
        <v>0</v>
      </c>
      <c r="AQ765" s="140">
        <v>0</v>
      </c>
      <c r="AR765" s="142">
        <v>-146694</v>
      </c>
      <c r="AS765" s="143">
        <v>-1</v>
      </c>
      <c r="AT765" s="142">
        <v>0</v>
      </c>
      <c r="AU765" s="143">
        <v>0</v>
      </c>
      <c r="AV765" s="142">
        <v>-243316</v>
      </c>
      <c r="AW765" s="143">
        <v>-1</v>
      </c>
      <c r="AX765" s="142">
        <v>-146694</v>
      </c>
      <c r="AY765" s="143">
        <v>-1</v>
      </c>
      <c r="AZ765" s="142">
        <v>0</v>
      </c>
      <c r="BA765" s="143">
        <v>0</v>
      </c>
      <c r="BB765" s="142">
        <v>0</v>
      </c>
      <c r="BC765" s="143">
        <v>0</v>
      </c>
      <c r="BE765" s="139">
        <v>0</v>
      </c>
      <c r="BF765" s="139">
        <v>0</v>
      </c>
      <c r="BG765" s="139">
        <v>0</v>
      </c>
      <c r="BH765" s="139">
        <v>0</v>
      </c>
      <c r="BI765" s="139">
        <v>0</v>
      </c>
      <c r="BJ765" s="139">
        <v>0</v>
      </c>
      <c r="BK765" s="139">
        <v>0</v>
      </c>
      <c r="BL765" s="139">
        <v>0</v>
      </c>
      <c r="BM765" s="139">
        <v>0</v>
      </c>
      <c r="BN765" s="139">
        <v>0</v>
      </c>
      <c r="BO765" s="139">
        <v>0</v>
      </c>
      <c r="BP765" s="139">
        <v>0</v>
      </c>
      <c r="BQ765" s="144">
        <v>0</v>
      </c>
    </row>
    <row r="766" spans="2:96" x14ac:dyDescent="0.25">
      <c r="K766" s="135" t="s">
        <v>328</v>
      </c>
      <c r="N766" s="61" t="s">
        <v>940</v>
      </c>
      <c r="V766" s="61" t="s">
        <v>787</v>
      </c>
      <c r="W766" s="61" t="s">
        <v>930</v>
      </c>
      <c r="X766" s="61">
        <v>422</v>
      </c>
      <c r="AB766" s="136" t="s">
        <v>387</v>
      </c>
      <c r="AC766" s="179">
        <v>823665</v>
      </c>
      <c r="AD766" s="180" t="s">
        <v>941</v>
      </c>
      <c r="AE766" s="139">
        <v>83052</v>
      </c>
      <c r="AF766" s="17">
        <v>89797</v>
      </c>
      <c r="AG766" s="17">
        <v>97960</v>
      </c>
      <c r="AH766" s="140">
        <v>0</v>
      </c>
      <c r="AI766" s="141">
        <v>34656</v>
      </c>
      <c r="AJ766" s="142">
        <v>103968</v>
      </c>
      <c r="AK766" s="121">
        <v>79697</v>
      </c>
      <c r="AL766" s="142">
        <v>95636.4</v>
      </c>
      <c r="AM766" s="181">
        <v>0</v>
      </c>
      <c r="AN766" s="141">
        <v>79697</v>
      </c>
      <c r="AO766" s="140">
        <v>104917.714285714</v>
      </c>
      <c r="AP766" s="140">
        <v>0</v>
      </c>
      <c r="AQ766" s="140">
        <v>0</v>
      </c>
      <c r="AR766" s="142">
        <v>-103968</v>
      </c>
      <c r="AS766" s="143">
        <v>-1</v>
      </c>
      <c r="AT766" s="142">
        <v>0</v>
      </c>
      <c r="AU766" s="143">
        <v>0</v>
      </c>
      <c r="AV766" s="142">
        <v>-97960</v>
      </c>
      <c r="AW766" s="143">
        <v>-1</v>
      </c>
      <c r="AX766" s="142">
        <v>-103968</v>
      </c>
      <c r="AY766" s="143">
        <v>-1</v>
      </c>
      <c r="AZ766" s="142">
        <v>0</v>
      </c>
      <c r="BA766" s="143">
        <v>0</v>
      </c>
      <c r="BB766" s="142">
        <v>0</v>
      </c>
      <c r="BC766" s="143">
        <v>0</v>
      </c>
      <c r="BE766" s="139">
        <v>0</v>
      </c>
      <c r="BF766" s="139">
        <v>0</v>
      </c>
      <c r="BG766" s="139">
        <v>0</v>
      </c>
      <c r="BH766" s="139">
        <v>0</v>
      </c>
      <c r="BI766" s="139">
        <v>0</v>
      </c>
      <c r="BJ766" s="139">
        <v>0</v>
      </c>
      <c r="BK766" s="139">
        <v>0</v>
      </c>
      <c r="BL766" s="139">
        <v>0</v>
      </c>
      <c r="BM766" s="139">
        <v>0</v>
      </c>
      <c r="BN766" s="139">
        <v>0</v>
      </c>
      <c r="BO766" s="139">
        <v>0</v>
      </c>
      <c r="BP766" s="139">
        <v>0</v>
      </c>
      <c r="BQ766" s="144">
        <v>0</v>
      </c>
    </row>
    <row r="767" spans="2:96" x14ac:dyDescent="0.25">
      <c r="K767" s="135" t="s">
        <v>328</v>
      </c>
      <c r="N767" s="61" t="s">
        <v>942</v>
      </c>
      <c r="V767" s="61" t="s">
        <v>787</v>
      </c>
      <c r="W767" s="61" t="s">
        <v>930</v>
      </c>
      <c r="X767" s="61">
        <v>422</v>
      </c>
      <c r="AB767" s="136" t="s">
        <v>387</v>
      </c>
      <c r="AC767" s="179">
        <v>823666</v>
      </c>
      <c r="AD767" s="180" t="s">
        <v>943</v>
      </c>
      <c r="AE767" s="139">
        <v>541235</v>
      </c>
      <c r="AF767" s="17">
        <v>584239</v>
      </c>
      <c r="AG767" s="17">
        <v>647060</v>
      </c>
      <c r="AH767" s="140">
        <v>0</v>
      </c>
      <c r="AI767" s="141">
        <v>86287</v>
      </c>
      <c r="AJ767" s="142">
        <v>258861</v>
      </c>
      <c r="AK767" s="121">
        <v>390356.99999999994</v>
      </c>
      <c r="AL767" s="142">
        <v>468428.39999999997</v>
      </c>
      <c r="AM767" s="181">
        <v>0</v>
      </c>
      <c r="AN767" s="141">
        <v>390356.99999999994</v>
      </c>
      <c r="AO767" s="140">
        <v>415752</v>
      </c>
      <c r="AP767" s="140">
        <v>0</v>
      </c>
      <c r="AQ767" s="140">
        <v>0</v>
      </c>
      <c r="AR767" s="142">
        <v>-258861</v>
      </c>
      <c r="AS767" s="143">
        <v>-1</v>
      </c>
      <c r="AT767" s="142">
        <v>0</v>
      </c>
      <c r="AU767" s="143">
        <v>0</v>
      </c>
      <c r="AV767" s="142">
        <v>-647060</v>
      </c>
      <c r="AW767" s="143">
        <v>-1</v>
      </c>
      <c r="AX767" s="142">
        <v>-258861</v>
      </c>
      <c r="AY767" s="143">
        <v>-1</v>
      </c>
      <c r="AZ767" s="142">
        <v>0</v>
      </c>
      <c r="BA767" s="143">
        <v>0</v>
      </c>
      <c r="BB767" s="142">
        <v>0</v>
      </c>
      <c r="BC767" s="143">
        <v>0</v>
      </c>
      <c r="BE767" s="139">
        <v>0</v>
      </c>
      <c r="BF767" s="139">
        <v>0</v>
      </c>
      <c r="BG767" s="139">
        <v>0</v>
      </c>
      <c r="BH767" s="139">
        <v>0</v>
      </c>
      <c r="BI767" s="139">
        <v>0</v>
      </c>
      <c r="BJ767" s="139">
        <v>0</v>
      </c>
      <c r="BK767" s="139">
        <v>0</v>
      </c>
      <c r="BL767" s="139">
        <v>0</v>
      </c>
      <c r="BM767" s="139">
        <v>0</v>
      </c>
      <c r="BN767" s="139">
        <v>0</v>
      </c>
      <c r="BO767" s="139">
        <v>0</v>
      </c>
      <c r="BP767" s="139">
        <v>0</v>
      </c>
      <c r="BQ767" s="144">
        <v>0</v>
      </c>
    </row>
    <row r="768" spans="2:96" x14ac:dyDescent="0.25">
      <c r="K768" s="135" t="s">
        <v>328</v>
      </c>
      <c r="N768" s="61" t="s">
        <v>944</v>
      </c>
      <c r="V768" s="61" t="s">
        <v>787</v>
      </c>
      <c r="W768" s="61" t="s">
        <v>930</v>
      </c>
      <c r="X768" s="61">
        <v>422</v>
      </c>
      <c r="AB768" s="136" t="s">
        <v>387</v>
      </c>
      <c r="AC768" s="179">
        <v>823670</v>
      </c>
      <c r="AD768" s="180" t="s">
        <v>945</v>
      </c>
      <c r="AE768" s="139">
        <v>25951340.189999998</v>
      </c>
      <c r="AF768" s="17">
        <v>32368008.699999999</v>
      </c>
      <c r="AG768" s="17">
        <v>38380413.539999999</v>
      </c>
      <c r="AH768" s="140">
        <v>0</v>
      </c>
      <c r="AI768" s="141">
        <v>12319599.379999999</v>
      </c>
      <c r="AJ768" s="142">
        <v>36958798.140000001</v>
      </c>
      <c r="AK768" s="121">
        <v>27303750.299999997</v>
      </c>
      <c r="AL768" s="142">
        <v>32764500.359999999</v>
      </c>
      <c r="AM768" s="181">
        <v>0</v>
      </c>
      <c r="AN768" s="141">
        <v>27303750.299999997</v>
      </c>
      <c r="AO768" s="140">
        <v>36205227.257142901</v>
      </c>
      <c r="AP768" s="140">
        <v>0</v>
      </c>
      <c r="AQ768" s="140">
        <v>0</v>
      </c>
      <c r="AR768" s="142">
        <v>-36958798.140000001</v>
      </c>
      <c r="AS768" s="143">
        <v>-1</v>
      </c>
      <c r="AT768" s="142">
        <v>0</v>
      </c>
      <c r="AU768" s="143">
        <v>0</v>
      </c>
      <c r="AV768" s="142">
        <v>-38380413.539999999</v>
      </c>
      <c r="AW768" s="143">
        <v>-1</v>
      </c>
      <c r="AX768" s="142">
        <v>-36958798.140000001</v>
      </c>
      <c r="AY768" s="143">
        <v>-1</v>
      </c>
      <c r="AZ768" s="142">
        <v>0</v>
      </c>
      <c r="BA768" s="143">
        <v>0</v>
      </c>
      <c r="BB768" s="142">
        <v>0</v>
      </c>
      <c r="BC768" s="143">
        <v>0</v>
      </c>
      <c r="BE768" s="139">
        <v>0</v>
      </c>
      <c r="BF768" s="139">
        <v>0</v>
      </c>
      <c r="BG768" s="139">
        <v>0</v>
      </c>
      <c r="BH768" s="139">
        <v>0</v>
      </c>
      <c r="BI768" s="139">
        <v>0</v>
      </c>
      <c r="BJ768" s="139">
        <v>0</v>
      </c>
      <c r="BK768" s="139">
        <v>0</v>
      </c>
      <c r="BL768" s="139">
        <v>0</v>
      </c>
      <c r="BM768" s="139">
        <v>0</v>
      </c>
      <c r="BN768" s="139">
        <v>0</v>
      </c>
      <c r="BO768" s="139">
        <v>0</v>
      </c>
      <c r="BP768" s="139">
        <v>0</v>
      </c>
      <c r="BQ768" s="144">
        <v>0</v>
      </c>
    </row>
    <row r="769" spans="2:96" x14ac:dyDescent="0.25">
      <c r="K769" s="135" t="s">
        <v>328</v>
      </c>
      <c r="N769" s="61" t="s">
        <v>946</v>
      </c>
      <c r="V769" s="61" t="s">
        <v>787</v>
      </c>
      <c r="W769" s="61" t="s">
        <v>930</v>
      </c>
      <c r="X769" s="61">
        <v>422</v>
      </c>
      <c r="AB769" s="136" t="s">
        <v>387</v>
      </c>
      <c r="AC769" s="179">
        <v>823671</v>
      </c>
      <c r="AD769" s="180" t="s">
        <v>947</v>
      </c>
      <c r="AE769" s="139">
        <v>167000166.78</v>
      </c>
      <c r="AF769" s="17">
        <v>201301074.66999999</v>
      </c>
      <c r="AG769" s="17">
        <v>254259307.03</v>
      </c>
      <c r="AH769" s="140">
        <v>0</v>
      </c>
      <c r="AI769" s="141">
        <v>30753634.370000005</v>
      </c>
      <c r="AJ769" s="142">
        <v>92260903.110000014</v>
      </c>
      <c r="AK769" s="121">
        <v>137103665.03999999</v>
      </c>
      <c r="AL769" s="142">
        <v>164524398.04799998</v>
      </c>
      <c r="AM769" s="181">
        <v>0</v>
      </c>
      <c r="AN769" s="141">
        <v>137103665.03999999</v>
      </c>
      <c r="AO769" s="140">
        <v>146243527.90285701</v>
      </c>
      <c r="AP769" s="140">
        <v>0</v>
      </c>
      <c r="AQ769" s="140">
        <v>0</v>
      </c>
      <c r="AR769" s="142">
        <v>-92260903.110000014</v>
      </c>
      <c r="AS769" s="143">
        <v>-1</v>
      </c>
      <c r="AT769" s="142">
        <v>0</v>
      </c>
      <c r="AU769" s="143">
        <v>0</v>
      </c>
      <c r="AV769" s="142">
        <v>-254259307.03</v>
      </c>
      <c r="AW769" s="143">
        <v>-1</v>
      </c>
      <c r="AX769" s="142">
        <v>-92260903.110000014</v>
      </c>
      <c r="AY769" s="143">
        <v>-1</v>
      </c>
      <c r="AZ769" s="142">
        <v>0</v>
      </c>
      <c r="BA769" s="143">
        <v>0</v>
      </c>
      <c r="BB769" s="142">
        <v>0</v>
      </c>
      <c r="BC769" s="143">
        <v>0</v>
      </c>
      <c r="BE769" s="139">
        <v>0</v>
      </c>
      <c r="BF769" s="139">
        <v>0</v>
      </c>
      <c r="BG769" s="139">
        <v>0</v>
      </c>
      <c r="BH769" s="139">
        <v>0</v>
      </c>
      <c r="BI769" s="139">
        <v>0</v>
      </c>
      <c r="BJ769" s="139">
        <v>0</v>
      </c>
      <c r="BK769" s="139">
        <v>0</v>
      </c>
      <c r="BL769" s="139">
        <v>0</v>
      </c>
      <c r="BM769" s="139">
        <v>0</v>
      </c>
      <c r="BN769" s="139">
        <v>0</v>
      </c>
      <c r="BO769" s="139">
        <v>0</v>
      </c>
      <c r="BP769" s="139">
        <v>0</v>
      </c>
      <c r="BQ769" s="144">
        <v>0</v>
      </c>
    </row>
    <row r="770" spans="2:96" x14ac:dyDescent="0.25">
      <c r="K770" s="135" t="s">
        <v>328</v>
      </c>
      <c r="N770" s="61" t="s">
        <v>2912</v>
      </c>
      <c r="V770" s="61" t="s">
        <v>787</v>
      </c>
      <c r="W770" s="61" t="s">
        <v>930</v>
      </c>
      <c r="X770" s="61">
        <v>422</v>
      </c>
      <c r="AB770" s="136" t="s">
        <v>387</v>
      </c>
      <c r="AC770" s="179">
        <v>250099823209</v>
      </c>
      <c r="AD770" s="180" t="s">
        <v>933</v>
      </c>
      <c r="AE770" s="139">
        <v>76796</v>
      </c>
      <c r="AF770" s="17">
        <v>0</v>
      </c>
      <c r="AG770" s="17">
        <v>0</v>
      </c>
      <c r="AH770" s="140">
        <v>0</v>
      </c>
      <c r="AI770" s="141">
        <v>0</v>
      </c>
      <c r="AJ770" s="142">
        <v>0</v>
      </c>
      <c r="AK770" s="121">
        <v>0</v>
      </c>
      <c r="AL770" s="142">
        <v>0</v>
      </c>
      <c r="AM770" s="181">
        <v>0</v>
      </c>
      <c r="AN770" s="141">
        <v>0</v>
      </c>
      <c r="AO770" s="140">
        <v>0</v>
      </c>
      <c r="AP770" s="140">
        <v>0</v>
      </c>
      <c r="AQ770" s="140">
        <v>0</v>
      </c>
      <c r="AR770" s="142">
        <v>0</v>
      </c>
      <c r="AS770" s="143">
        <v>0</v>
      </c>
      <c r="AT770" s="142">
        <v>0</v>
      </c>
      <c r="AU770" s="143">
        <v>0</v>
      </c>
      <c r="AV770" s="142">
        <v>0</v>
      </c>
      <c r="AW770" s="143">
        <v>0</v>
      </c>
      <c r="AX770" s="142">
        <v>0</v>
      </c>
      <c r="AY770" s="143">
        <v>0</v>
      </c>
      <c r="AZ770" s="142">
        <v>0</v>
      </c>
      <c r="BA770" s="143">
        <v>0</v>
      </c>
      <c r="BB770" s="142">
        <v>0</v>
      </c>
      <c r="BC770" s="143">
        <v>0</v>
      </c>
      <c r="BE770" s="139">
        <v>0</v>
      </c>
      <c r="BF770" s="139">
        <v>0</v>
      </c>
      <c r="BG770" s="139">
        <v>0</v>
      </c>
      <c r="BH770" s="139">
        <v>0</v>
      </c>
      <c r="BI770" s="139">
        <v>0</v>
      </c>
      <c r="BJ770" s="139">
        <v>0</v>
      </c>
      <c r="BK770" s="139">
        <v>0</v>
      </c>
      <c r="BL770" s="139">
        <v>0</v>
      </c>
      <c r="BM770" s="139">
        <v>0</v>
      </c>
      <c r="BN770" s="139">
        <v>0</v>
      </c>
      <c r="BO770" s="139">
        <v>0</v>
      </c>
      <c r="BP770" s="139">
        <v>0</v>
      </c>
      <c r="BQ770" s="144">
        <v>0</v>
      </c>
    </row>
    <row r="771" spans="2:96" x14ac:dyDescent="0.25">
      <c r="K771" s="135" t="s">
        <v>328</v>
      </c>
      <c r="N771" s="61" t="s">
        <v>2913</v>
      </c>
      <c r="V771" s="61" t="s">
        <v>787</v>
      </c>
      <c r="W771" s="61" t="s">
        <v>930</v>
      </c>
      <c r="X771" s="61">
        <v>422</v>
      </c>
      <c r="AB771" s="136" t="s">
        <v>387</v>
      </c>
      <c r="AC771" s="179">
        <v>250099823355</v>
      </c>
      <c r="AD771" s="180" t="s">
        <v>935</v>
      </c>
      <c r="AE771" s="139">
        <v>240950.94999999995</v>
      </c>
      <c r="AF771" s="17">
        <v>0</v>
      </c>
      <c r="AG771" s="17">
        <v>0</v>
      </c>
      <c r="AH771" s="140">
        <v>0</v>
      </c>
      <c r="AI771" s="141">
        <v>0</v>
      </c>
      <c r="AJ771" s="142">
        <v>0</v>
      </c>
      <c r="AK771" s="121">
        <v>0</v>
      </c>
      <c r="AL771" s="142">
        <v>0</v>
      </c>
      <c r="AM771" s="181">
        <v>0</v>
      </c>
      <c r="AN771" s="141">
        <v>0</v>
      </c>
      <c r="AO771" s="140">
        <v>0</v>
      </c>
      <c r="AP771" s="140">
        <v>0</v>
      </c>
      <c r="AQ771" s="140">
        <v>0</v>
      </c>
      <c r="AR771" s="142">
        <v>0</v>
      </c>
      <c r="AS771" s="143">
        <v>0</v>
      </c>
      <c r="AT771" s="142">
        <v>0</v>
      </c>
      <c r="AU771" s="143">
        <v>0</v>
      </c>
      <c r="AV771" s="142">
        <v>0</v>
      </c>
      <c r="AW771" s="143">
        <v>0</v>
      </c>
      <c r="AX771" s="142">
        <v>0</v>
      </c>
      <c r="AY771" s="143">
        <v>0</v>
      </c>
      <c r="AZ771" s="142">
        <v>0</v>
      </c>
      <c r="BA771" s="143">
        <v>0</v>
      </c>
      <c r="BB771" s="142">
        <v>0</v>
      </c>
      <c r="BC771" s="143">
        <v>0</v>
      </c>
      <c r="BE771" s="139">
        <v>0</v>
      </c>
      <c r="BF771" s="139">
        <v>0</v>
      </c>
      <c r="BG771" s="139">
        <v>0</v>
      </c>
      <c r="BH771" s="139">
        <v>0</v>
      </c>
      <c r="BI771" s="139">
        <v>0</v>
      </c>
      <c r="BJ771" s="139">
        <v>0</v>
      </c>
      <c r="BK771" s="139">
        <v>0</v>
      </c>
      <c r="BL771" s="139">
        <v>0</v>
      </c>
      <c r="BM771" s="139">
        <v>0</v>
      </c>
      <c r="BN771" s="139">
        <v>0</v>
      </c>
      <c r="BO771" s="139">
        <v>0</v>
      </c>
      <c r="BP771" s="139">
        <v>0</v>
      </c>
      <c r="BQ771" s="144">
        <v>0</v>
      </c>
    </row>
    <row r="772" spans="2:96" ht="18.75" hidden="1" x14ac:dyDescent="0.3">
      <c r="B772" s="120" t="s">
        <v>318</v>
      </c>
      <c r="C772" s="120" t="s">
        <v>318</v>
      </c>
      <c r="J772" s="120" t="s">
        <v>318</v>
      </c>
      <c r="K772" s="135" t="s">
        <v>321</v>
      </c>
      <c r="N772" s="61" t="s">
        <v>323</v>
      </c>
      <c r="AC772" s="145"/>
      <c r="AD772" s="165"/>
      <c r="AE772" s="17"/>
      <c r="AI772" s="163"/>
      <c r="AS772" s="61"/>
      <c r="AU772" s="61"/>
      <c r="AW772" s="61"/>
      <c r="AY772" s="61"/>
      <c r="BA772" s="61"/>
      <c r="BB772" s="61"/>
      <c r="BC772" s="61"/>
      <c r="BE772" s="17"/>
      <c r="BF772" s="17"/>
      <c r="BG772" s="17"/>
      <c r="BH772" s="17"/>
      <c r="BI772" s="17"/>
      <c r="BJ772" s="17"/>
      <c r="BK772" s="17"/>
      <c r="BL772" s="17"/>
      <c r="BM772" s="17"/>
      <c r="BN772" s="17"/>
      <c r="BO772" s="17"/>
      <c r="BP772" s="17"/>
      <c r="BQ772" s="166"/>
    </row>
    <row r="773" spans="2:96" ht="17.25" x14ac:dyDescent="0.3">
      <c r="K773" s="135" t="s">
        <v>325</v>
      </c>
      <c r="V773" s="61" t="s">
        <v>787</v>
      </c>
      <c r="W773" s="61" t="s">
        <v>930</v>
      </c>
      <c r="AB773" s="136" t="s">
        <v>387</v>
      </c>
      <c r="AC773" s="167" t="s">
        <v>948</v>
      </c>
      <c r="AD773" s="138"/>
      <c r="AE773" s="168">
        <v>194154856.91999999</v>
      </c>
      <c r="AF773" s="168">
        <v>235077275.26999998</v>
      </c>
      <c r="AG773" s="168">
        <v>294160807.69999999</v>
      </c>
      <c r="AH773" s="169">
        <v>448415.78282934468</v>
      </c>
      <c r="AI773" s="170">
        <v>43423139.540000007</v>
      </c>
      <c r="AJ773" s="169">
        <v>130269418.62000002</v>
      </c>
      <c r="AK773" s="170">
        <v>165485867.10999998</v>
      </c>
      <c r="AL773" s="169">
        <v>198583040.53200001</v>
      </c>
      <c r="AM773" s="170">
        <v>374462.73864784325</v>
      </c>
      <c r="AN773" s="170">
        <v>165559820.15418148</v>
      </c>
      <c r="AO773" s="169">
        <v>183696533.94857132</v>
      </c>
      <c r="AP773" s="169">
        <v>506087.26860975439</v>
      </c>
      <c r="AQ773" s="169">
        <v>506087.26860975451</v>
      </c>
      <c r="AR773" s="169">
        <v>-129763331.35139027</v>
      </c>
      <c r="AS773" s="171">
        <v>-0.99611507233262464</v>
      </c>
      <c r="AT773" s="169">
        <v>57671.485780409828</v>
      </c>
      <c r="AU773" s="171">
        <v>0.12861163230366957</v>
      </c>
      <c r="AV773" s="169">
        <v>-293654720.43139023</v>
      </c>
      <c r="AW773" s="171">
        <v>-0.99827955575534766</v>
      </c>
      <c r="AX773" s="169">
        <v>-129763331.35139027</v>
      </c>
      <c r="AY773" s="171">
        <v>-0.99611507233262464</v>
      </c>
      <c r="AZ773" s="169">
        <v>57671.485780409712</v>
      </c>
      <c r="BA773" s="171">
        <v>0.12861163230366932</v>
      </c>
      <c r="BB773" s="169">
        <v>1.1641532182693481E-10</v>
      </c>
      <c r="BC773" s="171">
        <v>2.3003013323518926E-16</v>
      </c>
      <c r="BE773" s="168">
        <v>38356.708466989854</v>
      </c>
      <c r="BF773" s="168">
        <v>40534.988639802395</v>
      </c>
      <c r="BG773" s="168">
        <v>39964.846023361846</v>
      </c>
      <c r="BH773" s="168">
        <v>46887.886587993467</v>
      </c>
      <c r="BI773" s="168">
        <v>43733.656407038594</v>
      </c>
      <c r="BJ773" s="168">
        <v>41140.345947258378</v>
      </c>
      <c r="BK773" s="168">
        <v>38673.640686128856</v>
      </c>
      <c r="BL773" s="168">
        <v>42391.30592333083</v>
      </c>
      <c r="BM773" s="168">
        <v>45657.887737525409</v>
      </c>
      <c r="BN773" s="168">
        <v>38248.549058871009</v>
      </c>
      <c r="BO773" s="168">
        <v>43529.914266163556</v>
      </c>
      <c r="BP773" s="168">
        <v>46967.538865290284</v>
      </c>
      <c r="BQ773" s="172">
        <v>506087.26860975439</v>
      </c>
    </row>
    <row r="774" spans="2:96" ht="18.75" x14ac:dyDescent="0.3">
      <c r="K774" s="135" t="s">
        <v>325</v>
      </c>
      <c r="AC774" s="145"/>
      <c r="AD774" s="173"/>
      <c r="AE774" s="174"/>
      <c r="AI774" s="175"/>
      <c r="AS774" s="61"/>
      <c r="AU774" s="61"/>
      <c r="AW774" s="61"/>
      <c r="AY774" s="61"/>
      <c r="BA774" s="61"/>
      <c r="BB774" s="61"/>
      <c r="BC774" s="61"/>
      <c r="BE774" s="174"/>
      <c r="BF774" s="174"/>
      <c r="BG774" s="174"/>
      <c r="BH774" s="174"/>
      <c r="BI774" s="174"/>
      <c r="BJ774" s="174"/>
      <c r="BK774" s="174"/>
      <c r="BL774" s="174"/>
      <c r="BM774" s="174"/>
      <c r="BN774" s="174"/>
      <c r="BO774" s="174"/>
      <c r="BP774" s="174"/>
      <c r="BQ774" s="176"/>
    </row>
    <row r="775" spans="2:96" ht="18.75" x14ac:dyDescent="0.3">
      <c r="K775" s="135" t="s">
        <v>325</v>
      </c>
      <c r="M775" s="61" t="s">
        <v>949</v>
      </c>
      <c r="N775" s="61" t="s">
        <v>950</v>
      </c>
      <c r="V775" s="61" t="s">
        <v>787</v>
      </c>
      <c r="W775" s="61" t="s">
        <v>951</v>
      </c>
      <c r="X775" s="61">
        <v>423</v>
      </c>
      <c r="AB775" s="136" t="s">
        <v>387</v>
      </c>
      <c r="AC775" s="162" t="s">
        <v>952</v>
      </c>
      <c r="AD775" s="138"/>
      <c r="AE775" s="39"/>
      <c r="AI775" s="163"/>
      <c r="AS775" s="61"/>
      <c r="AU775" s="61"/>
      <c r="AW775" s="61"/>
      <c r="AY775" s="61"/>
      <c r="BA775" s="61"/>
      <c r="BB775" s="61"/>
      <c r="BC775" s="61"/>
      <c r="BE775" s="39"/>
      <c r="BF775" s="39"/>
      <c r="BG775" s="39"/>
      <c r="BH775" s="39"/>
      <c r="BI775" s="39"/>
      <c r="BJ775" s="39"/>
      <c r="BK775" s="39"/>
      <c r="BL775" s="39"/>
      <c r="BM775" s="39"/>
      <c r="BN775" s="39"/>
      <c r="BO775" s="39"/>
      <c r="BP775" s="39"/>
      <c r="BQ775" s="164"/>
      <c r="BS775" s="61">
        <v>14133982.543918254</v>
      </c>
      <c r="BT775" s="61">
        <v>13031225.285697693</v>
      </c>
      <c r="BU775" s="61">
        <v>13017361.71987292</v>
      </c>
      <c r="BV775" s="61">
        <v>75990663.282401249</v>
      </c>
      <c r="BW775" s="61">
        <v>4312420.631272818</v>
      </c>
      <c r="BX775" s="61">
        <v>12937261.893818453</v>
      </c>
      <c r="BY775" s="61">
        <v>10798200.121749014</v>
      </c>
      <c r="BZ775" s="61">
        <v>12957840.146098815</v>
      </c>
      <c r="CA775" s="61">
        <v>63452963.434551299</v>
      </c>
      <c r="CB775" s="61">
        <v>23335899.969598964</v>
      </c>
      <c r="CC775" s="61">
        <v>12990321.123784995</v>
      </c>
      <c r="CD775" s="61">
        <v>79053948.48766844</v>
      </c>
      <c r="CE775" s="61">
        <v>79053948.754368469</v>
      </c>
      <c r="CG775" s="61">
        <v>6668831.1062024366</v>
      </c>
      <c r="CH775" s="61">
        <v>6387557.1527933776</v>
      </c>
      <c r="CI775" s="61">
        <v>6587893.6967220074</v>
      </c>
      <c r="CJ775" s="61">
        <v>6817850.6127295904</v>
      </c>
      <c r="CK775" s="61">
        <v>6215289.292031507</v>
      </c>
      <c r="CL775" s="61">
        <v>6669683.990539806</v>
      </c>
      <c r="CM775" s="61">
        <v>6583359.5636731554</v>
      </c>
      <c r="CN775" s="61">
        <v>6672963.7160216551</v>
      </c>
      <c r="CO775" s="61">
        <v>6551770.679697156</v>
      </c>
      <c r="CP775" s="61">
        <v>6738494.7624839861</v>
      </c>
      <c r="CQ775" s="61">
        <v>6669017.1484176461</v>
      </c>
      <c r="CR775" s="61">
        <v>6491237.0330561483</v>
      </c>
    </row>
    <row r="776" spans="2:96" x14ac:dyDescent="0.25">
      <c r="K776" s="135" t="s">
        <v>328</v>
      </c>
      <c r="N776" s="61" t="s">
        <v>953</v>
      </c>
      <c r="V776" s="61" t="s">
        <v>787</v>
      </c>
      <c r="W776" s="61" t="s">
        <v>951</v>
      </c>
      <c r="X776" s="61">
        <v>423</v>
      </c>
      <c r="AB776" s="136" t="s">
        <v>387</v>
      </c>
      <c r="AC776" s="179">
        <v>814200</v>
      </c>
      <c r="AD776" s="180" t="s">
        <v>54</v>
      </c>
      <c r="AE776" s="139">
        <v>0</v>
      </c>
      <c r="AF776" s="17">
        <v>0</v>
      </c>
      <c r="AG776" s="17">
        <v>0</v>
      </c>
      <c r="AH776" s="140">
        <v>0</v>
      </c>
      <c r="AI776" s="141">
        <v>0</v>
      </c>
      <c r="AJ776" s="142">
        <v>0</v>
      </c>
      <c r="AK776" s="121">
        <v>0</v>
      </c>
      <c r="AL776" s="142">
        <v>0</v>
      </c>
      <c r="AM776" s="181">
        <v>0</v>
      </c>
      <c r="AN776" s="141">
        <v>0</v>
      </c>
      <c r="AO776" s="140">
        <v>0</v>
      </c>
      <c r="AP776" s="140">
        <v>38111</v>
      </c>
      <c r="AQ776" s="140">
        <v>38111</v>
      </c>
      <c r="AR776" s="142">
        <v>38111</v>
      </c>
      <c r="AS776" s="143">
        <v>0</v>
      </c>
      <c r="AT776" s="142">
        <v>38111</v>
      </c>
      <c r="AU776" s="143">
        <v>0</v>
      </c>
      <c r="AV776" s="142">
        <v>38111</v>
      </c>
      <c r="AW776" s="143">
        <v>0</v>
      </c>
      <c r="AX776" s="142">
        <v>38111</v>
      </c>
      <c r="AY776" s="143">
        <v>0</v>
      </c>
      <c r="AZ776" s="142">
        <v>38111</v>
      </c>
      <c r="BA776" s="143">
        <v>0</v>
      </c>
      <c r="BB776" s="142">
        <v>0</v>
      </c>
      <c r="BC776" s="143">
        <v>0</v>
      </c>
      <c r="BE776" s="139">
        <v>3237</v>
      </c>
      <c r="BF776" s="139">
        <v>3132</v>
      </c>
      <c r="BG776" s="139">
        <v>3237</v>
      </c>
      <c r="BH776" s="139">
        <v>3237</v>
      </c>
      <c r="BI776" s="139">
        <v>2924</v>
      </c>
      <c r="BJ776" s="139">
        <v>3237</v>
      </c>
      <c r="BK776" s="139">
        <v>3132</v>
      </c>
      <c r="BL776" s="139">
        <v>3237</v>
      </c>
      <c r="BM776" s="139">
        <v>3132</v>
      </c>
      <c r="BN776" s="139">
        <v>3237</v>
      </c>
      <c r="BO776" s="139">
        <v>3237</v>
      </c>
      <c r="BP776" s="139">
        <v>3132</v>
      </c>
      <c r="BQ776" s="144">
        <v>38111</v>
      </c>
    </row>
    <row r="777" spans="2:96" x14ac:dyDescent="0.25">
      <c r="K777" s="135" t="s">
        <v>328</v>
      </c>
      <c r="N777" s="61" t="s">
        <v>954</v>
      </c>
      <c r="V777" s="61" t="s">
        <v>787</v>
      </c>
      <c r="W777" s="61" t="s">
        <v>951</v>
      </c>
      <c r="X777" s="61">
        <v>423</v>
      </c>
      <c r="AB777" s="136" t="s">
        <v>387</v>
      </c>
      <c r="AC777" s="179">
        <v>814304</v>
      </c>
      <c r="AD777" s="180" t="s">
        <v>955</v>
      </c>
      <c r="AE777" s="139">
        <v>0</v>
      </c>
      <c r="AF777" s="17">
        <v>83</v>
      </c>
      <c r="AG777" s="17">
        <v>0</v>
      </c>
      <c r="AH777" s="140">
        <v>0</v>
      </c>
      <c r="AI777" s="141">
        <v>840</v>
      </c>
      <c r="AJ777" s="142">
        <v>2520</v>
      </c>
      <c r="AK777" s="121">
        <v>2070</v>
      </c>
      <c r="AL777" s="142">
        <v>2484</v>
      </c>
      <c r="AM777" s="181">
        <v>0</v>
      </c>
      <c r="AN777" s="141">
        <v>2070</v>
      </c>
      <c r="AO777" s="140">
        <v>2485.7142857142903</v>
      </c>
      <c r="AP777" s="140">
        <v>2492.6829268073798</v>
      </c>
      <c r="AQ777" s="140">
        <v>2492.6829268073766</v>
      </c>
      <c r="AR777" s="142">
        <v>-27.317073192623411</v>
      </c>
      <c r="AS777" s="143">
        <v>-1.0840108409771195E-2</v>
      </c>
      <c r="AT777" s="142">
        <v>2492.6829268073766</v>
      </c>
      <c r="AU777" s="143">
        <v>0</v>
      </c>
      <c r="AV777" s="142">
        <v>2492.6829268073766</v>
      </c>
      <c r="AW777" s="143">
        <v>0</v>
      </c>
      <c r="AX777" s="142">
        <v>-27.317073192620228</v>
      </c>
      <c r="AY777" s="143">
        <v>-1.0840108409769931E-2</v>
      </c>
      <c r="AZ777" s="142">
        <v>2492.6829268073798</v>
      </c>
      <c r="BA777" s="143">
        <v>0</v>
      </c>
      <c r="BB777" s="142">
        <v>-3.1832314562052488E-12</v>
      </c>
      <c r="BC777" s="143">
        <v>-1.2770302319526541E-15</v>
      </c>
      <c r="BE777" s="139">
        <v>211.70731709999995</v>
      </c>
      <c r="BF777" s="139">
        <v>204.87804879999999</v>
      </c>
      <c r="BG777" s="139">
        <v>211.70731709999995</v>
      </c>
      <c r="BH777" s="139">
        <v>211.70731709999995</v>
      </c>
      <c r="BI777" s="139">
        <v>191.2195122</v>
      </c>
      <c r="BJ777" s="139">
        <v>211.70731709999995</v>
      </c>
      <c r="BK777" s="139">
        <v>204.87804879999999</v>
      </c>
      <c r="BL777" s="139">
        <v>211.70731709999995</v>
      </c>
      <c r="BM777" s="139">
        <v>204.87804879999999</v>
      </c>
      <c r="BN777" s="139">
        <v>211.70731709999995</v>
      </c>
      <c r="BO777" s="139">
        <v>211.70731709999995</v>
      </c>
      <c r="BP777" s="139">
        <v>204.878048507377</v>
      </c>
      <c r="BQ777" s="144">
        <v>2492.6829268073766</v>
      </c>
    </row>
    <row r="778" spans="2:96" x14ac:dyDescent="0.25">
      <c r="K778" s="135" t="s">
        <v>328</v>
      </c>
      <c r="N778" s="61" t="s">
        <v>956</v>
      </c>
      <c r="V778" s="61" t="s">
        <v>787</v>
      </c>
      <c r="W778" s="61" t="s">
        <v>951</v>
      </c>
      <c r="X778" s="61">
        <v>423</v>
      </c>
      <c r="AB778" s="136" t="s">
        <v>387</v>
      </c>
      <c r="AC778" s="179">
        <v>823452</v>
      </c>
      <c r="AD778" s="180" t="s">
        <v>957</v>
      </c>
      <c r="AE778" s="139">
        <v>0</v>
      </c>
      <c r="AF778" s="17">
        <v>0</v>
      </c>
      <c r="AG778" s="17">
        <v>0</v>
      </c>
      <c r="AH778" s="140">
        <v>3.1E-2</v>
      </c>
      <c r="AI778" s="141">
        <v>0</v>
      </c>
      <c r="AJ778" s="142">
        <v>0</v>
      </c>
      <c r="AK778" s="121">
        <v>0</v>
      </c>
      <c r="AL778" s="142">
        <v>0</v>
      </c>
      <c r="AM778" s="181">
        <v>3.1E-2</v>
      </c>
      <c r="AN778" s="141">
        <v>0</v>
      </c>
      <c r="AO778" s="140">
        <v>0</v>
      </c>
      <c r="AP778" s="140">
        <v>0</v>
      </c>
      <c r="AQ778" s="140">
        <v>2.9899999999999999E-2</v>
      </c>
      <c r="AR778" s="142">
        <v>2.9899999999999999E-2</v>
      </c>
      <c r="AS778" s="143">
        <v>0</v>
      </c>
      <c r="AT778" s="142">
        <v>-1.1000000000000003E-3</v>
      </c>
      <c r="AU778" s="143">
        <v>-3.5483870967741943E-2</v>
      </c>
      <c r="AV778" s="142">
        <v>2.9899999999999999E-2</v>
      </c>
      <c r="AW778" s="143">
        <v>0</v>
      </c>
      <c r="AX778" s="142">
        <v>0</v>
      </c>
      <c r="AY778" s="143">
        <v>0</v>
      </c>
      <c r="AZ778" s="142">
        <v>-3.1E-2</v>
      </c>
      <c r="BA778" s="143">
        <v>-1</v>
      </c>
      <c r="BB778" s="142">
        <v>2.9899999999999999E-2</v>
      </c>
      <c r="BC778" s="143">
        <v>0</v>
      </c>
      <c r="BE778" s="139">
        <v>0</v>
      </c>
      <c r="BF778" s="139">
        <v>0</v>
      </c>
      <c r="BG778" s="139">
        <v>0</v>
      </c>
      <c r="BH778" s="139">
        <v>2.9899999999999999E-2</v>
      </c>
      <c r="BI778" s="139">
        <v>0</v>
      </c>
      <c r="BJ778" s="139">
        <v>0</v>
      </c>
      <c r="BK778" s="139">
        <v>0</v>
      </c>
      <c r="BL778" s="139">
        <v>0</v>
      </c>
      <c r="BM778" s="139">
        <v>0</v>
      </c>
      <c r="BN778" s="139">
        <v>0</v>
      </c>
      <c r="BO778" s="139">
        <v>0</v>
      </c>
      <c r="BP778" s="139">
        <v>0</v>
      </c>
      <c r="BQ778" s="144">
        <v>2.9899999999999999E-2</v>
      </c>
    </row>
    <row r="779" spans="2:96" x14ac:dyDescent="0.25">
      <c r="K779" s="135" t="s">
        <v>328</v>
      </c>
      <c r="N779" s="61" t="s">
        <v>958</v>
      </c>
      <c r="V779" s="61" t="s">
        <v>787</v>
      </c>
      <c r="W779" s="61" t="s">
        <v>951</v>
      </c>
      <c r="X779" s="61">
        <v>423</v>
      </c>
      <c r="AB779" s="136" t="s">
        <v>387</v>
      </c>
      <c r="AC779" s="179">
        <v>823453</v>
      </c>
      <c r="AD779" s="180" t="s">
        <v>959</v>
      </c>
      <c r="AE779" s="139">
        <v>0</v>
      </c>
      <c r="AF779" s="17">
        <v>0</v>
      </c>
      <c r="AG779" s="17">
        <v>0</v>
      </c>
      <c r="AH779" s="140">
        <v>3.1E-2</v>
      </c>
      <c r="AI779" s="141">
        <v>0</v>
      </c>
      <c r="AJ779" s="142">
        <v>0</v>
      </c>
      <c r="AK779" s="121">
        <v>0</v>
      </c>
      <c r="AL779" s="142">
        <v>0</v>
      </c>
      <c r="AM779" s="181">
        <v>3.1E-2</v>
      </c>
      <c r="AN779" s="141">
        <v>0</v>
      </c>
      <c r="AO779" s="140">
        <v>0</v>
      </c>
      <c r="AP779" s="140">
        <v>0</v>
      </c>
      <c r="AQ779" s="140">
        <v>2.9899999999999999E-2</v>
      </c>
      <c r="AR779" s="142">
        <v>2.9899999999999999E-2</v>
      </c>
      <c r="AS779" s="143">
        <v>0</v>
      </c>
      <c r="AT779" s="142">
        <v>-1.1000000000000003E-3</v>
      </c>
      <c r="AU779" s="143">
        <v>-3.5483870967741943E-2</v>
      </c>
      <c r="AV779" s="142">
        <v>2.9899999999999999E-2</v>
      </c>
      <c r="AW779" s="143">
        <v>0</v>
      </c>
      <c r="AX779" s="142">
        <v>0</v>
      </c>
      <c r="AY779" s="143">
        <v>0</v>
      </c>
      <c r="AZ779" s="142">
        <v>-3.1E-2</v>
      </c>
      <c r="BA779" s="143">
        <v>-1</v>
      </c>
      <c r="BB779" s="142">
        <v>2.9899999999999999E-2</v>
      </c>
      <c r="BC779" s="143">
        <v>0</v>
      </c>
      <c r="BE779" s="139">
        <v>0</v>
      </c>
      <c r="BF779" s="139">
        <v>0</v>
      </c>
      <c r="BG779" s="139">
        <v>0</v>
      </c>
      <c r="BH779" s="139">
        <v>2.9899999999999999E-2</v>
      </c>
      <c r="BI779" s="139">
        <v>0</v>
      </c>
      <c r="BJ779" s="139">
        <v>0</v>
      </c>
      <c r="BK779" s="139">
        <v>0</v>
      </c>
      <c r="BL779" s="139">
        <v>0</v>
      </c>
      <c r="BM779" s="139">
        <v>0</v>
      </c>
      <c r="BN779" s="139">
        <v>0</v>
      </c>
      <c r="BO779" s="139">
        <v>0</v>
      </c>
      <c r="BP779" s="139">
        <v>0</v>
      </c>
      <c r="BQ779" s="144">
        <v>2.9899999999999999E-2</v>
      </c>
    </row>
    <row r="780" spans="2:96" x14ac:dyDescent="0.25">
      <c r="K780" s="135" t="s">
        <v>328</v>
      </c>
      <c r="N780" s="61" t="s">
        <v>960</v>
      </c>
      <c r="V780" s="61" t="s">
        <v>787</v>
      </c>
      <c r="W780" s="61" t="s">
        <v>951</v>
      </c>
      <c r="X780" s="61">
        <v>423</v>
      </c>
      <c r="AB780" s="136" t="s">
        <v>387</v>
      </c>
      <c r="AC780" s="179">
        <v>823455</v>
      </c>
      <c r="AD780" s="180" t="s">
        <v>961</v>
      </c>
      <c r="AE780" s="139">
        <v>0</v>
      </c>
      <c r="AF780" s="17">
        <v>0</v>
      </c>
      <c r="AG780" s="17">
        <v>0</v>
      </c>
      <c r="AH780" s="140">
        <v>3.1E-2</v>
      </c>
      <c r="AI780" s="141">
        <v>0</v>
      </c>
      <c r="AJ780" s="142">
        <v>0</v>
      </c>
      <c r="AK780" s="121">
        <v>0</v>
      </c>
      <c r="AL780" s="142">
        <v>0</v>
      </c>
      <c r="AM780" s="181">
        <v>3.1E-2</v>
      </c>
      <c r="AN780" s="141">
        <v>0</v>
      </c>
      <c r="AO780" s="140">
        <v>0</v>
      </c>
      <c r="AP780" s="140">
        <v>0</v>
      </c>
      <c r="AQ780" s="140">
        <v>2.9899999999999999E-2</v>
      </c>
      <c r="AR780" s="142">
        <v>2.9899999999999999E-2</v>
      </c>
      <c r="AS780" s="143">
        <v>0</v>
      </c>
      <c r="AT780" s="142">
        <v>-1.1000000000000003E-3</v>
      </c>
      <c r="AU780" s="143">
        <v>-3.5483870967741943E-2</v>
      </c>
      <c r="AV780" s="142">
        <v>2.9899999999999999E-2</v>
      </c>
      <c r="AW780" s="143">
        <v>0</v>
      </c>
      <c r="AX780" s="142">
        <v>0</v>
      </c>
      <c r="AY780" s="143">
        <v>0</v>
      </c>
      <c r="AZ780" s="142">
        <v>-3.1E-2</v>
      </c>
      <c r="BA780" s="143">
        <v>-1</v>
      </c>
      <c r="BB780" s="142">
        <v>2.9899999999999999E-2</v>
      </c>
      <c r="BC780" s="143">
        <v>0</v>
      </c>
      <c r="BE780" s="139">
        <v>0</v>
      </c>
      <c r="BF780" s="139">
        <v>0</v>
      </c>
      <c r="BG780" s="139">
        <v>0</v>
      </c>
      <c r="BH780" s="139">
        <v>2.9899999999999999E-2</v>
      </c>
      <c r="BI780" s="139">
        <v>0</v>
      </c>
      <c r="BJ780" s="139">
        <v>0</v>
      </c>
      <c r="BK780" s="139">
        <v>0</v>
      </c>
      <c r="BL780" s="139">
        <v>0</v>
      </c>
      <c r="BM780" s="139">
        <v>0</v>
      </c>
      <c r="BN780" s="139">
        <v>0</v>
      </c>
      <c r="BO780" s="139">
        <v>0</v>
      </c>
      <c r="BP780" s="139">
        <v>0</v>
      </c>
      <c r="BQ780" s="144">
        <v>2.9899999999999999E-2</v>
      </c>
    </row>
    <row r="781" spans="2:96" x14ac:dyDescent="0.25">
      <c r="K781" s="135" t="s">
        <v>328</v>
      </c>
      <c r="N781" s="61" t="s">
        <v>962</v>
      </c>
      <c r="V781" s="61" t="s">
        <v>787</v>
      </c>
      <c r="W781" s="61" t="s">
        <v>951</v>
      </c>
      <c r="X781" s="61">
        <v>423</v>
      </c>
      <c r="AB781" s="136" t="s">
        <v>387</v>
      </c>
      <c r="AC781" s="179">
        <v>823456</v>
      </c>
      <c r="AD781" s="180" t="s">
        <v>963</v>
      </c>
      <c r="AE781" s="139">
        <v>0</v>
      </c>
      <c r="AF781" s="17">
        <v>0</v>
      </c>
      <c r="AG781" s="17">
        <v>0</v>
      </c>
      <c r="AH781" s="140">
        <v>3.1E-2</v>
      </c>
      <c r="AI781" s="141">
        <v>0</v>
      </c>
      <c r="AJ781" s="142">
        <v>0</v>
      </c>
      <c r="AK781" s="121">
        <v>0</v>
      </c>
      <c r="AL781" s="142">
        <v>0</v>
      </c>
      <c r="AM781" s="181">
        <v>3.1E-2</v>
      </c>
      <c r="AN781" s="141">
        <v>0</v>
      </c>
      <c r="AO781" s="140">
        <v>0</v>
      </c>
      <c r="AP781" s="140">
        <v>0</v>
      </c>
      <c r="AQ781" s="140">
        <v>2.9899999999999999E-2</v>
      </c>
      <c r="AR781" s="142">
        <v>2.9899999999999999E-2</v>
      </c>
      <c r="AS781" s="143">
        <v>0</v>
      </c>
      <c r="AT781" s="142">
        <v>-1.1000000000000003E-3</v>
      </c>
      <c r="AU781" s="143">
        <v>-3.5483870967741943E-2</v>
      </c>
      <c r="AV781" s="142">
        <v>2.9899999999999999E-2</v>
      </c>
      <c r="AW781" s="143">
        <v>0</v>
      </c>
      <c r="AX781" s="142">
        <v>0</v>
      </c>
      <c r="AY781" s="143">
        <v>0</v>
      </c>
      <c r="AZ781" s="142">
        <v>-3.1E-2</v>
      </c>
      <c r="BA781" s="143">
        <v>-1</v>
      </c>
      <c r="BB781" s="142">
        <v>2.9899999999999999E-2</v>
      </c>
      <c r="BC781" s="143">
        <v>0</v>
      </c>
      <c r="BE781" s="139">
        <v>0</v>
      </c>
      <c r="BF781" s="139">
        <v>0</v>
      </c>
      <c r="BG781" s="139">
        <v>0</v>
      </c>
      <c r="BH781" s="139">
        <v>2.9899999999999999E-2</v>
      </c>
      <c r="BI781" s="139">
        <v>0</v>
      </c>
      <c r="BJ781" s="139">
        <v>0</v>
      </c>
      <c r="BK781" s="139">
        <v>0</v>
      </c>
      <c r="BL781" s="139">
        <v>0</v>
      </c>
      <c r="BM781" s="139">
        <v>0</v>
      </c>
      <c r="BN781" s="139">
        <v>0</v>
      </c>
      <c r="BO781" s="139">
        <v>0</v>
      </c>
      <c r="BP781" s="139">
        <v>0</v>
      </c>
      <c r="BQ781" s="144">
        <v>2.9899999999999999E-2</v>
      </c>
    </row>
    <row r="782" spans="2:96" x14ac:dyDescent="0.25">
      <c r="K782" s="135" t="s">
        <v>328</v>
      </c>
      <c r="N782" s="61" t="s">
        <v>964</v>
      </c>
      <c r="V782" s="61" t="s">
        <v>787</v>
      </c>
      <c r="W782" s="61" t="s">
        <v>951</v>
      </c>
      <c r="X782" s="61">
        <v>423</v>
      </c>
      <c r="AB782" s="136" t="s">
        <v>387</v>
      </c>
      <c r="AC782" s="179">
        <v>823458</v>
      </c>
      <c r="AD782" s="180" t="s">
        <v>965</v>
      </c>
      <c r="AE782" s="139">
        <v>0</v>
      </c>
      <c r="AF782" s="17">
        <v>0</v>
      </c>
      <c r="AG782" s="17">
        <v>0</v>
      </c>
      <c r="AH782" s="140">
        <v>0</v>
      </c>
      <c r="AI782" s="141">
        <v>0</v>
      </c>
      <c r="AJ782" s="142">
        <v>0</v>
      </c>
      <c r="AK782" s="121">
        <v>0</v>
      </c>
      <c r="AL782" s="142">
        <v>0</v>
      </c>
      <c r="AM782" s="181">
        <v>0</v>
      </c>
      <c r="AN782" s="141">
        <v>0</v>
      </c>
      <c r="AO782" s="140">
        <v>0</v>
      </c>
      <c r="AP782" s="140">
        <v>0</v>
      </c>
      <c r="AQ782" s="140">
        <v>1.24E-2</v>
      </c>
      <c r="AR782" s="142">
        <v>1.24E-2</v>
      </c>
      <c r="AS782" s="143">
        <v>0</v>
      </c>
      <c r="AT782" s="142">
        <v>1.24E-2</v>
      </c>
      <c r="AU782" s="143">
        <v>0</v>
      </c>
      <c r="AV782" s="142">
        <v>1.24E-2</v>
      </c>
      <c r="AW782" s="143">
        <v>0</v>
      </c>
      <c r="AX782" s="142">
        <v>0</v>
      </c>
      <c r="AY782" s="143">
        <v>0</v>
      </c>
      <c r="AZ782" s="142">
        <v>0</v>
      </c>
      <c r="BA782" s="143">
        <v>0</v>
      </c>
      <c r="BB782" s="142">
        <v>1.24E-2</v>
      </c>
      <c r="BC782" s="143">
        <v>0</v>
      </c>
      <c r="BE782" s="139">
        <v>0</v>
      </c>
      <c r="BF782" s="139">
        <v>0</v>
      </c>
      <c r="BG782" s="139">
        <v>0</v>
      </c>
      <c r="BH782" s="139">
        <v>1.24E-2</v>
      </c>
      <c r="BI782" s="139">
        <v>0</v>
      </c>
      <c r="BJ782" s="139">
        <v>0</v>
      </c>
      <c r="BK782" s="139">
        <v>0</v>
      </c>
      <c r="BL782" s="139">
        <v>0</v>
      </c>
      <c r="BM782" s="139">
        <v>0</v>
      </c>
      <c r="BN782" s="139">
        <v>0</v>
      </c>
      <c r="BO782" s="139">
        <v>0</v>
      </c>
      <c r="BP782" s="139">
        <v>0</v>
      </c>
      <c r="BQ782" s="144">
        <v>1.24E-2</v>
      </c>
    </row>
    <row r="783" spans="2:96" x14ac:dyDescent="0.25">
      <c r="K783" s="135" t="s">
        <v>328</v>
      </c>
      <c r="N783" s="61" t="s">
        <v>966</v>
      </c>
      <c r="V783" s="61" t="s">
        <v>787</v>
      </c>
      <c r="W783" s="61" t="s">
        <v>951</v>
      </c>
      <c r="X783" s="61">
        <v>423</v>
      </c>
      <c r="AB783" s="136" t="s">
        <v>387</v>
      </c>
      <c r="AC783" s="179">
        <v>823459</v>
      </c>
      <c r="AD783" s="180" t="s">
        <v>967</v>
      </c>
      <c r="AE783" s="139">
        <v>0</v>
      </c>
      <c r="AF783" s="17">
        <v>0</v>
      </c>
      <c r="AG783" s="17">
        <v>0</v>
      </c>
      <c r="AH783" s="140">
        <v>3.1E-2</v>
      </c>
      <c r="AI783" s="141">
        <v>0</v>
      </c>
      <c r="AJ783" s="142">
        <v>0</v>
      </c>
      <c r="AK783" s="121">
        <v>0</v>
      </c>
      <c r="AL783" s="142">
        <v>0</v>
      </c>
      <c r="AM783" s="181">
        <v>3.1E-2</v>
      </c>
      <c r="AN783" s="141">
        <v>0</v>
      </c>
      <c r="AO783" s="140">
        <v>0</v>
      </c>
      <c r="AP783" s="140">
        <v>0</v>
      </c>
      <c r="AQ783" s="140">
        <v>2.9899999999999999E-2</v>
      </c>
      <c r="AR783" s="142">
        <v>2.9899999999999999E-2</v>
      </c>
      <c r="AS783" s="143">
        <v>0</v>
      </c>
      <c r="AT783" s="142">
        <v>-1.1000000000000003E-3</v>
      </c>
      <c r="AU783" s="143">
        <v>-3.5483870967741943E-2</v>
      </c>
      <c r="AV783" s="142">
        <v>2.9899999999999999E-2</v>
      </c>
      <c r="AW783" s="143">
        <v>0</v>
      </c>
      <c r="AX783" s="142">
        <v>0</v>
      </c>
      <c r="AY783" s="143">
        <v>0</v>
      </c>
      <c r="AZ783" s="142">
        <v>-3.1E-2</v>
      </c>
      <c r="BA783" s="143">
        <v>-1</v>
      </c>
      <c r="BB783" s="142">
        <v>2.9899999999999999E-2</v>
      </c>
      <c r="BC783" s="143">
        <v>0</v>
      </c>
      <c r="BE783" s="139">
        <v>0</v>
      </c>
      <c r="BF783" s="139">
        <v>0</v>
      </c>
      <c r="BG783" s="139">
        <v>0</v>
      </c>
      <c r="BH783" s="139">
        <v>2.9899999999999999E-2</v>
      </c>
      <c r="BI783" s="139">
        <v>0</v>
      </c>
      <c r="BJ783" s="139">
        <v>0</v>
      </c>
      <c r="BK783" s="139">
        <v>0</v>
      </c>
      <c r="BL783" s="139">
        <v>0</v>
      </c>
      <c r="BM783" s="139">
        <v>0</v>
      </c>
      <c r="BN783" s="139">
        <v>0</v>
      </c>
      <c r="BO783" s="139">
        <v>0</v>
      </c>
      <c r="BP783" s="139">
        <v>0</v>
      </c>
      <c r="BQ783" s="144">
        <v>2.9899999999999999E-2</v>
      </c>
    </row>
    <row r="784" spans="2:96" x14ac:dyDescent="0.25">
      <c r="K784" s="135" t="s">
        <v>328</v>
      </c>
      <c r="N784" s="61" t="s">
        <v>968</v>
      </c>
      <c r="V784" s="61" t="s">
        <v>787</v>
      </c>
      <c r="W784" s="61" t="s">
        <v>951</v>
      </c>
      <c r="X784" s="61">
        <v>423</v>
      </c>
      <c r="AB784" s="136" t="s">
        <v>387</v>
      </c>
      <c r="AC784" s="179">
        <v>823460</v>
      </c>
      <c r="AD784" s="180" t="s">
        <v>969</v>
      </c>
      <c r="AE784" s="139">
        <v>0</v>
      </c>
      <c r="AF784" s="17">
        <v>0</v>
      </c>
      <c r="AG784" s="17">
        <v>0</v>
      </c>
      <c r="AH784" s="140">
        <v>3.1E-2</v>
      </c>
      <c r="AI784" s="141">
        <v>0</v>
      </c>
      <c r="AJ784" s="142">
        <v>0</v>
      </c>
      <c r="AK784" s="121">
        <v>0</v>
      </c>
      <c r="AL784" s="142">
        <v>0</v>
      </c>
      <c r="AM784" s="181">
        <v>3.1E-2</v>
      </c>
      <c r="AN784" s="141">
        <v>0</v>
      </c>
      <c r="AO784" s="140">
        <v>0</v>
      </c>
      <c r="AP784" s="140">
        <v>0</v>
      </c>
      <c r="AQ784" s="140">
        <v>2.9899999999999999E-2</v>
      </c>
      <c r="AR784" s="142">
        <v>2.9899999999999999E-2</v>
      </c>
      <c r="AS784" s="143">
        <v>0</v>
      </c>
      <c r="AT784" s="142">
        <v>-1.1000000000000003E-3</v>
      </c>
      <c r="AU784" s="143">
        <v>-3.5483870967741943E-2</v>
      </c>
      <c r="AV784" s="142">
        <v>2.9899999999999999E-2</v>
      </c>
      <c r="AW784" s="143">
        <v>0</v>
      </c>
      <c r="AX784" s="142">
        <v>0</v>
      </c>
      <c r="AY784" s="143">
        <v>0</v>
      </c>
      <c r="AZ784" s="142">
        <v>-3.1E-2</v>
      </c>
      <c r="BA784" s="143">
        <v>-1</v>
      </c>
      <c r="BB784" s="142">
        <v>2.9899999999999999E-2</v>
      </c>
      <c r="BC784" s="143">
        <v>0</v>
      </c>
      <c r="BE784" s="139">
        <v>0</v>
      </c>
      <c r="BF784" s="139">
        <v>0</v>
      </c>
      <c r="BG784" s="139">
        <v>0</v>
      </c>
      <c r="BH784" s="139">
        <v>2.9899999999999999E-2</v>
      </c>
      <c r="BI784" s="139">
        <v>0</v>
      </c>
      <c r="BJ784" s="139">
        <v>0</v>
      </c>
      <c r="BK784" s="139">
        <v>0</v>
      </c>
      <c r="BL784" s="139">
        <v>0</v>
      </c>
      <c r="BM784" s="139">
        <v>0</v>
      </c>
      <c r="BN784" s="139">
        <v>0</v>
      </c>
      <c r="BO784" s="139">
        <v>0</v>
      </c>
      <c r="BP784" s="139">
        <v>0</v>
      </c>
      <c r="BQ784" s="144">
        <v>2.9899999999999999E-2</v>
      </c>
    </row>
    <row r="785" spans="11:69" x14ac:dyDescent="0.25">
      <c r="K785" s="135" t="s">
        <v>328</v>
      </c>
      <c r="N785" s="61" t="s">
        <v>970</v>
      </c>
      <c r="V785" s="61" t="s">
        <v>787</v>
      </c>
      <c r="W785" s="61" t="s">
        <v>951</v>
      </c>
      <c r="X785" s="61">
        <v>423</v>
      </c>
      <c r="AB785" s="136" t="s">
        <v>387</v>
      </c>
      <c r="AC785" s="179">
        <v>823463</v>
      </c>
      <c r="AD785" s="180" t="s">
        <v>971</v>
      </c>
      <c r="AE785" s="139">
        <v>0</v>
      </c>
      <c r="AF785" s="17">
        <v>0</v>
      </c>
      <c r="AG785" s="17">
        <v>0</v>
      </c>
      <c r="AH785" s="140">
        <v>7.3700000000000002E-2</v>
      </c>
      <c r="AI785" s="141">
        <v>0</v>
      </c>
      <c r="AJ785" s="142">
        <v>0</v>
      </c>
      <c r="AK785" s="121">
        <v>0</v>
      </c>
      <c r="AL785" s="142">
        <v>0</v>
      </c>
      <c r="AM785" s="181">
        <v>7.3700000000000002E-2</v>
      </c>
      <c r="AN785" s="141">
        <v>0</v>
      </c>
      <c r="AO785" s="140">
        <v>0</v>
      </c>
      <c r="AP785" s="140">
        <v>0</v>
      </c>
      <c r="AQ785" s="140">
        <v>0</v>
      </c>
      <c r="AR785" s="142">
        <v>0</v>
      </c>
      <c r="AS785" s="143">
        <v>0</v>
      </c>
      <c r="AT785" s="142">
        <v>-7.3700000000000002E-2</v>
      </c>
      <c r="AU785" s="143">
        <v>-1</v>
      </c>
      <c r="AV785" s="142">
        <v>0</v>
      </c>
      <c r="AW785" s="143">
        <v>0</v>
      </c>
      <c r="AX785" s="142">
        <v>0</v>
      </c>
      <c r="AY785" s="143">
        <v>0</v>
      </c>
      <c r="AZ785" s="142">
        <v>-7.3700000000000002E-2</v>
      </c>
      <c r="BA785" s="143">
        <v>-1</v>
      </c>
      <c r="BB785" s="142">
        <v>0</v>
      </c>
      <c r="BC785" s="143">
        <v>0</v>
      </c>
      <c r="BE785" s="139">
        <v>0</v>
      </c>
      <c r="BF785" s="139">
        <v>0</v>
      </c>
      <c r="BG785" s="139">
        <v>0</v>
      </c>
      <c r="BH785" s="139">
        <v>0</v>
      </c>
      <c r="BI785" s="139">
        <v>0</v>
      </c>
      <c r="BJ785" s="139">
        <v>0</v>
      </c>
      <c r="BK785" s="139">
        <v>0</v>
      </c>
      <c r="BL785" s="139">
        <v>0</v>
      </c>
      <c r="BM785" s="139">
        <v>0</v>
      </c>
      <c r="BN785" s="139">
        <v>0</v>
      </c>
      <c r="BO785" s="139">
        <v>0</v>
      </c>
      <c r="BP785" s="139">
        <v>0</v>
      </c>
      <c r="BQ785" s="144">
        <v>0</v>
      </c>
    </row>
    <row r="786" spans="11:69" x14ac:dyDescent="0.25">
      <c r="K786" s="135" t="s">
        <v>328</v>
      </c>
      <c r="N786" s="61" t="s">
        <v>972</v>
      </c>
      <c r="V786" s="61" t="s">
        <v>787</v>
      </c>
      <c r="W786" s="61" t="s">
        <v>951</v>
      </c>
      <c r="X786" s="61">
        <v>423</v>
      </c>
      <c r="AB786" s="136" t="s">
        <v>387</v>
      </c>
      <c r="AC786" s="179">
        <v>823465</v>
      </c>
      <c r="AD786" s="180" t="s">
        <v>973</v>
      </c>
      <c r="AE786" s="139">
        <v>0</v>
      </c>
      <c r="AF786" s="17">
        <v>0</v>
      </c>
      <c r="AG786" s="17">
        <v>0</v>
      </c>
      <c r="AH786" s="140">
        <v>7.3700000000000002E-2</v>
      </c>
      <c r="AI786" s="141">
        <v>0</v>
      </c>
      <c r="AJ786" s="142">
        <v>0</v>
      </c>
      <c r="AK786" s="121">
        <v>0</v>
      </c>
      <c r="AL786" s="142">
        <v>0</v>
      </c>
      <c r="AM786" s="181">
        <v>7.3700000000000002E-2</v>
      </c>
      <c r="AN786" s="141">
        <v>0</v>
      </c>
      <c r="AO786" s="140">
        <v>0</v>
      </c>
      <c r="AP786" s="140">
        <v>0</v>
      </c>
      <c r="AQ786" s="140">
        <v>0</v>
      </c>
      <c r="AR786" s="142">
        <v>0</v>
      </c>
      <c r="AS786" s="143">
        <v>0</v>
      </c>
      <c r="AT786" s="142">
        <v>-7.3700000000000002E-2</v>
      </c>
      <c r="AU786" s="143">
        <v>-1</v>
      </c>
      <c r="AV786" s="142">
        <v>0</v>
      </c>
      <c r="AW786" s="143">
        <v>0</v>
      </c>
      <c r="AX786" s="142">
        <v>0</v>
      </c>
      <c r="AY786" s="143">
        <v>0</v>
      </c>
      <c r="AZ786" s="142">
        <v>-7.3700000000000002E-2</v>
      </c>
      <c r="BA786" s="143">
        <v>-1</v>
      </c>
      <c r="BB786" s="142">
        <v>0</v>
      </c>
      <c r="BC786" s="143">
        <v>0</v>
      </c>
      <c r="BE786" s="139">
        <v>0</v>
      </c>
      <c r="BF786" s="139">
        <v>0</v>
      </c>
      <c r="BG786" s="139">
        <v>0</v>
      </c>
      <c r="BH786" s="139">
        <v>0</v>
      </c>
      <c r="BI786" s="139">
        <v>0</v>
      </c>
      <c r="BJ786" s="139">
        <v>0</v>
      </c>
      <c r="BK786" s="139">
        <v>0</v>
      </c>
      <c r="BL786" s="139">
        <v>0</v>
      </c>
      <c r="BM786" s="139">
        <v>0</v>
      </c>
      <c r="BN786" s="139">
        <v>0</v>
      </c>
      <c r="BO786" s="139">
        <v>0</v>
      </c>
      <c r="BP786" s="139">
        <v>0</v>
      </c>
      <c r="BQ786" s="144">
        <v>0</v>
      </c>
    </row>
    <row r="787" spans="11:69" x14ac:dyDescent="0.25">
      <c r="K787" s="135" t="s">
        <v>328</v>
      </c>
      <c r="N787" s="61" t="s">
        <v>974</v>
      </c>
      <c r="V787" s="61" t="s">
        <v>787</v>
      </c>
      <c r="W787" s="61" t="s">
        <v>951</v>
      </c>
      <c r="X787" s="61">
        <v>423</v>
      </c>
      <c r="AB787" s="136" t="s">
        <v>387</v>
      </c>
      <c r="AC787" s="179">
        <v>823467</v>
      </c>
      <c r="AD787" s="180" t="s">
        <v>975</v>
      </c>
      <c r="AE787" s="139">
        <v>0</v>
      </c>
      <c r="AF787" s="17">
        <v>0</v>
      </c>
      <c r="AG787" s="17">
        <v>0</v>
      </c>
      <c r="AH787" s="140">
        <v>1.4999999999999999E-2</v>
      </c>
      <c r="AI787" s="141">
        <v>0</v>
      </c>
      <c r="AJ787" s="142">
        <v>0</v>
      </c>
      <c r="AK787" s="121">
        <v>0</v>
      </c>
      <c r="AL787" s="142">
        <v>0</v>
      </c>
      <c r="AM787" s="181">
        <v>1.4999999999999999E-2</v>
      </c>
      <c r="AN787" s="141">
        <v>0</v>
      </c>
      <c r="AO787" s="140">
        <v>0</v>
      </c>
      <c r="AP787" s="140">
        <v>0</v>
      </c>
      <c r="AQ787" s="140">
        <v>1.4999999999999999E-2</v>
      </c>
      <c r="AR787" s="142">
        <v>1.4999999999999999E-2</v>
      </c>
      <c r="AS787" s="143">
        <v>0</v>
      </c>
      <c r="AT787" s="142">
        <v>0</v>
      </c>
      <c r="AU787" s="143">
        <v>0</v>
      </c>
      <c r="AV787" s="142">
        <v>1.4999999999999999E-2</v>
      </c>
      <c r="AW787" s="143">
        <v>0</v>
      </c>
      <c r="AX787" s="142">
        <v>0</v>
      </c>
      <c r="AY787" s="143">
        <v>0</v>
      </c>
      <c r="AZ787" s="142">
        <v>-1.4999999999999999E-2</v>
      </c>
      <c r="BA787" s="143">
        <v>-1</v>
      </c>
      <c r="BB787" s="142">
        <v>1.4999999999999999E-2</v>
      </c>
      <c r="BC787" s="143">
        <v>0</v>
      </c>
      <c r="BE787" s="139">
        <v>0</v>
      </c>
      <c r="BF787" s="139">
        <v>0</v>
      </c>
      <c r="BG787" s="139">
        <v>0</v>
      </c>
      <c r="BH787" s="139">
        <v>1.4999999999999999E-2</v>
      </c>
      <c r="BI787" s="139">
        <v>0</v>
      </c>
      <c r="BJ787" s="139">
        <v>0</v>
      </c>
      <c r="BK787" s="139">
        <v>0</v>
      </c>
      <c r="BL787" s="139">
        <v>0</v>
      </c>
      <c r="BM787" s="139">
        <v>0</v>
      </c>
      <c r="BN787" s="139">
        <v>0</v>
      </c>
      <c r="BO787" s="139">
        <v>0</v>
      </c>
      <c r="BP787" s="139">
        <v>0</v>
      </c>
      <c r="BQ787" s="144">
        <v>1.4999999999999999E-2</v>
      </c>
    </row>
    <row r="788" spans="11:69" x14ac:dyDescent="0.25">
      <c r="K788" s="135" t="s">
        <v>328</v>
      </c>
      <c r="N788" s="61" t="s">
        <v>976</v>
      </c>
      <c r="V788" s="61" t="s">
        <v>787</v>
      </c>
      <c r="W788" s="61" t="s">
        <v>951</v>
      </c>
      <c r="X788" s="61">
        <v>423</v>
      </c>
      <c r="AB788" s="136" t="s">
        <v>387</v>
      </c>
      <c r="AC788" s="179">
        <v>823468</v>
      </c>
      <c r="AD788" s="180" t="s">
        <v>977</v>
      </c>
      <c r="AE788" s="139">
        <v>0</v>
      </c>
      <c r="AF788" s="17">
        <v>0</v>
      </c>
      <c r="AG788" s="17">
        <v>0</v>
      </c>
      <c r="AH788" s="140">
        <v>1.4999999999999999E-2</v>
      </c>
      <c r="AI788" s="141">
        <v>0</v>
      </c>
      <c r="AJ788" s="142">
        <v>0</v>
      </c>
      <c r="AK788" s="121">
        <v>0</v>
      </c>
      <c r="AL788" s="142">
        <v>0</v>
      </c>
      <c r="AM788" s="181">
        <v>1.4999999999999999E-2</v>
      </c>
      <c r="AN788" s="141">
        <v>0</v>
      </c>
      <c r="AO788" s="140">
        <v>0</v>
      </c>
      <c r="AP788" s="140">
        <v>0</v>
      </c>
      <c r="AQ788" s="140">
        <v>1.4999999999999999E-2</v>
      </c>
      <c r="AR788" s="142">
        <v>1.4999999999999999E-2</v>
      </c>
      <c r="AS788" s="143">
        <v>0</v>
      </c>
      <c r="AT788" s="142">
        <v>0</v>
      </c>
      <c r="AU788" s="143">
        <v>0</v>
      </c>
      <c r="AV788" s="142">
        <v>1.4999999999999999E-2</v>
      </c>
      <c r="AW788" s="143">
        <v>0</v>
      </c>
      <c r="AX788" s="142">
        <v>0</v>
      </c>
      <c r="AY788" s="143">
        <v>0</v>
      </c>
      <c r="AZ788" s="142">
        <v>-1.4999999999999999E-2</v>
      </c>
      <c r="BA788" s="143">
        <v>-1</v>
      </c>
      <c r="BB788" s="142">
        <v>1.4999999999999999E-2</v>
      </c>
      <c r="BC788" s="143">
        <v>0</v>
      </c>
      <c r="BE788" s="139">
        <v>0</v>
      </c>
      <c r="BF788" s="139">
        <v>0</v>
      </c>
      <c r="BG788" s="139">
        <v>0</v>
      </c>
      <c r="BH788" s="139">
        <v>1.4999999999999999E-2</v>
      </c>
      <c r="BI788" s="139">
        <v>0</v>
      </c>
      <c r="BJ788" s="139">
        <v>0</v>
      </c>
      <c r="BK788" s="139">
        <v>0</v>
      </c>
      <c r="BL788" s="139">
        <v>0</v>
      </c>
      <c r="BM788" s="139">
        <v>0</v>
      </c>
      <c r="BN788" s="139">
        <v>0</v>
      </c>
      <c r="BO788" s="139">
        <v>0</v>
      </c>
      <c r="BP788" s="139">
        <v>0</v>
      </c>
      <c r="BQ788" s="144">
        <v>1.4999999999999999E-2</v>
      </c>
    </row>
    <row r="789" spans="11:69" x14ac:dyDescent="0.25">
      <c r="K789" s="135" t="s">
        <v>328</v>
      </c>
      <c r="N789" s="61" t="s">
        <v>978</v>
      </c>
      <c r="V789" s="61" t="s">
        <v>787</v>
      </c>
      <c r="W789" s="61" t="s">
        <v>951</v>
      </c>
      <c r="X789" s="61">
        <v>423</v>
      </c>
      <c r="AB789" s="136" t="s">
        <v>387</v>
      </c>
      <c r="AC789" s="179">
        <v>823469</v>
      </c>
      <c r="AD789" s="180" t="s">
        <v>979</v>
      </c>
      <c r="AE789" s="139">
        <v>0</v>
      </c>
      <c r="AF789" s="17">
        <v>0</v>
      </c>
      <c r="AG789" s="17">
        <v>0</v>
      </c>
      <c r="AH789" s="140">
        <v>1.4999999999999999E-2</v>
      </c>
      <c r="AI789" s="141">
        <v>0</v>
      </c>
      <c r="AJ789" s="142">
        <v>0</v>
      </c>
      <c r="AK789" s="121">
        <v>0</v>
      </c>
      <c r="AL789" s="142">
        <v>0</v>
      </c>
      <c r="AM789" s="181">
        <v>1.4999999999999999E-2</v>
      </c>
      <c r="AN789" s="141">
        <v>0</v>
      </c>
      <c r="AO789" s="140">
        <v>0</v>
      </c>
      <c r="AP789" s="140">
        <v>0</v>
      </c>
      <c r="AQ789" s="140">
        <v>1.4999999999999999E-2</v>
      </c>
      <c r="AR789" s="142">
        <v>1.4999999999999999E-2</v>
      </c>
      <c r="AS789" s="143">
        <v>0</v>
      </c>
      <c r="AT789" s="142">
        <v>0</v>
      </c>
      <c r="AU789" s="143">
        <v>0</v>
      </c>
      <c r="AV789" s="142">
        <v>1.4999999999999999E-2</v>
      </c>
      <c r="AW789" s="143">
        <v>0</v>
      </c>
      <c r="AX789" s="142">
        <v>0</v>
      </c>
      <c r="AY789" s="143">
        <v>0</v>
      </c>
      <c r="AZ789" s="142">
        <v>-1.4999999999999999E-2</v>
      </c>
      <c r="BA789" s="143">
        <v>-1</v>
      </c>
      <c r="BB789" s="142">
        <v>1.4999999999999999E-2</v>
      </c>
      <c r="BC789" s="143">
        <v>0</v>
      </c>
      <c r="BE789" s="139">
        <v>0</v>
      </c>
      <c r="BF789" s="139">
        <v>0</v>
      </c>
      <c r="BG789" s="139">
        <v>0</v>
      </c>
      <c r="BH789" s="139">
        <v>1.4999999999999999E-2</v>
      </c>
      <c r="BI789" s="139">
        <v>0</v>
      </c>
      <c r="BJ789" s="139">
        <v>0</v>
      </c>
      <c r="BK789" s="139">
        <v>0</v>
      </c>
      <c r="BL789" s="139">
        <v>0</v>
      </c>
      <c r="BM789" s="139">
        <v>0</v>
      </c>
      <c r="BN789" s="139">
        <v>0</v>
      </c>
      <c r="BO789" s="139">
        <v>0</v>
      </c>
      <c r="BP789" s="139">
        <v>0</v>
      </c>
      <c r="BQ789" s="144">
        <v>1.4999999999999999E-2</v>
      </c>
    </row>
    <row r="790" spans="11:69" x14ac:dyDescent="0.25">
      <c r="K790" s="135" t="s">
        <v>328</v>
      </c>
      <c r="N790" s="61" t="s">
        <v>980</v>
      </c>
      <c r="V790" s="61" t="s">
        <v>787</v>
      </c>
      <c r="W790" s="61" t="s">
        <v>951</v>
      </c>
      <c r="X790" s="61">
        <v>423</v>
      </c>
      <c r="AB790" s="136" t="s">
        <v>387</v>
      </c>
      <c r="AC790" s="179">
        <v>823470</v>
      </c>
      <c r="AD790" s="180" t="s">
        <v>981</v>
      </c>
      <c r="AE790" s="139">
        <v>0</v>
      </c>
      <c r="AF790" s="17">
        <v>0</v>
      </c>
      <c r="AG790" s="17">
        <v>0</v>
      </c>
      <c r="AH790" s="140">
        <v>3.1E-2</v>
      </c>
      <c r="AI790" s="141">
        <v>0</v>
      </c>
      <c r="AJ790" s="142">
        <v>0</v>
      </c>
      <c r="AK790" s="121">
        <v>0</v>
      </c>
      <c r="AL790" s="142">
        <v>0</v>
      </c>
      <c r="AM790" s="181">
        <v>3.1E-2</v>
      </c>
      <c r="AN790" s="141">
        <v>0</v>
      </c>
      <c r="AO790" s="140">
        <v>0</v>
      </c>
      <c r="AP790" s="140">
        <v>0</v>
      </c>
      <c r="AQ790" s="140">
        <v>2.9899999999999999E-2</v>
      </c>
      <c r="AR790" s="142">
        <v>2.9899999999999999E-2</v>
      </c>
      <c r="AS790" s="143">
        <v>0</v>
      </c>
      <c r="AT790" s="142">
        <v>-1.1000000000000003E-3</v>
      </c>
      <c r="AU790" s="143">
        <v>-3.5483870967741943E-2</v>
      </c>
      <c r="AV790" s="142">
        <v>2.9899999999999999E-2</v>
      </c>
      <c r="AW790" s="143">
        <v>0</v>
      </c>
      <c r="AX790" s="142">
        <v>0</v>
      </c>
      <c r="AY790" s="143">
        <v>0</v>
      </c>
      <c r="AZ790" s="142">
        <v>-3.1E-2</v>
      </c>
      <c r="BA790" s="143">
        <v>-1</v>
      </c>
      <c r="BB790" s="142">
        <v>2.9899999999999999E-2</v>
      </c>
      <c r="BC790" s="143">
        <v>0</v>
      </c>
      <c r="BE790" s="139">
        <v>0</v>
      </c>
      <c r="BF790" s="139">
        <v>0</v>
      </c>
      <c r="BG790" s="139">
        <v>0</v>
      </c>
      <c r="BH790" s="139">
        <v>2.9899999999999999E-2</v>
      </c>
      <c r="BI790" s="139">
        <v>0</v>
      </c>
      <c r="BJ790" s="139">
        <v>0</v>
      </c>
      <c r="BK790" s="139">
        <v>0</v>
      </c>
      <c r="BL790" s="139">
        <v>0</v>
      </c>
      <c r="BM790" s="139">
        <v>0</v>
      </c>
      <c r="BN790" s="139">
        <v>0</v>
      </c>
      <c r="BO790" s="139">
        <v>0</v>
      </c>
      <c r="BP790" s="139">
        <v>0</v>
      </c>
      <c r="BQ790" s="144">
        <v>2.9899999999999999E-2</v>
      </c>
    </row>
    <row r="791" spans="11:69" x14ac:dyDescent="0.25">
      <c r="K791" s="135" t="s">
        <v>328</v>
      </c>
      <c r="N791" s="61" t="s">
        <v>982</v>
      </c>
      <c r="V791" s="61" t="s">
        <v>787</v>
      </c>
      <c r="W791" s="61" t="s">
        <v>951</v>
      </c>
      <c r="X791" s="61">
        <v>423</v>
      </c>
      <c r="AB791" s="136" t="s">
        <v>387</v>
      </c>
      <c r="AC791" s="179">
        <v>824426</v>
      </c>
      <c r="AD791" s="180" t="s">
        <v>983</v>
      </c>
      <c r="AE791" s="139">
        <v>0</v>
      </c>
      <c r="AF791" s="17">
        <v>0</v>
      </c>
      <c r="AG791" s="17">
        <v>798.04679838658512</v>
      </c>
      <c r="AH791" s="140">
        <v>875.22</v>
      </c>
      <c r="AI791" s="141">
        <v>269.76600000000008</v>
      </c>
      <c r="AJ791" s="142">
        <v>809.29800000000023</v>
      </c>
      <c r="AK791" s="121">
        <v>676.92665453313839</v>
      </c>
      <c r="AL791" s="142">
        <v>812.31198543976598</v>
      </c>
      <c r="AM791" s="181">
        <v>729.35</v>
      </c>
      <c r="AN791" s="141">
        <v>822.79665453313839</v>
      </c>
      <c r="AO791" s="140">
        <v>818.52131218845375</v>
      </c>
      <c r="AP791" s="140">
        <v>0</v>
      </c>
      <c r="AQ791" s="140">
        <v>0</v>
      </c>
      <c r="AR791" s="142">
        <v>-809.29800000000023</v>
      </c>
      <c r="AS791" s="143">
        <v>-1</v>
      </c>
      <c r="AT791" s="142">
        <v>-875.22</v>
      </c>
      <c r="AU791" s="143">
        <v>-1</v>
      </c>
      <c r="AV791" s="142">
        <v>-798.04679838658512</v>
      </c>
      <c r="AW791" s="143">
        <v>-1</v>
      </c>
      <c r="AX791" s="142">
        <v>-809.29800000000023</v>
      </c>
      <c r="AY791" s="143">
        <v>-1</v>
      </c>
      <c r="AZ791" s="142">
        <v>-875.22</v>
      </c>
      <c r="BA791" s="143">
        <v>-1</v>
      </c>
      <c r="BB791" s="142">
        <v>0</v>
      </c>
      <c r="BC791" s="143">
        <v>0</v>
      </c>
      <c r="BE791" s="139">
        <v>0</v>
      </c>
      <c r="BF791" s="139">
        <v>0</v>
      </c>
      <c r="BG791" s="139">
        <v>0</v>
      </c>
      <c r="BH791" s="139">
        <v>0</v>
      </c>
      <c r="BI791" s="139">
        <v>0</v>
      </c>
      <c r="BJ791" s="139">
        <v>0</v>
      </c>
      <c r="BK791" s="139">
        <v>0</v>
      </c>
      <c r="BL791" s="139">
        <v>0</v>
      </c>
      <c r="BM791" s="139">
        <v>0</v>
      </c>
      <c r="BN791" s="139">
        <v>0</v>
      </c>
      <c r="BO791" s="139">
        <v>0</v>
      </c>
      <c r="BP791" s="139">
        <v>0</v>
      </c>
      <c r="BQ791" s="144">
        <v>0</v>
      </c>
    </row>
    <row r="792" spans="11:69" x14ac:dyDescent="0.25">
      <c r="K792" s="135" t="s">
        <v>328</v>
      </c>
      <c r="N792" s="61" t="s">
        <v>984</v>
      </c>
      <c r="V792" s="61" t="s">
        <v>787</v>
      </c>
      <c r="W792" s="61" t="s">
        <v>951</v>
      </c>
      <c r="X792" s="61">
        <v>423</v>
      </c>
      <c r="AB792" s="136" t="s">
        <v>387</v>
      </c>
      <c r="AC792" s="179">
        <v>824427</v>
      </c>
      <c r="AD792" s="180" t="s">
        <v>985</v>
      </c>
      <c r="AE792" s="139">
        <v>0</v>
      </c>
      <c r="AF792" s="17">
        <v>0</v>
      </c>
      <c r="AG792" s="17">
        <v>66.597442652287114</v>
      </c>
      <c r="AH792" s="140">
        <v>72.935000000000002</v>
      </c>
      <c r="AI792" s="141">
        <v>67.974824999999996</v>
      </c>
      <c r="AJ792" s="142">
        <v>203.92447499999997</v>
      </c>
      <c r="AK792" s="121">
        <v>68.001595453313826</v>
      </c>
      <c r="AL792" s="142">
        <v>81.601914543976591</v>
      </c>
      <c r="AM792" s="181">
        <v>72.935000000000002</v>
      </c>
      <c r="AN792" s="141">
        <v>68.001595453313826</v>
      </c>
      <c r="AO792" s="140">
        <v>117.68817929222797</v>
      </c>
      <c r="AP792" s="140">
        <v>0</v>
      </c>
      <c r="AQ792" s="140">
        <v>0</v>
      </c>
      <c r="AR792" s="142">
        <v>-203.92447499999997</v>
      </c>
      <c r="AS792" s="143">
        <v>-1</v>
      </c>
      <c r="AT792" s="142">
        <v>-72.935000000000002</v>
      </c>
      <c r="AU792" s="143">
        <v>-1</v>
      </c>
      <c r="AV792" s="142">
        <v>-66.597442652287114</v>
      </c>
      <c r="AW792" s="143">
        <v>-1</v>
      </c>
      <c r="AX792" s="142">
        <v>-203.92447499999997</v>
      </c>
      <c r="AY792" s="143">
        <v>-1</v>
      </c>
      <c r="AZ792" s="142">
        <v>-72.935000000000002</v>
      </c>
      <c r="BA792" s="143">
        <v>-1</v>
      </c>
      <c r="BB792" s="142">
        <v>0</v>
      </c>
      <c r="BC792" s="143">
        <v>0</v>
      </c>
      <c r="BE792" s="139">
        <v>0</v>
      </c>
      <c r="BF792" s="139">
        <v>0</v>
      </c>
      <c r="BG792" s="139">
        <v>0</v>
      </c>
      <c r="BH792" s="139">
        <v>0</v>
      </c>
      <c r="BI792" s="139">
        <v>0</v>
      </c>
      <c r="BJ792" s="139">
        <v>0</v>
      </c>
      <c r="BK792" s="139">
        <v>0</v>
      </c>
      <c r="BL792" s="139">
        <v>0</v>
      </c>
      <c r="BM792" s="139">
        <v>0</v>
      </c>
      <c r="BN792" s="139">
        <v>0</v>
      </c>
      <c r="BO792" s="139">
        <v>0</v>
      </c>
      <c r="BP792" s="139">
        <v>0</v>
      </c>
      <c r="BQ792" s="144">
        <v>0</v>
      </c>
    </row>
    <row r="793" spans="11:69" x14ac:dyDescent="0.25">
      <c r="K793" s="135" t="s">
        <v>328</v>
      </c>
      <c r="N793" s="61" t="s">
        <v>986</v>
      </c>
      <c r="V793" s="61" t="s">
        <v>787</v>
      </c>
      <c r="W793" s="61" t="s">
        <v>951</v>
      </c>
      <c r="X793" s="61">
        <v>423</v>
      </c>
      <c r="AB793" s="136" t="s">
        <v>387</v>
      </c>
      <c r="AC793" s="179">
        <v>824511</v>
      </c>
      <c r="AD793" s="180" t="s">
        <v>987</v>
      </c>
      <c r="AE793" s="139">
        <v>0</v>
      </c>
      <c r="AF793" s="17">
        <v>0</v>
      </c>
      <c r="AG793" s="17">
        <v>12408652.619999999</v>
      </c>
      <c r="AH793" s="140">
        <v>12563549.777252838</v>
      </c>
      <c r="AI793" s="141">
        <v>4136216.0000000005</v>
      </c>
      <c r="AJ793" s="142">
        <v>12408648.000000002</v>
      </c>
      <c r="AK793" s="121">
        <v>10340540</v>
      </c>
      <c r="AL793" s="142">
        <v>12408648</v>
      </c>
      <c r="AM793" s="181">
        <v>10493950.160463251</v>
      </c>
      <c r="AN793" s="141">
        <v>12410139.616789587</v>
      </c>
      <c r="AO793" s="140">
        <v>12408648</v>
      </c>
      <c r="AP793" s="140">
        <v>12360180.941818999</v>
      </c>
      <c r="AQ793" s="140">
        <v>12360180.941819036</v>
      </c>
      <c r="AR793" s="142">
        <v>-48467.058180965483</v>
      </c>
      <c r="AS793" s="143">
        <v>-3.9059096672712026E-3</v>
      </c>
      <c r="AT793" s="142">
        <v>-203368.83543380164</v>
      </c>
      <c r="AU793" s="143">
        <v>-1.618721134070044E-2</v>
      </c>
      <c r="AV793" s="142">
        <v>-48471.678180962801</v>
      </c>
      <c r="AW793" s="143">
        <v>-3.9062805338620889E-3</v>
      </c>
      <c r="AX793" s="142">
        <v>-48467.058181002736</v>
      </c>
      <c r="AY793" s="143">
        <v>-3.905909667274205E-3</v>
      </c>
      <c r="AZ793" s="142">
        <v>-203368.83543383889</v>
      </c>
      <c r="BA793" s="143">
        <v>-1.6187211340703406E-2</v>
      </c>
      <c r="BB793" s="142">
        <v>3.7252902984619141E-8</v>
      </c>
      <c r="BC793" s="143">
        <v>3.0139447925538845E-15</v>
      </c>
      <c r="BE793" s="139">
        <v>1119173.33341025</v>
      </c>
      <c r="BF793" s="139">
        <v>973278.00716953003</v>
      </c>
      <c r="BG793" s="139">
        <v>1021909.7825822</v>
      </c>
      <c r="BH793" s="139">
        <v>1070541.55799622</v>
      </c>
      <c r="BI793" s="139">
        <v>973278.00716953003</v>
      </c>
      <c r="BJ793" s="139">
        <v>1021909.7825822</v>
      </c>
      <c r="BK793" s="139">
        <v>1070541.55799622</v>
      </c>
      <c r="BL793" s="139">
        <v>1021909.7825822</v>
      </c>
      <c r="BM793" s="139">
        <v>1021909.7825822</v>
      </c>
      <c r="BN793" s="139">
        <v>1070541.55799622</v>
      </c>
      <c r="BO793" s="139">
        <v>1021909.7825822</v>
      </c>
      <c r="BP793" s="139">
        <v>973278.007170066</v>
      </c>
      <c r="BQ793" s="144">
        <v>12360180.941819036</v>
      </c>
    </row>
    <row r="794" spans="11:69" x14ac:dyDescent="0.25">
      <c r="K794" s="135" t="s">
        <v>328</v>
      </c>
      <c r="N794" s="61" t="s">
        <v>988</v>
      </c>
      <c r="V794" s="61" t="s">
        <v>787</v>
      </c>
      <c r="W794" s="61" t="s">
        <v>951</v>
      </c>
      <c r="X794" s="61">
        <v>423</v>
      </c>
      <c r="AB794" s="136" t="s">
        <v>387</v>
      </c>
      <c r="AC794" s="179">
        <v>824655</v>
      </c>
      <c r="AD794" s="180" t="s">
        <v>989</v>
      </c>
      <c r="AE794" s="139">
        <v>58133</v>
      </c>
      <c r="AF794" s="17">
        <v>95769</v>
      </c>
      <c r="AG794" s="17">
        <v>102689</v>
      </c>
      <c r="AH794" s="140">
        <v>0</v>
      </c>
      <c r="AI794" s="141">
        <v>36020</v>
      </c>
      <c r="AJ794" s="142">
        <v>108060</v>
      </c>
      <c r="AK794" s="121">
        <v>81967</v>
      </c>
      <c r="AL794" s="142">
        <v>98360.400000000009</v>
      </c>
      <c r="AM794" s="181">
        <v>0</v>
      </c>
      <c r="AN794" s="141">
        <v>81967</v>
      </c>
      <c r="AO794" s="140">
        <v>108286.285714286</v>
      </c>
      <c r="AP794" s="140">
        <v>0</v>
      </c>
      <c r="AQ794" s="140">
        <v>0</v>
      </c>
      <c r="AR794" s="142">
        <v>-108060</v>
      </c>
      <c r="AS794" s="143">
        <v>-1</v>
      </c>
      <c r="AT794" s="142">
        <v>0</v>
      </c>
      <c r="AU794" s="143">
        <v>0</v>
      </c>
      <c r="AV794" s="142">
        <v>-102689</v>
      </c>
      <c r="AW794" s="143">
        <v>-1</v>
      </c>
      <c r="AX794" s="142">
        <v>-108060</v>
      </c>
      <c r="AY794" s="143">
        <v>-1</v>
      </c>
      <c r="AZ794" s="142">
        <v>0</v>
      </c>
      <c r="BA794" s="143">
        <v>0</v>
      </c>
      <c r="BB794" s="142">
        <v>0</v>
      </c>
      <c r="BC794" s="143">
        <v>0</v>
      </c>
      <c r="BE794" s="139">
        <v>0</v>
      </c>
      <c r="BF794" s="139">
        <v>0</v>
      </c>
      <c r="BG794" s="139">
        <v>0</v>
      </c>
      <c r="BH794" s="139">
        <v>0</v>
      </c>
      <c r="BI794" s="139">
        <v>0</v>
      </c>
      <c r="BJ794" s="139">
        <v>0</v>
      </c>
      <c r="BK794" s="139">
        <v>0</v>
      </c>
      <c r="BL794" s="139">
        <v>0</v>
      </c>
      <c r="BM794" s="139">
        <v>0</v>
      </c>
      <c r="BN794" s="139">
        <v>0</v>
      </c>
      <c r="BO794" s="139">
        <v>0</v>
      </c>
      <c r="BP794" s="139">
        <v>0</v>
      </c>
      <c r="BQ794" s="144">
        <v>0</v>
      </c>
    </row>
    <row r="795" spans="11:69" x14ac:dyDescent="0.25">
      <c r="K795" s="135" t="s">
        <v>328</v>
      </c>
      <c r="N795" s="61" t="s">
        <v>990</v>
      </c>
      <c r="V795" s="61" t="s">
        <v>787</v>
      </c>
      <c r="W795" s="61" t="s">
        <v>951</v>
      </c>
      <c r="X795" s="61">
        <v>423</v>
      </c>
      <c r="AB795" s="136" t="s">
        <v>387</v>
      </c>
      <c r="AC795" s="179">
        <v>824656</v>
      </c>
      <c r="AD795" s="180" t="s">
        <v>991</v>
      </c>
      <c r="AE795" s="139">
        <v>3570</v>
      </c>
      <c r="AF795" s="17">
        <v>5378</v>
      </c>
      <c r="AG795" s="17">
        <v>5751</v>
      </c>
      <c r="AH795" s="140">
        <v>0</v>
      </c>
      <c r="AI795" s="141">
        <v>2024</v>
      </c>
      <c r="AJ795" s="142">
        <v>6072</v>
      </c>
      <c r="AK795" s="121">
        <v>4646</v>
      </c>
      <c r="AL795" s="142">
        <v>5575.2000000000007</v>
      </c>
      <c r="AM795" s="181">
        <v>0</v>
      </c>
      <c r="AN795" s="141">
        <v>4646</v>
      </c>
      <c r="AO795" s="140">
        <v>6104.5714285714303</v>
      </c>
      <c r="AP795" s="140">
        <v>0</v>
      </c>
      <c r="AQ795" s="140">
        <v>0</v>
      </c>
      <c r="AR795" s="142">
        <v>-6072</v>
      </c>
      <c r="AS795" s="143">
        <v>-1</v>
      </c>
      <c r="AT795" s="142">
        <v>0</v>
      </c>
      <c r="AU795" s="143">
        <v>0</v>
      </c>
      <c r="AV795" s="142">
        <v>-5751</v>
      </c>
      <c r="AW795" s="143">
        <v>-1</v>
      </c>
      <c r="AX795" s="142">
        <v>-6072</v>
      </c>
      <c r="AY795" s="143">
        <v>-1</v>
      </c>
      <c r="AZ795" s="142">
        <v>0</v>
      </c>
      <c r="BA795" s="143">
        <v>0</v>
      </c>
      <c r="BB795" s="142">
        <v>0</v>
      </c>
      <c r="BC795" s="143">
        <v>0</v>
      </c>
      <c r="BE795" s="139">
        <v>0</v>
      </c>
      <c r="BF795" s="139">
        <v>0</v>
      </c>
      <c r="BG795" s="139">
        <v>0</v>
      </c>
      <c r="BH795" s="139">
        <v>0</v>
      </c>
      <c r="BI795" s="139">
        <v>0</v>
      </c>
      <c r="BJ795" s="139">
        <v>0</v>
      </c>
      <c r="BK795" s="139">
        <v>0</v>
      </c>
      <c r="BL795" s="139">
        <v>0</v>
      </c>
      <c r="BM795" s="139">
        <v>0</v>
      </c>
      <c r="BN795" s="139">
        <v>0</v>
      </c>
      <c r="BO795" s="139">
        <v>0</v>
      </c>
      <c r="BP795" s="139">
        <v>0</v>
      </c>
      <c r="BQ795" s="144">
        <v>0</v>
      </c>
    </row>
    <row r="796" spans="11:69" x14ac:dyDescent="0.25">
      <c r="K796" s="135" t="s">
        <v>328</v>
      </c>
      <c r="N796" s="61" t="s">
        <v>992</v>
      </c>
      <c r="V796" s="61" t="s">
        <v>787</v>
      </c>
      <c r="W796" s="61" t="s">
        <v>951</v>
      </c>
      <c r="X796" s="61">
        <v>423</v>
      </c>
      <c r="AB796" s="136" t="s">
        <v>387</v>
      </c>
      <c r="AC796" s="179">
        <v>824658</v>
      </c>
      <c r="AD796" s="180" t="s">
        <v>993</v>
      </c>
      <c r="AE796" s="139">
        <v>530</v>
      </c>
      <c r="AF796" s="17">
        <v>2688</v>
      </c>
      <c r="AG796" s="17">
        <v>2851</v>
      </c>
      <c r="AH796" s="140">
        <v>0</v>
      </c>
      <c r="AI796" s="141">
        <v>858</v>
      </c>
      <c r="AJ796" s="142">
        <v>2574</v>
      </c>
      <c r="AK796" s="121">
        <v>1850</v>
      </c>
      <c r="AL796" s="142">
        <v>2220</v>
      </c>
      <c r="AM796" s="181">
        <v>0</v>
      </c>
      <c r="AN796" s="141">
        <v>1850</v>
      </c>
      <c r="AO796" s="140">
        <v>2509.7142857142899</v>
      </c>
      <c r="AP796" s="140">
        <v>0</v>
      </c>
      <c r="AQ796" s="140">
        <v>0</v>
      </c>
      <c r="AR796" s="142">
        <v>-2574</v>
      </c>
      <c r="AS796" s="143">
        <v>-1</v>
      </c>
      <c r="AT796" s="142">
        <v>0</v>
      </c>
      <c r="AU796" s="143">
        <v>0</v>
      </c>
      <c r="AV796" s="142">
        <v>-2851</v>
      </c>
      <c r="AW796" s="143">
        <v>-1</v>
      </c>
      <c r="AX796" s="142">
        <v>-2574</v>
      </c>
      <c r="AY796" s="143">
        <v>-1</v>
      </c>
      <c r="AZ796" s="142">
        <v>0</v>
      </c>
      <c r="BA796" s="143">
        <v>0</v>
      </c>
      <c r="BB796" s="142">
        <v>0</v>
      </c>
      <c r="BC796" s="143">
        <v>0</v>
      </c>
      <c r="BE796" s="139">
        <v>0</v>
      </c>
      <c r="BF796" s="139">
        <v>0</v>
      </c>
      <c r="BG796" s="139">
        <v>0</v>
      </c>
      <c r="BH796" s="139">
        <v>0</v>
      </c>
      <c r="BI796" s="139">
        <v>0</v>
      </c>
      <c r="BJ796" s="139">
        <v>0</v>
      </c>
      <c r="BK796" s="139">
        <v>0</v>
      </c>
      <c r="BL796" s="139">
        <v>0</v>
      </c>
      <c r="BM796" s="139">
        <v>0</v>
      </c>
      <c r="BN796" s="139">
        <v>0</v>
      </c>
      <c r="BO796" s="139">
        <v>0</v>
      </c>
      <c r="BP796" s="139">
        <v>0</v>
      </c>
      <c r="BQ796" s="144">
        <v>0</v>
      </c>
    </row>
    <row r="797" spans="11:69" x14ac:dyDescent="0.25">
      <c r="K797" s="135" t="s">
        <v>328</v>
      </c>
      <c r="N797" s="61" t="s">
        <v>994</v>
      </c>
      <c r="V797" s="61" t="s">
        <v>787</v>
      </c>
      <c r="W797" s="61" t="s">
        <v>951</v>
      </c>
      <c r="X797" s="61">
        <v>423</v>
      </c>
      <c r="AB797" s="136" t="s">
        <v>387</v>
      </c>
      <c r="AC797" s="179">
        <v>824660</v>
      </c>
      <c r="AD797" s="180" t="s">
        <v>995</v>
      </c>
      <c r="AE797" s="139">
        <v>184651</v>
      </c>
      <c r="AF797" s="17">
        <v>264243</v>
      </c>
      <c r="AG797" s="17">
        <v>286019</v>
      </c>
      <c r="AH797" s="140">
        <v>0</v>
      </c>
      <c r="AI797" s="141">
        <v>62796</v>
      </c>
      <c r="AJ797" s="142">
        <v>188388</v>
      </c>
      <c r="AK797" s="121">
        <v>195982</v>
      </c>
      <c r="AL797" s="142">
        <v>235178.40000000002</v>
      </c>
      <c r="AM797" s="181">
        <v>0</v>
      </c>
      <c r="AN797" s="141">
        <v>195982</v>
      </c>
      <c r="AO797" s="140">
        <v>236556</v>
      </c>
      <c r="AP797" s="140">
        <v>0</v>
      </c>
      <c r="AQ797" s="140">
        <v>0</v>
      </c>
      <c r="AR797" s="142">
        <v>-188388</v>
      </c>
      <c r="AS797" s="143">
        <v>-1</v>
      </c>
      <c r="AT797" s="142">
        <v>0</v>
      </c>
      <c r="AU797" s="143">
        <v>0</v>
      </c>
      <c r="AV797" s="142">
        <v>-286019</v>
      </c>
      <c r="AW797" s="143">
        <v>-1</v>
      </c>
      <c r="AX797" s="142">
        <v>-188388</v>
      </c>
      <c r="AY797" s="143">
        <v>-1</v>
      </c>
      <c r="AZ797" s="142">
        <v>0</v>
      </c>
      <c r="BA797" s="143">
        <v>0</v>
      </c>
      <c r="BB797" s="142">
        <v>0</v>
      </c>
      <c r="BC797" s="143">
        <v>0</v>
      </c>
      <c r="BE797" s="139">
        <v>0</v>
      </c>
      <c r="BF797" s="139">
        <v>0</v>
      </c>
      <c r="BG797" s="139">
        <v>0</v>
      </c>
      <c r="BH797" s="139">
        <v>0</v>
      </c>
      <c r="BI797" s="139">
        <v>0</v>
      </c>
      <c r="BJ797" s="139">
        <v>0</v>
      </c>
      <c r="BK797" s="139">
        <v>0</v>
      </c>
      <c r="BL797" s="139">
        <v>0</v>
      </c>
      <c r="BM797" s="139">
        <v>0</v>
      </c>
      <c r="BN797" s="139">
        <v>0</v>
      </c>
      <c r="BO797" s="139">
        <v>0</v>
      </c>
      <c r="BP797" s="139">
        <v>0</v>
      </c>
      <c r="BQ797" s="144">
        <v>0</v>
      </c>
    </row>
    <row r="798" spans="11:69" x14ac:dyDescent="0.25">
      <c r="K798" s="135" t="s">
        <v>328</v>
      </c>
      <c r="N798" s="61" t="s">
        <v>996</v>
      </c>
      <c r="V798" s="61" t="s">
        <v>787</v>
      </c>
      <c r="W798" s="61" t="s">
        <v>951</v>
      </c>
      <c r="X798" s="61">
        <v>423</v>
      </c>
      <c r="AB798" s="136" t="s">
        <v>387</v>
      </c>
      <c r="AC798" s="179">
        <v>824661</v>
      </c>
      <c r="AD798" s="180" t="s">
        <v>997</v>
      </c>
      <c r="AE798" s="139">
        <v>12755</v>
      </c>
      <c r="AF798" s="17">
        <v>18299</v>
      </c>
      <c r="AG798" s="17">
        <v>19933</v>
      </c>
      <c r="AH798" s="140">
        <v>0</v>
      </c>
      <c r="AI798" s="141">
        <v>3952</v>
      </c>
      <c r="AJ798" s="142">
        <v>11856</v>
      </c>
      <c r="AK798" s="121">
        <v>13503</v>
      </c>
      <c r="AL798" s="142">
        <v>16203.599999999999</v>
      </c>
      <c r="AM798" s="181">
        <v>0</v>
      </c>
      <c r="AN798" s="141">
        <v>13503</v>
      </c>
      <c r="AO798" s="140">
        <v>15737.142857142901</v>
      </c>
      <c r="AP798" s="140">
        <v>0</v>
      </c>
      <c r="AQ798" s="140">
        <v>0</v>
      </c>
      <c r="AR798" s="142">
        <v>-11856</v>
      </c>
      <c r="AS798" s="143">
        <v>-1</v>
      </c>
      <c r="AT798" s="142">
        <v>0</v>
      </c>
      <c r="AU798" s="143">
        <v>0</v>
      </c>
      <c r="AV798" s="142">
        <v>-19933</v>
      </c>
      <c r="AW798" s="143">
        <v>-1</v>
      </c>
      <c r="AX798" s="142">
        <v>-11856</v>
      </c>
      <c r="AY798" s="143">
        <v>-1</v>
      </c>
      <c r="AZ798" s="142">
        <v>0</v>
      </c>
      <c r="BA798" s="143">
        <v>0</v>
      </c>
      <c r="BB798" s="142">
        <v>0</v>
      </c>
      <c r="BC798" s="143">
        <v>0</v>
      </c>
      <c r="BE798" s="139">
        <v>0</v>
      </c>
      <c r="BF798" s="139">
        <v>0</v>
      </c>
      <c r="BG798" s="139">
        <v>0</v>
      </c>
      <c r="BH798" s="139">
        <v>0</v>
      </c>
      <c r="BI798" s="139">
        <v>0</v>
      </c>
      <c r="BJ798" s="139">
        <v>0</v>
      </c>
      <c r="BK798" s="139">
        <v>0</v>
      </c>
      <c r="BL798" s="139">
        <v>0</v>
      </c>
      <c r="BM798" s="139">
        <v>0</v>
      </c>
      <c r="BN798" s="139">
        <v>0</v>
      </c>
      <c r="BO798" s="139">
        <v>0</v>
      </c>
      <c r="BP798" s="139">
        <v>0</v>
      </c>
      <c r="BQ798" s="144">
        <v>0</v>
      </c>
    </row>
    <row r="799" spans="11:69" x14ac:dyDescent="0.25">
      <c r="K799" s="135" t="s">
        <v>328</v>
      </c>
      <c r="N799" s="61" t="s">
        <v>998</v>
      </c>
      <c r="V799" s="61" t="s">
        <v>787</v>
      </c>
      <c r="W799" s="61" t="s">
        <v>951</v>
      </c>
      <c r="X799" s="61">
        <v>423</v>
      </c>
      <c r="AB799" s="136" t="s">
        <v>387</v>
      </c>
      <c r="AC799" s="179">
        <v>824663</v>
      </c>
      <c r="AD799" s="180" t="s">
        <v>999</v>
      </c>
      <c r="AE799" s="139">
        <v>2303</v>
      </c>
      <c r="AF799" s="17">
        <v>11239</v>
      </c>
      <c r="AG799" s="17">
        <v>12695</v>
      </c>
      <c r="AH799" s="140">
        <v>0</v>
      </c>
      <c r="AI799" s="141">
        <v>1932</v>
      </c>
      <c r="AJ799" s="142">
        <v>5796</v>
      </c>
      <c r="AK799" s="121">
        <v>7087</v>
      </c>
      <c r="AL799" s="142">
        <v>8504.4000000000015</v>
      </c>
      <c r="AM799" s="181">
        <v>0</v>
      </c>
      <c r="AN799" s="141">
        <v>7087</v>
      </c>
      <c r="AO799" s="140">
        <v>7962.8571428571404</v>
      </c>
      <c r="AP799" s="140">
        <v>0</v>
      </c>
      <c r="AQ799" s="140">
        <v>0</v>
      </c>
      <c r="AR799" s="142">
        <v>-5796</v>
      </c>
      <c r="AS799" s="143">
        <v>-1</v>
      </c>
      <c r="AT799" s="142">
        <v>0</v>
      </c>
      <c r="AU799" s="143">
        <v>0</v>
      </c>
      <c r="AV799" s="142">
        <v>-12695</v>
      </c>
      <c r="AW799" s="143">
        <v>-1</v>
      </c>
      <c r="AX799" s="142">
        <v>-5796</v>
      </c>
      <c r="AY799" s="143">
        <v>-1</v>
      </c>
      <c r="AZ799" s="142">
        <v>0</v>
      </c>
      <c r="BA799" s="143">
        <v>0</v>
      </c>
      <c r="BB799" s="142">
        <v>0</v>
      </c>
      <c r="BC799" s="143">
        <v>0</v>
      </c>
      <c r="BE799" s="139">
        <v>0</v>
      </c>
      <c r="BF799" s="139">
        <v>0</v>
      </c>
      <c r="BG799" s="139">
        <v>0</v>
      </c>
      <c r="BH799" s="139">
        <v>0</v>
      </c>
      <c r="BI799" s="139">
        <v>0</v>
      </c>
      <c r="BJ799" s="139">
        <v>0</v>
      </c>
      <c r="BK799" s="139">
        <v>0</v>
      </c>
      <c r="BL799" s="139">
        <v>0</v>
      </c>
      <c r="BM799" s="139">
        <v>0</v>
      </c>
      <c r="BN799" s="139">
        <v>0</v>
      </c>
      <c r="BO799" s="139">
        <v>0</v>
      </c>
      <c r="BP799" s="139">
        <v>0</v>
      </c>
      <c r="BQ799" s="144">
        <v>0</v>
      </c>
    </row>
    <row r="800" spans="11:69" x14ac:dyDescent="0.25">
      <c r="K800" s="135" t="s">
        <v>328</v>
      </c>
      <c r="N800" s="61" t="s">
        <v>1000</v>
      </c>
      <c r="V800" s="61" t="s">
        <v>787</v>
      </c>
      <c r="W800" s="61" t="s">
        <v>951</v>
      </c>
      <c r="X800" s="61">
        <v>423</v>
      </c>
      <c r="AB800" s="136" t="s">
        <v>387</v>
      </c>
      <c r="AC800" s="179">
        <v>824715</v>
      </c>
      <c r="AD800" s="180" t="s">
        <v>1001</v>
      </c>
      <c r="AE800" s="139">
        <v>0</v>
      </c>
      <c r="AF800" s="17">
        <v>0</v>
      </c>
      <c r="AG800" s="17">
        <v>0</v>
      </c>
      <c r="AH800" s="140">
        <v>14231201.653999958</v>
      </c>
      <c r="AI800" s="141">
        <v>0</v>
      </c>
      <c r="AJ800" s="142">
        <v>0</v>
      </c>
      <c r="AK800" s="121">
        <v>0</v>
      </c>
      <c r="AL800" s="142">
        <v>0</v>
      </c>
      <c r="AM800" s="181">
        <v>11849251.378333298</v>
      </c>
      <c r="AN800" s="141">
        <v>2381950.2756666597</v>
      </c>
      <c r="AO800" s="140">
        <v>0</v>
      </c>
      <c r="AP800" s="140">
        <v>16411850.788097765</v>
      </c>
      <c r="AQ800" s="140">
        <v>16411850.78809775</v>
      </c>
      <c r="AR800" s="142">
        <v>16411850.78809775</v>
      </c>
      <c r="AS800" s="143">
        <v>0</v>
      </c>
      <c r="AT800" s="142">
        <v>2180649.1340977922</v>
      </c>
      <c r="AU800" s="143">
        <v>0.15323014789020842</v>
      </c>
      <c r="AV800" s="142">
        <v>16411850.78809775</v>
      </c>
      <c r="AW800" s="143">
        <v>0</v>
      </c>
      <c r="AX800" s="142">
        <v>16411850.788097765</v>
      </c>
      <c r="AY800" s="143">
        <v>0</v>
      </c>
      <c r="AZ800" s="142">
        <v>2180649.1340978071</v>
      </c>
      <c r="BA800" s="143">
        <v>0.15323014789020947</v>
      </c>
      <c r="BB800" s="142">
        <v>-1.4901161193847656E-8</v>
      </c>
      <c r="BC800" s="143">
        <v>-9.079512960631049E-16</v>
      </c>
      <c r="BE800" s="139">
        <v>1373215.423174812</v>
      </c>
      <c r="BF800" s="139">
        <v>1365902.3006748122</v>
      </c>
      <c r="BG800" s="139">
        <v>1372786.9556748122</v>
      </c>
      <c r="BH800" s="139">
        <v>1373105.1231748122</v>
      </c>
      <c r="BI800" s="139">
        <v>1363105.1231748122</v>
      </c>
      <c r="BJ800" s="139">
        <v>1363105.1231748122</v>
      </c>
      <c r="BK800" s="139">
        <v>1363105.1231748122</v>
      </c>
      <c r="BL800" s="139">
        <v>1363105.1231748122</v>
      </c>
      <c r="BM800" s="139">
        <v>1363105.1231748122</v>
      </c>
      <c r="BN800" s="139">
        <v>1373105.1231748122</v>
      </c>
      <c r="BO800" s="139">
        <v>1373105.1231748122</v>
      </c>
      <c r="BP800" s="139">
        <v>1365105.1231748122</v>
      </c>
      <c r="BQ800" s="144">
        <v>16411850.78809775</v>
      </c>
    </row>
    <row r="801" spans="11:69" x14ac:dyDescent="0.25">
      <c r="K801" s="135" t="s">
        <v>328</v>
      </c>
      <c r="N801" s="61" t="s">
        <v>1002</v>
      </c>
      <c r="V801" s="61" t="s">
        <v>787</v>
      </c>
      <c r="W801" s="61" t="s">
        <v>951</v>
      </c>
      <c r="X801" s="61">
        <v>423</v>
      </c>
      <c r="AB801" s="136" t="s">
        <v>387</v>
      </c>
      <c r="AC801" s="179">
        <v>824971</v>
      </c>
      <c r="AD801" s="180" t="s">
        <v>1003</v>
      </c>
      <c r="AE801" s="139">
        <v>0</v>
      </c>
      <c r="AF801" s="17">
        <v>0</v>
      </c>
      <c r="AG801" s="17">
        <v>0</v>
      </c>
      <c r="AH801" s="140">
        <v>49087758.202053085</v>
      </c>
      <c r="AI801" s="141">
        <v>0</v>
      </c>
      <c r="AJ801" s="142">
        <v>0</v>
      </c>
      <c r="AK801" s="121">
        <v>0</v>
      </c>
      <c r="AL801" s="142">
        <v>0</v>
      </c>
      <c r="AM801" s="181">
        <v>41019621.630775273</v>
      </c>
      <c r="AN801" s="141">
        <v>8068136.5712778121</v>
      </c>
      <c r="AO801" s="140">
        <v>0</v>
      </c>
      <c r="AP801" s="140">
        <v>50138550.795516141</v>
      </c>
      <c r="AQ801" s="140">
        <v>50138550.795516156</v>
      </c>
      <c r="AR801" s="142">
        <v>50138550.795516156</v>
      </c>
      <c r="AS801" s="143">
        <v>0</v>
      </c>
      <c r="AT801" s="142">
        <v>1050792.5934630707</v>
      </c>
      <c r="AU801" s="143">
        <v>2.1406408276740604E-2</v>
      </c>
      <c r="AV801" s="142">
        <v>50138550.795516156</v>
      </c>
      <c r="AW801" s="143">
        <v>0</v>
      </c>
      <c r="AX801" s="142">
        <v>50138550.795516141</v>
      </c>
      <c r="AY801" s="143">
        <v>0</v>
      </c>
      <c r="AZ801" s="142">
        <v>1050792.5934630558</v>
      </c>
      <c r="BA801" s="143">
        <v>2.1406408276740303E-2</v>
      </c>
      <c r="BB801" s="142">
        <v>1.4901161193847656E-8</v>
      </c>
      <c r="BC801" s="143">
        <v>2.9719967883834925E-16</v>
      </c>
      <c r="BE801" s="139">
        <v>4164430.1190245477</v>
      </c>
      <c r="BF801" s="139">
        <v>4036476.4436245076</v>
      </c>
      <c r="BG801" s="139">
        <v>4181184.7278721677</v>
      </c>
      <c r="BH801" s="139">
        <v>4362191.4342657309</v>
      </c>
      <c r="BI801" s="139">
        <v>3867227.4188992376</v>
      </c>
      <c r="BJ801" s="139">
        <v>4272656.8541899659</v>
      </c>
      <c r="BK801" s="139">
        <v>4137812.4811775959</v>
      </c>
      <c r="BL801" s="139">
        <v>4275936.579671816</v>
      </c>
      <c r="BM801" s="139">
        <v>4154855.3726156163</v>
      </c>
      <c r="BN801" s="139">
        <v>4282835.8507201253</v>
      </c>
      <c r="BO801" s="139">
        <v>4261990.012067806</v>
      </c>
      <c r="BP801" s="139">
        <v>4140953.5013870359</v>
      </c>
      <c r="BQ801" s="144">
        <v>50138550.795516141</v>
      </c>
    </row>
    <row r="802" spans="11:69" x14ac:dyDescent="0.25">
      <c r="K802" s="135" t="s">
        <v>328</v>
      </c>
      <c r="N802" s="61" t="s">
        <v>1004</v>
      </c>
      <c r="V802" s="61" t="s">
        <v>787</v>
      </c>
      <c r="W802" s="61" t="s">
        <v>951</v>
      </c>
      <c r="X802" s="61">
        <v>423</v>
      </c>
      <c r="AB802" s="136" t="s">
        <v>387</v>
      </c>
      <c r="AC802" s="179">
        <v>824991</v>
      </c>
      <c r="AD802" s="180" t="s">
        <v>1005</v>
      </c>
      <c r="AE802" s="139">
        <v>116797.70579920241</v>
      </c>
      <c r="AF802" s="17">
        <v>82554.301778852445</v>
      </c>
      <c r="AG802" s="17">
        <v>94662.358765575904</v>
      </c>
      <c r="AH802" s="140">
        <v>107205.08469537291</v>
      </c>
      <c r="AI802" s="141">
        <v>32821.806569926252</v>
      </c>
      <c r="AJ802" s="142">
        <v>98465.419709778755</v>
      </c>
      <c r="AK802" s="121">
        <v>70988.766257220239</v>
      </c>
      <c r="AL802" s="142">
        <v>85186.519508664293</v>
      </c>
      <c r="AM802" s="181">
        <v>89337.570579477411</v>
      </c>
      <c r="AN802" s="141">
        <v>88856.280373115733</v>
      </c>
      <c r="AO802" s="140">
        <v>96216.508292973696</v>
      </c>
      <c r="AP802" s="140">
        <v>102762.279308727</v>
      </c>
      <c r="AQ802" s="140">
        <v>102762.27930872662</v>
      </c>
      <c r="AR802" s="142">
        <v>4296.8595989478636</v>
      </c>
      <c r="AS802" s="143">
        <v>4.3638260128404611E-2</v>
      </c>
      <c r="AT802" s="142">
        <v>-4442.8053866462869</v>
      </c>
      <c r="AU802" s="143">
        <v>-4.1442114422750358E-2</v>
      </c>
      <c r="AV802" s="142">
        <v>8099.9205431507144</v>
      </c>
      <c r="AW802" s="143">
        <v>8.5566434734734936E-2</v>
      </c>
      <c r="AX802" s="142">
        <v>4296.8595989482419</v>
      </c>
      <c r="AY802" s="143">
        <v>4.3638260128408449E-2</v>
      </c>
      <c r="AZ802" s="142">
        <v>-4442.8053866459086</v>
      </c>
      <c r="BA802" s="143">
        <v>-4.1442114422746826E-2</v>
      </c>
      <c r="BB802" s="142">
        <v>-3.7834979593753815E-10</v>
      </c>
      <c r="BC802" s="143">
        <v>-3.6817964576366412E-15</v>
      </c>
      <c r="BE802" s="139">
        <v>8563.5232757272206</v>
      </c>
      <c r="BF802" s="139">
        <v>8563.5232757272206</v>
      </c>
      <c r="BG802" s="139">
        <v>8563.5232757272206</v>
      </c>
      <c r="BH802" s="139">
        <v>8563.5232757272206</v>
      </c>
      <c r="BI802" s="139">
        <v>8563.5232757272206</v>
      </c>
      <c r="BJ802" s="139">
        <v>8563.5232757272206</v>
      </c>
      <c r="BK802" s="139">
        <v>8563.5232757272206</v>
      </c>
      <c r="BL802" s="139">
        <v>8563.5232757272206</v>
      </c>
      <c r="BM802" s="139">
        <v>8563.5232757272206</v>
      </c>
      <c r="BN802" s="139">
        <v>8563.5232757272206</v>
      </c>
      <c r="BO802" s="139">
        <v>8563.5232757272206</v>
      </c>
      <c r="BP802" s="139">
        <v>8563.5232757272206</v>
      </c>
      <c r="BQ802" s="144">
        <v>102762.27930872662</v>
      </c>
    </row>
    <row r="803" spans="11:69" x14ac:dyDescent="0.25">
      <c r="K803" s="135" t="s">
        <v>328</v>
      </c>
      <c r="N803" s="61" t="s">
        <v>1006</v>
      </c>
      <c r="V803" s="61" t="s">
        <v>787</v>
      </c>
      <c r="W803" s="61" t="s">
        <v>951</v>
      </c>
      <c r="X803" s="61">
        <v>423</v>
      </c>
      <c r="AB803" s="136" t="s">
        <v>387</v>
      </c>
      <c r="AC803" s="179">
        <v>824992</v>
      </c>
      <c r="AD803" s="180" t="s">
        <v>1007</v>
      </c>
      <c r="AE803" s="139">
        <v>124688.13811905263</v>
      </c>
      <c r="AF803" s="17">
        <v>142323.56391884235</v>
      </c>
      <c r="AG803" s="17">
        <v>83244.096866305452</v>
      </c>
      <c r="AH803" s="140">
        <v>0</v>
      </c>
      <c r="AI803" s="141">
        <v>34623.083877892161</v>
      </c>
      <c r="AJ803" s="142">
        <v>103869.25163367648</v>
      </c>
      <c r="AK803" s="121">
        <v>78821.427241806057</v>
      </c>
      <c r="AL803" s="142">
        <v>94585.712690167275</v>
      </c>
      <c r="AM803" s="181">
        <v>0</v>
      </c>
      <c r="AN803" s="141">
        <v>78821.427241806057</v>
      </c>
      <c r="AO803" s="140">
        <v>104878.12028625498</v>
      </c>
      <c r="AP803" s="140">
        <v>0</v>
      </c>
      <c r="AQ803" s="140">
        <v>0</v>
      </c>
      <c r="AR803" s="142">
        <v>-103869.25163367648</v>
      </c>
      <c r="AS803" s="143">
        <v>-1</v>
      </c>
      <c r="AT803" s="142">
        <v>0</v>
      </c>
      <c r="AU803" s="143">
        <v>0</v>
      </c>
      <c r="AV803" s="142">
        <v>-83244.096866305452</v>
      </c>
      <c r="AW803" s="143">
        <v>-1</v>
      </c>
      <c r="AX803" s="142">
        <v>-103869.25163367648</v>
      </c>
      <c r="AY803" s="143">
        <v>-1</v>
      </c>
      <c r="AZ803" s="142">
        <v>0</v>
      </c>
      <c r="BA803" s="143">
        <v>0</v>
      </c>
      <c r="BB803" s="142">
        <v>0</v>
      </c>
      <c r="BC803" s="143">
        <v>0</v>
      </c>
      <c r="BE803" s="139">
        <v>0</v>
      </c>
      <c r="BF803" s="139">
        <v>0</v>
      </c>
      <c r="BG803" s="139">
        <v>0</v>
      </c>
      <c r="BH803" s="139">
        <v>0</v>
      </c>
      <c r="BI803" s="139">
        <v>0</v>
      </c>
      <c r="BJ803" s="139">
        <v>0</v>
      </c>
      <c r="BK803" s="139">
        <v>0</v>
      </c>
      <c r="BL803" s="139">
        <v>0</v>
      </c>
      <c r="BM803" s="139">
        <v>0</v>
      </c>
      <c r="BN803" s="139">
        <v>0</v>
      </c>
      <c r="BO803" s="139">
        <v>0</v>
      </c>
      <c r="BP803" s="139">
        <v>0</v>
      </c>
      <c r="BQ803" s="144">
        <v>0</v>
      </c>
    </row>
    <row r="804" spans="11:69" x14ac:dyDescent="0.25">
      <c r="K804" s="135" t="s">
        <v>328</v>
      </c>
      <c r="N804" s="61" t="s">
        <v>2914</v>
      </c>
      <c r="V804" s="61" t="s">
        <v>787</v>
      </c>
      <c r="W804" s="61" t="s">
        <v>951</v>
      </c>
      <c r="X804" s="61">
        <v>423</v>
      </c>
      <c r="AB804" s="136" t="s">
        <v>387</v>
      </c>
      <c r="AC804" s="179">
        <v>250099010100</v>
      </c>
      <c r="AD804" s="180" t="s">
        <v>2915</v>
      </c>
      <c r="AE804" s="139">
        <v>90708</v>
      </c>
      <c r="AF804" s="17">
        <v>0</v>
      </c>
      <c r="AG804" s="17">
        <v>0</v>
      </c>
      <c r="AH804" s="140">
        <v>0</v>
      </c>
      <c r="AI804" s="141">
        <v>0</v>
      </c>
      <c r="AJ804" s="142">
        <v>0</v>
      </c>
      <c r="AK804" s="121">
        <v>0</v>
      </c>
      <c r="AL804" s="142">
        <v>0</v>
      </c>
      <c r="AM804" s="181">
        <v>0</v>
      </c>
      <c r="AN804" s="141">
        <v>0</v>
      </c>
      <c r="AO804" s="140">
        <v>0</v>
      </c>
      <c r="AP804" s="140">
        <v>0</v>
      </c>
      <c r="AQ804" s="140">
        <v>0</v>
      </c>
      <c r="AR804" s="142">
        <v>0</v>
      </c>
      <c r="AS804" s="143">
        <v>0</v>
      </c>
      <c r="AT804" s="142">
        <v>0</v>
      </c>
      <c r="AU804" s="143">
        <v>0</v>
      </c>
      <c r="AV804" s="142">
        <v>0</v>
      </c>
      <c r="AW804" s="143">
        <v>0</v>
      </c>
      <c r="AX804" s="142">
        <v>0</v>
      </c>
      <c r="AY804" s="143">
        <v>0</v>
      </c>
      <c r="AZ804" s="142">
        <v>0</v>
      </c>
      <c r="BA804" s="143">
        <v>0</v>
      </c>
      <c r="BB804" s="142">
        <v>0</v>
      </c>
      <c r="BC804" s="143">
        <v>0</v>
      </c>
      <c r="BE804" s="139">
        <v>0</v>
      </c>
      <c r="BF804" s="139">
        <v>0</v>
      </c>
      <c r="BG804" s="139">
        <v>0</v>
      </c>
      <c r="BH804" s="139">
        <v>0</v>
      </c>
      <c r="BI804" s="139">
        <v>0</v>
      </c>
      <c r="BJ804" s="139">
        <v>0</v>
      </c>
      <c r="BK804" s="139">
        <v>0</v>
      </c>
      <c r="BL804" s="139">
        <v>0</v>
      </c>
      <c r="BM804" s="139">
        <v>0</v>
      </c>
      <c r="BN804" s="139">
        <v>0</v>
      </c>
      <c r="BO804" s="139">
        <v>0</v>
      </c>
      <c r="BP804" s="139">
        <v>0</v>
      </c>
      <c r="BQ804" s="144">
        <v>0</v>
      </c>
    </row>
    <row r="805" spans="11:69" x14ac:dyDescent="0.25">
      <c r="K805" s="135" t="s">
        <v>328</v>
      </c>
      <c r="N805" s="61" t="s">
        <v>2916</v>
      </c>
      <c r="V805" s="61" t="s">
        <v>787</v>
      </c>
      <c r="W805" s="61" t="s">
        <v>951</v>
      </c>
      <c r="X805" s="61">
        <v>423</v>
      </c>
      <c r="AB805" s="136" t="s">
        <v>387</v>
      </c>
      <c r="AC805" s="179">
        <v>250099010200</v>
      </c>
      <c r="AD805" s="180" t="s">
        <v>2917</v>
      </c>
      <c r="AE805" s="139">
        <v>128627.24999999999</v>
      </c>
      <c r="AF805" s="17">
        <v>0</v>
      </c>
      <c r="AG805" s="17">
        <v>0</v>
      </c>
      <c r="AH805" s="140">
        <v>0</v>
      </c>
      <c r="AI805" s="141">
        <v>0</v>
      </c>
      <c r="AJ805" s="142">
        <v>0</v>
      </c>
      <c r="AK805" s="121">
        <v>0</v>
      </c>
      <c r="AL805" s="142">
        <v>0</v>
      </c>
      <c r="AM805" s="181">
        <v>0</v>
      </c>
      <c r="AN805" s="141">
        <v>0</v>
      </c>
      <c r="AO805" s="140">
        <v>0</v>
      </c>
      <c r="AP805" s="140">
        <v>0</v>
      </c>
      <c r="AQ805" s="140">
        <v>0</v>
      </c>
      <c r="AR805" s="142">
        <v>0</v>
      </c>
      <c r="AS805" s="143">
        <v>0</v>
      </c>
      <c r="AT805" s="142">
        <v>0</v>
      </c>
      <c r="AU805" s="143">
        <v>0</v>
      </c>
      <c r="AV805" s="142">
        <v>0</v>
      </c>
      <c r="AW805" s="143">
        <v>0</v>
      </c>
      <c r="AX805" s="142">
        <v>0</v>
      </c>
      <c r="AY805" s="143">
        <v>0</v>
      </c>
      <c r="AZ805" s="142">
        <v>0</v>
      </c>
      <c r="BA805" s="143">
        <v>0</v>
      </c>
      <c r="BB805" s="142">
        <v>0</v>
      </c>
      <c r="BC805" s="143">
        <v>0</v>
      </c>
      <c r="BE805" s="139">
        <v>0</v>
      </c>
      <c r="BF805" s="139">
        <v>0</v>
      </c>
      <c r="BG805" s="139">
        <v>0</v>
      </c>
      <c r="BH805" s="139">
        <v>0</v>
      </c>
      <c r="BI805" s="139">
        <v>0</v>
      </c>
      <c r="BJ805" s="139">
        <v>0</v>
      </c>
      <c r="BK805" s="139">
        <v>0</v>
      </c>
      <c r="BL805" s="139">
        <v>0</v>
      </c>
      <c r="BM805" s="139">
        <v>0</v>
      </c>
      <c r="BN805" s="139">
        <v>0</v>
      </c>
      <c r="BO805" s="139">
        <v>0</v>
      </c>
      <c r="BP805" s="139">
        <v>0</v>
      </c>
      <c r="BQ805" s="144">
        <v>0</v>
      </c>
    </row>
    <row r="806" spans="11:69" x14ac:dyDescent="0.25">
      <c r="K806" s="135" t="s">
        <v>328</v>
      </c>
      <c r="N806" s="61" t="s">
        <v>2918</v>
      </c>
      <c r="V806" s="61" t="s">
        <v>787</v>
      </c>
      <c r="W806" s="61" t="s">
        <v>951</v>
      </c>
      <c r="X806" s="61">
        <v>423</v>
      </c>
      <c r="AB806" s="136" t="s">
        <v>387</v>
      </c>
      <c r="AC806" s="179">
        <v>250099010300</v>
      </c>
      <c r="AD806" s="180" t="s">
        <v>2919</v>
      </c>
      <c r="AE806" s="139">
        <v>115504.3</v>
      </c>
      <c r="AF806" s="17">
        <v>0</v>
      </c>
      <c r="AG806" s="17">
        <v>0</v>
      </c>
      <c r="AH806" s="140">
        <v>0</v>
      </c>
      <c r="AI806" s="141">
        <v>0</v>
      </c>
      <c r="AJ806" s="142">
        <v>0</v>
      </c>
      <c r="AK806" s="121">
        <v>0</v>
      </c>
      <c r="AL806" s="142">
        <v>0</v>
      </c>
      <c r="AM806" s="181">
        <v>0</v>
      </c>
      <c r="AN806" s="141">
        <v>0</v>
      </c>
      <c r="AO806" s="140">
        <v>0</v>
      </c>
      <c r="AP806" s="140">
        <v>0</v>
      </c>
      <c r="AQ806" s="140">
        <v>0</v>
      </c>
      <c r="AR806" s="142">
        <v>0</v>
      </c>
      <c r="AS806" s="143">
        <v>0</v>
      </c>
      <c r="AT806" s="142">
        <v>0</v>
      </c>
      <c r="AU806" s="143">
        <v>0</v>
      </c>
      <c r="AV806" s="142">
        <v>0</v>
      </c>
      <c r="AW806" s="143">
        <v>0</v>
      </c>
      <c r="AX806" s="142">
        <v>0</v>
      </c>
      <c r="AY806" s="143">
        <v>0</v>
      </c>
      <c r="AZ806" s="142">
        <v>0</v>
      </c>
      <c r="BA806" s="143">
        <v>0</v>
      </c>
      <c r="BB806" s="142">
        <v>0</v>
      </c>
      <c r="BC806" s="143">
        <v>0</v>
      </c>
      <c r="BE806" s="139">
        <v>0</v>
      </c>
      <c r="BF806" s="139">
        <v>0</v>
      </c>
      <c r="BG806" s="139">
        <v>0</v>
      </c>
      <c r="BH806" s="139">
        <v>0</v>
      </c>
      <c r="BI806" s="139">
        <v>0</v>
      </c>
      <c r="BJ806" s="139">
        <v>0</v>
      </c>
      <c r="BK806" s="139">
        <v>0</v>
      </c>
      <c r="BL806" s="139">
        <v>0</v>
      </c>
      <c r="BM806" s="139">
        <v>0</v>
      </c>
      <c r="BN806" s="139">
        <v>0</v>
      </c>
      <c r="BO806" s="139">
        <v>0</v>
      </c>
      <c r="BP806" s="139">
        <v>0</v>
      </c>
      <c r="BQ806" s="144">
        <v>0</v>
      </c>
    </row>
    <row r="807" spans="11:69" x14ac:dyDescent="0.25">
      <c r="K807" s="135" t="s">
        <v>328</v>
      </c>
      <c r="N807" s="61" t="s">
        <v>2920</v>
      </c>
      <c r="V807" s="61" t="s">
        <v>787</v>
      </c>
      <c r="W807" s="61" t="s">
        <v>951</v>
      </c>
      <c r="X807" s="61">
        <v>423</v>
      </c>
      <c r="AB807" s="136" t="s">
        <v>387</v>
      </c>
      <c r="AC807" s="179">
        <v>250099010400</v>
      </c>
      <c r="AD807" s="180" t="s">
        <v>2921</v>
      </c>
      <c r="AE807" s="139">
        <v>11087.25</v>
      </c>
      <c r="AF807" s="17">
        <v>0</v>
      </c>
      <c r="AG807" s="17">
        <v>0</v>
      </c>
      <c r="AH807" s="140">
        <v>0</v>
      </c>
      <c r="AI807" s="141">
        <v>0</v>
      </c>
      <c r="AJ807" s="142">
        <v>0</v>
      </c>
      <c r="AK807" s="121">
        <v>0</v>
      </c>
      <c r="AL807" s="142">
        <v>0</v>
      </c>
      <c r="AM807" s="181">
        <v>0</v>
      </c>
      <c r="AN807" s="141">
        <v>0</v>
      </c>
      <c r="AO807" s="140">
        <v>0</v>
      </c>
      <c r="AP807" s="140">
        <v>0</v>
      </c>
      <c r="AQ807" s="140">
        <v>0</v>
      </c>
      <c r="AR807" s="142">
        <v>0</v>
      </c>
      <c r="AS807" s="143">
        <v>0</v>
      </c>
      <c r="AT807" s="142">
        <v>0</v>
      </c>
      <c r="AU807" s="143">
        <v>0</v>
      </c>
      <c r="AV807" s="142">
        <v>0</v>
      </c>
      <c r="AW807" s="143">
        <v>0</v>
      </c>
      <c r="AX807" s="142">
        <v>0</v>
      </c>
      <c r="AY807" s="143">
        <v>0</v>
      </c>
      <c r="AZ807" s="142">
        <v>0</v>
      </c>
      <c r="BA807" s="143">
        <v>0</v>
      </c>
      <c r="BB807" s="142">
        <v>0</v>
      </c>
      <c r="BC807" s="143">
        <v>0</v>
      </c>
      <c r="BE807" s="139">
        <v>0</v>
      </c>
      <c r="BF807" s="139">
        <v>0</v>
      </c>
      <c r="BG807" s="139">
        <v>0</v>
      </c>
      <c r="BH807" s="139">
        <v>0</v>
      </c>
      <c r="BI807" s="139">
        <v>0</v>
      </c>
      <c r="BJ807" s="139">
        <v>0</v>
      </c>
      <c r="BK807" s="139">
        <v>0</v>
      </c>
      <c r="BL807" s="139">
        <v>0</v>
      </c>
      <c r="BM807" s="139">
        <v>0</v>
      </c>
      <c r="BN807" s="139">
        <v>0</v>
      </c>
      <c r="BO807" s="139">
        <v>0</v>
      </c>
      <c r="BP807" s="139">
        <v>0</v>
      </c>
      <c r="BQ807" s="144">
        <v>0</v>
      </c>
    </row>
    <row r="808" spans="11:69" x14ac:dyDescent="0.25">
      <c r="K808" s="135" t="s">
        <v>328</v>
      </c>
      <c r="N808" s="61" t="s">
        <v>2922</v>
      </c>
      <c r="V808" s="61" t="s">
        <v>787</v>
      </c>
      <c r="W808" s="61" t="s">
        <v>951</v>
      </c>
      <c r="X808" s="61">
        <v>423</v>
      </c>
      <c r="AB808" s="136" t="s">
        <v>387</v>
      </c>
      <c r="AC808" s="179">
        <v>250099010500</v>
      </c>
      <c r="AD808" s="180" t="s">
        <v>2923</v>
      </c>
      <c r="AE808" s="139">
        <v>27835</v>
      </c>
      <c r="AF808" s="17">
        <v>0</v>
      </c>
      <c r="AG808" s="17">
        <v>0</v>
      </c>
      <c r="AH808" s="140">
        <v>0</v>
      </c>
      <c r="AI808" s="141">
        <v>0</v>
      </c>
      <c r="AJ808" s="142">
        <v>0</v>
      </c>
      <c r="AK808" s="121">
        <v>0</v>
      </c>
      <c r="AL808" s="142">
        <v>0</v>
      </c>
      <c r="AM808" s="181">
        <v>0</v>
      </c>
      <c r="AN808" s="141">
        <v>0</v>
      </c>
      <c r="AO808" s="140">
        <v>0</v>
      </c>
      <c r="AP808" s="140">
        <v>0</v>
      </c>
      <c r="AQ808" s="140">
        <v>0</v>
      </c>
      <c r="AR808" s="142">
        <v>0</v>
      </c>
      <c r="AS808" s="143">
        <v>0</v>
      </c>
      <c r="AT808" s="142">
        <v>0</v>
      </c>
      <c r="AU808" s="143">
        <v>0</v>
      </c>
      <c r="AV808" s="142">
        <v>0</v>
      </c>
      <c r="AW808" s="143">
        <v>0</v>
      </c>
      <c r="AX808" s="142">
        <v>0</v>
      </c>
      <c r="AY808" s="143">
        <v>0</v>
      </c>
      <c r="AZ808" s="142">
        <v>0</v>
      </c>
      <c r="BA808" s="143">
        <v>0</v>
      </c>
      <c r="BB808" s="142">
        <v>0</v>
      </c>
      <c r="BC808" s="143">
        <v>0</v>
      </c>
      <c r="BE808" s="139">
        <v>0</v>
      </c>
      <c r="BF808" s="139">
        <v>0</v>
      </c>
      <c r="BG808" s="139">
        <v>0</v>
      </c>
      <c r="BH808" s="139">
        <v>0</v>
      </c>
      <c r="BI808" s="139">
        <v>0</v>
      </c>
      <c r="BJ808" s="139">
        <v>0</v>
      </c>
      <c r="BK808" s="139">
        <v>0</v>
      </c>
      <c r="BL808" s="139">
        <v>0</v>
      </c>
      <c r="BM808" s="139">
        <v>0</v>
      </c>
      <c r="BN808" s="139">
        <v>0</v>
      </c>
      <c r="BO808" s="139">
        <v>0</v>
      </c>
      <c r="BP808" s="139">
        <v>0</v>
      </c>
      <c r="BQ808" s="144">
        <v>0</v>
      </c>
    </row>
    <row r="809" spans="11:69" x14ac:dyDescent="0.25">
      <c r="K809" s="135" t="s">
        <v>328</v>
      </c>
      <c r="N809" s="61" t="s">
        <v>2924</v>
      </c>
      <c r="V809" s="61" t="s">
        <v>787</v>
      </c>
      <c r="W809" s="61" t="s">
        <v>951</v>
      </c>
      <c r="X809" s="61">
        <v>423</v>
      </c>
      <c r="AB809" s="136" t="s">
        <v>387</v>
      </c>
      <c r="AC809" s="179">
        <v>250099010600</v>
      </c>
      <c r="AD809" s="180" t="s">
        <v>2925</v>
      </c>
      <c r="AE809" s="139">
        <v>150011.50000000003</v>
      </c>
      <c r="AF809" s="17">
        <v>0</v>
      </c>
      <c r="AG809" s="17">
        <v>0</v>
      </c>
      <c r="AH809" s="140">
        <v>0</v>
      </c>
      <c r="AI809" s="141">
        <v>0</v>
      </c>
      <c r="AJ809" s="142">
        <v>0</v>
      </c>
      <c r="AK809" s="121">
        <v>0</v>
      </c>
      <c r="AL809" s="142">
        <v>0</v>
      </c>
      <c r="AM809" s="181">
        <v>0</v>
      </c>
      <c r="AN809" s="141">
        <v>0</v>
      </c>
      <c r="AO809" s="140">
        <v>0</v>
      </c>
      <c r="AP809" s="140">
        <v>0</v>
      </c>
      <c r="AQ809" s="140">
        <v>0</v>
      </c>
      <c r="AR809" s="142">
        <v>0</v>
      </c>
      <c r="AS809" s="143">
        <v>0</v>
      </c>
      <c r="AT809" s="142">
        <v>0</v>
      </c>
      <c r="AU809" s="143">
        <v>0</v>
      </c>
      <c r="AV809" s="142">
        <v>0</v>
      </c>
      <c r="AW809" s="143">
        <v>0</v>
      </c>
      <c r="AX809" s="142">
        <v>0</v>
      </c>
      <c r="AY809" s="143">
        <v>0</v>
      </c>
      <c r="AZ809" s="142">
        <v>0</v>
      </c>
      <c r="BA809" s="143">
        <v>0</v>
      </c>
      <c r="BB809" s="142">
        <v>0</v>
      </c>
      <c r="BC809" s="143">
        <v>0</v>
      </c>
      <c r="BE809" s="139">
        <v>0</v>
      </c>
      <c r="BF809" s="139">
        <v>0</v>
      </c>
      <c r="BG809" s="139">
        <v>0</v>
      </c>
      <c r="BH809" s="139">
        <v>0</v>
      </c>
      <c r="BI809" s="139">
        <v>0</v>
      </c>
      <c r="BJ809" s="139">
        <v>0</v>
      </c>
      <c r="BK809" s="139">
        <v>0</v>
      </c>
      <c r="BL809" s="139">
        <v>0</v>
      </c>
      <c r="BM809" s="139">
        <v>0</v>
      </c>
      <c r="BN809" s="139">
        <v>0</v>
      </c>
      <c r="BO809" s="139">
        <v>0</v>
      </c>
      <c r="BP809" s="139">
        <v>0</v>
      </c>
      <c r="BQ809" s="144">
        <v>0</v>
      </c>
    </row>
    <row r="810" spans="11:69" x14ac:dyDescent="0.25">
      <c r="K810" s="135" t="s">
        <v>328</v>
      </c>
      <c r="N810" s="61" t="s">
        <v>2926</v>
      </c>
      <c r="V810" s="61" t="s">
        <v>787</v>
      </c>
      <c r="W810" s="61" t="s">
        <v>951</v>
      </c>
      <c r="X810" s="61">
        <v>423</v>
      </c>
      <c r="AB810" s="136" t="s">
        <v>387</v>
      </c>
      <c r="AC810" s="179">
        <v>250099010700</v>
      </c>
      <c r="AD810" s="180" t="s">
        <v>2927</v>
      </c>
      <c r="AE810" s="139">
        <v>46717.25</v>
      </c>
      <c r="AF810" s="17">
        <v>0</v>
      </c>
      <c r="AG810" s="17">
        <v>0</v>
      </c>
      <c r="AH810" s="140">
        <v>0</v>
      </c>
      <c r="AI810" s="141">
        <v>0</v>
      </c>
      <c r="AJ810" s="142">
        <v>0</v>
      </c>
      <c r="AK810" s="121">
        <v>0</v>
      </c>
      <c r="AL810" s="142">
        <v>0</v>
      </c>
      <c r="AM810" s="181">
        <v>0</v>
      </c>
      <c r="AN810" s="141">
        <v>0</v>
      </c>
      <c r="AO810" s="140">
        <v>0</v>
      </c>
      <c r="AP810" s="140">
        <v>0</v>
      </c>
      <c r="AQ810" s="140">
        <v>0</v>
      </c>
      <c r="AR810" s="142">
        <v>0</v>
      </c>
      <c r="AS810" s="143">
        <v>0</v>
      </c>
      <c r="AT810" s="142">
        <v>0</v>
      </c>
      <c r="AU810" s="143">
        <v>0</v>
      </c>
      <c r="AV810" s="142">
        <v>0</v>
      </c>
      <c r="AW810" s="143">
        <v>0</v>
      </c>
      <c r="AX810" s="142">
        <v>0</v>
      </c>
      <c r="AY810" s="143">
        <v>0</v>
      </c>
      <c r="AZ810" s="142">
        <v>0</v>
      </c>
      <c r="BA810" s="143">
        <v>0</v>
      </c>
      <c r="BB810" s="142">
        <v>0</v>
      </c>
      <c r="BC810" s="143">
        <v>0</v>
      </c>
      <c r="BE810" s="139">
        <v>0</v>
      </c>
      <c r="BF810" s="139">
        <v>0</v>
      </c>
      <c r="BG810" s="139">
        <v>0</v>
      </c>
      <c r="BH810" s="139">
        <v>0</v>
      </c>
      <c r="BI810" s="139">
        <v>0</v>
      </c>
      <c r="BJ810" s="139">
        <v>0</v>
      </c>
      <c r="BK810" s="139">
        <v>0</v>
      </c>
      <c r="BL810" s="139">
        <v>0</v>
      </c>
      <c r="BM810" s="139">
        <v>0</v>
      </c>
      <c r="BN810" s="139">
        <v>0</v>
      </c>
      <c r="BO810" s="139">
        <v>0</v>
      </c>
      <c r="BP810" s="139">
        <v>0</v>
      </c>
      <c r="BQ810" s="144">
        <v>0</v>
      </c>
    </row>
    <row r="811" spans="11:69" x14ac:dyDescent="0.25">
      <c r="K811" s="135" t="s">
        <v>328</v>
      </c>
      <c r="N811" s="61" t="s">
        <v>2928</v>
      </c>
      <c r="V811" s="61" t="s">
        <v>787</v>
      </c>
      <c r="W811" s="61" t="s">
        <v>951</v>
      </c>
      <c r="X811" s="61">
        <v>423</v>
      </c>
      <c r="AB811" s="136" t="s">
        <v>387</v>
      </c>
      <c r="AC811" s="179">
        <v>250099010710</v>
      </c>
      <c r="AD811" s="180" t="s">
        <v>2929</v>
      </c>
      <c r="AE811" s="139">
        <v>150.25</v>
      </c>
      <c r="AF811" s="17">
        <v>0</v>
      </c>
      <c r="AG811" s="17">
        <v>0</v>
      </c>
      <c r="AH811" s="140">
        <v>0</v>
      </c>
      <c r="AI811" s="141">
        <v>0</v>
      </c>
      <c r="AJ811" s="142">
        <v>0</v>
      </c>
      <c r="AK811" s="121">
        <v>0</v>
      </c>
      <c r="AL811" s="142">
        <v>0</v>
      </c>
      <c r="AM811" s="181">
        <v>0</v>
      </c>
      <c r="AN811" s="141">
        <v>0</v>
      </c>
      <c r="AO811" s="140">
        <v>0</v>
      </c>
      <c r="AP811" s="140">
        <v>0</v>
      </c>
      <c r="AQ811" s="140">
        <v>0</v>
      </c>
      <c r="AR811" s="142">
        <v>0</v>
      </c>
      <c r="AS811" s="143">
        <v>0</v>
      </c>
      <c r="AT811" s="142">
        <v>0</v>
      </c>
      <c r="AU811" s="143">
        <v>0</v>
      </c>
      <c r="AV811" s="142">
        <v>0</v>
      </c>
      <c r="AW811" s="143">
        <v>0</v>
      </c>
      <c r="AX811" s="142">
        <v>0</v>
      </c>
      <c r="AY811" s="143">
        <v>0</v>
      </c>
      <c r="AZ811" s="142">
        <v>0</v>
      </c>
      <c r="BA811" s="143">
        <v>0</v>
      </c>
      <c r="BB811" s="142">
        <v>0</v>
      </c>
      <c r="BC811" s="143">
        <v>0</v>
      </c>
      <c r="BE811" s="139">
        <v>0</v>
      </c>
      <c r="BF811" s="139">
        <v>0</v>
      </c>
      <c r="BG811" s="139">
        <v>0</v>
      </c>
      <c r="BH811" s="139">
        <v>0</v>
      </c>
      <c r="BI811" s="139">
        <v>0</v>
      </c>
      <c r="BJ811" s="139">
        <v>0</v>
      </c>
      <c r="BK811" s="139">
        <v>0</v>
      </c>
      <c r="BL811" s="139">
        <v>0</v>
      </c>
      <c r="BM811" s="139">
        <v>0</v>
      </c>
      <c r="BN811" s="139">
        <v>0</v>
      </c>
      <c r="BO811" s="139">
        <v>0</v>
      </c>
      <c r="BP811" s="139">
        <v>0</v>
      </c>
      <c r="BQ811" s="144">
        <v>0</v>
      </c>
    </row>
    <row r="812" spans="11:69" x14ac:dyDescent="0.25">
      <c r="K812" s="135" t="s">
        <v>328</v>
      </c>
      <c r="N812" s="61" t="s">
        <v>2930</v>
      </c>
      <c r="V812" s="61" t="s">
        <v>787</v>
      </c>
      <c r="W812" s="61" t="s">
        <v>951</v>
      </c>
      <c r="X812" s="61">
        <v>423</v>
      </c>
      <c r="AB812" s="136" t="s">
        <v>387</v>
      </c>
      <c r="AC812" s="179">
        <v>250099010800</v>
      </c>
      <c r="AD812" s="180" t="s">
        <v>2931</v>
      </c>
      <c r="AE812" s="139">
        <v>1476.75</v>
      </c>
      <c r="AF812" s="17">
        <v>0</v>
      </c>
      <c r="AG812" s="17">
        <v>0</v>
      </c>
      <c r="AH812" s="140">
        <v>0</v>
      </c>
      <c r="AI812" s="141">
        <v>0</v>
      </c>
      <c r="AJ812" s="142">
        <v>0</v>
      </c>
      <c r="AK812" s="121">
        <v>0</v>
      </c>
      <c r="AL812" s="142">
        <v>0</v>
      </c>
      <c r="AM812" s="181">
        <v>0</v>
      </c>
      <c r="AN812" s="141">
        <v>0</v>
      </c>
      <c r="AO812" s="140">
        <v>0</v>
      </c>
      <c r="AP812" s="140">
        <v>0</v>
      </c>
      <c r="AQ812" s="140">
        <v>0</v>
      </c>
      <c r="AR812" s="142">
        <v>0</v>
      </c>
      <c r="AS812" s="143">
        <v>0</v>
      </c>
      <c r="AT812" s="142">
        <v>0</v>
      </c>
      <c r="AU812" s="143">
        <v>0</v>
      </c>
      <c r="AV812" s="142">
        <v>0</v>
      </c>
      <c r="AW812" s="143">
        <v>0</v>
      </c>
      <c r="AX812" s="142">
        <v>0</v>
      </c>
      <c r="AY812" s="143">
        <v>0</v>
      </c>
      <c r="AZ812" s="142">
        <v>0</v>
      </c>
      <c r="BA812" s="143">
        <v>0</v>
      </c>
      <c r="BB812" s="142">
        <v>0</v>
      </c>
      <c r="BC812" s="143">
        <v>0</v>
      </c>
      <c r="BE812" s="139">
        <v>0</v>
      </c>
      <c r="BF812" s="139">
        <v>0</v>
      </c>
      <c r="BG812" s="139">
        <v>0</v>
      </c>
      <c r="BH812" s="139">
        <v>0</v>
      </c>
      <c r="BI812" s="139">
        <v>0</v>
      </c>
      <c r="BJ812" s="139">
        <v>0</v>
      </c>
      <c r="BK812" s="139">
        <v>0</v>
      </c>
      <c r="BL812" s="139">
        <v>0</v>
      </c>
      <c r="BM812" s="139">
        <v>0</v>
      </c>
      <c r="BN812" s="139">
        <v>0</v>
      </c>
      <c r="BO812" s="139">
        <v>0</v>
      </c>
      <c r="BP812" s="139">
        <v>0</v>
      </c>
      <c r="BQ812" s="144">
        <v>0</v>
      </c>
    </row>
    <row r="813" spans="11:69" x14ac:dyDescent="0.25">
      <c r="K813" s="135" t="s">
        <v>328</v>
      </c>
      <c r="N813" s="61" t="s">
        <v>2932</v>
      </c>
      <c r="V813" s="61" t="s">
        <v>787</v>
      </c>
      <c r="W813" s="61" t="s">
        <v>951</v>
      </c>
      <c r="X813" s="61">
        <v>423</v>
      </c>
      <c r="AB813" s="136" t="s">
        <v>387</v>
      </c>
      <c r="AC813" s="179">
        <v>250099010900</v>
      </c>
      <c r="AD813" s="180" t="s">
        <v>2933</v>
      </c>
      <c r="AE813" s="139">
        <v>31814.75</v>
      </c>
      <c r="AF813" s="17">
        <v>0</v>
      </c>
      <c r="AG813" s="17">
        <v>0</v>
      </c>
      <c r="AH813" s="140">
        <v>0</v>
      </c>
      <c r="AI813" s="141">
        <v>0</v>
      </c>
      <c r="AJ813" s="142">
        <v>0</v>
      </c>
      <c r="AK813" s="121">
        <v>0</v>
      </c>
      <c r="AL813" s="142">
        <v>0</v>
      </c>
      <c r="AM813" s="181">
        <v>0</v>
      </c>
      <c r="AN813" s="141">
        <v>0</v>
      </c>
      <c r="AO813" s="140">
        <v>0</v>
      </c>
      <c r="AP813" s="140">
        <v>0</v>
      </c>
      <c r="AQ813" s="140">
        <v>0</v>
      </c>
      <c r="AR813" s="142">
        <v>0</v>
      </c>
      <c r="AS813" s="143">
        <v>0</v>
      </c>
      <c r="AT813" s="142">
        <v>0</v>
      </c>
      <c r="AU813" s="143">
        <v>0</v>
      </c>
      <c r="AV813" s="142">
        <v>0</v>
      </c>
      <c r="AW813" s="143">
        <v>0</v>
      </c>
      <c r="AX813" s="142">
        <v>0</v>
      </c>
      <c r="AY813" s="143">
        <v>0</v>
      </c>
      <c r="AZ813" s="142">
        <v>0</v>
      </c>
      <c r="BA813" s="143">
        <v>0</v>
      </c>
      <c r="BB813" s="142">
        <v>0</v>
      </c>
      <c r="BC813" s="143">
        <v>0</v>
      </c>
      <c r="BE813" s="139">
        <v>0</v>
      </c>
      <c r="BF813" s="139">
        <v>0</v>
      </c>
      <c r="BG813" s="139">
        <v>0</v>
      </c>
      <c r="BH813" s="139">
        <v>0</v>
      </c>
      <c r="BI813" s="139">
        <v>0</v>
      </c>
      <c r="BJ813" s="139">
        <v>0</v>
      </c>
      <c r="BK813" s="139">
        <v>0</v>
      </c>
      <c r="BL813" s="139">
        <v>0</v>
      </c>
      <c r="BM813" s="139">
        <v>0</v>
      </c>
      <c r="BN813" s="139">
        <v>0</v>
      </c>
      <c r="BO813" s="139">
        <v>0</v>
      </c>
      <c r="BP813" s="139">
        <v>0</v>
      </c>
      <c r="BQ813" s="144">
        <v>0</v>
      </c>
    </row>
    <row r="814" spans="11:69" x14ac:dyDescent="0.25">
      <c r="K814" s="135" t="s">
        <v>328</v>
      </c>
      <c r="N814" s="61" t="s">
        <v>2934</v>
      </c>
      <c r="V814" s="61" t="s">
        <v>787</v>
      </c>
      <c r="W814" s="61" t="s">
        <v>951</v>
      </c>
      <c r="X814" s="61">
        <v>423</v>
      </c>
      <c r="AB814" s="136" t="s">
        <v>387</v>
      </c>
      <c r="AC814" s="179">
        <v>250099011100</v>
      </c>
      <c r="AD814" s="180" t="s">
        <v>2935</v>
      </c>
      <c r="AE814" s="139">
        <v>1128</v>
      </c>
      <c r="AF814" s="17">
        <v>0</v>
      </c>
      <c r="AG814" s="17">
        <v>0</v>
      </c>
      <c r="AH814" s="140">
        <v>0</v>
      </c>
      <c r="AI814" s="141">
        <v>0</v>
      </c>
      <c r="AJ814" s="142">
        <v>0</v>
      </c>
      <c r="AK814" s="121">
        <v>0</v>
      </c>
      <c r="AL814" s="142">
        <v>0</v>
      </c>
      <c r="AM814" s="181">
        <v>0</v>
      </c>
      <c r="AN814" s="141">
        <v>0</v>
      </c>
      <c r="AO814" s="140">
        <v>0</v>
      </c>
      <c r="AP814" s="140">
        <v>0</v>
      </c>
      <c r="AQ814" s="140">
        <v>0</v>
      </c>
      <c r="AR814" s="142">
        <v>0</v>
      </c>
      <c r="AS814" s="143">
        <v>0</v>
      </c>
      <c r="AT814" s="142">
        <v>0</v>
      </c>
      <c r="AU814" s="143">
        <v>0</v>
      </c>
      <c r="AV814" s="142">
        <v>0</v>
      </c>
      <c r="AW814" s="143">
        <v>0</v>
      </c>
      <c r="AX814" s="142">
        <v>0</v>
      </c>
      <c r="AY814" s="143">
        <v>0</v>
      </c>
      <c r="AZ814" s="142">
        <v>0</v>
      </c>
      <c r="BA814" s="143">
        <v>0</v>
      </c>
      <c r="BB814" s="142">
        <v>0</v>
      </c>
      <c r="BC814" s="143">
        <v>0</v>
      </c>
      <c r="BE814" s="139">
        <v>0</v>
      </c>
      <c r="BF814" s="139">
        <v>0</v>
      </c>
      <c r="BG814" s="139">
        <v>0</v>
      </c>
      <c r="BH814" s="139">
        <v>0</v>
      </c>
      <c r="BI814" s="139">
        <v>0</v>
      </c>
      <c r="BJ814" s="139">
        <v>0</v>
      </c>
      <c r="BK814" s="139">
        <v>0</v>
      </c>
      <c r="BL814" s="139">
        <v>0</v>
      </c>
      <c r="BM814" s="139">
        <v>0</v>
      </c>
      <c r="BN814" s="139">
        <v>0</v>
      </c>
      <c r="BO814" s="139">
        <v>0</v>
      </c>
      <c r="BP814" s="139">
        <v>0</v>
      </c>
      <c r="BQ814" s="144">
        <v>0</v>
      </c>
    </row>
    <row r="815" spans="11:69" x14ac:dyDescent="0.25">
      <c r="K815" s="135" t="s">
        <v>328</v>
      </c>
      <c r="N815" s="61" t="s">
        <v>2936</v>
      </c>
      <c r="V815" s="61" t="s">
        <v>787</v>
      </c>
      <c r="W815" s="61" t="s">
        <v>951</v>
      </c>
      <c r="X815" s="61">
        <v>423</v>
      </c>
      <c r="AB815" s="136" t="s">
        <v>387</v>
      </c>
      <c r="AC815" s="179">
        <v>250099020100</v>
      </c>
      <c r="AD815" s="180" t="s">
        <v>2937</v>
      </c>
      <c r="AE815" s="139">
        <v>24809</v>
      </c>
      <c r="AF815" s="17">
        <v>0</v>
      </c>
      <c r="AG815" s="17">
        <v>0</v>
      </c>
      <c r="AH815" s="140">
        <v>0</v>
      </c>
      <c r="AI815" s="141">
        <v>0</v>
      </c>
      <c r="AJ815" s="142">
        <v>0</v>
      </c>
      <c r="AK815" s="121">
        <v>0</v>
      </c>
      <c r="AL815" s="142">
        <v>0</v>
      </c>
      <c r="AM815" s="181">
        <v>0</v>
      </c>
      <c r="AN815" s="141">
        <v>0</v>
      </c>
      <c r="AO815" s="140">
        <v>0</v>
      </c>
      <c r="AP815" s="140">
        <v>0</v>
      </c>
      <c r="AQ815" s="140">
        <v>0</v>
      </c>
      <c r="AR815" s="142">
        <v>0</v>
      </c>
      <c r="AS815" s="143">
        <v>0</v>
      </c>
      <c r="AT815" s="142">
        <v>0</v>
      </c>
      <c r="AU815" s="143">
        <v>0</v>
      </c>
      <c r="AV815" s="142">
        <v>0</v>
      </c>
      <c r="AW815" s="143">
        <v>0</v>
      </c>
      <c r="AX815" s="142">
        <v>0</v>
      </c>
      <c r="AY815" s="143">
        <v>0</v>
      </c>
      <c r="AZ815" s="142">
        <v>0</v>
      </c>
      <c r="BA815" s="143">
        <v>0</v>
      </c>
      <c r="BB815" s="142">
        <v>0</v>
      </c>
      <c r="BC815" s="143">
        <v>0</v>
      </c>
      <c r="BE815" s="139">
        <v>0</v>
      </c>
      <c r="BF815" s="139">
        <v>0</v>
      </c>
      <c r="BG815" s="139">
        <v>0</v>
      </c>
      <c r="BH815" s="139">
        <v>0</v>
      </c>
      <c r="BI815" s="139">
        <v>0</v>
      </c>
      <c r="BJ815" s="139">
        <v>0</v>
      </c>
      <c r="BK815" s="139">
        <v>0</v>
      </c>
      <c r="BL815" s="139">
        <v>0</v>
      </c>
      <c r="BM815" s="139">
        <v>0</v>
      </c>
      <c r="BN815" s="139">
        <v>0</v>
      </c>
      <c r="BO815" s="139">
        <v>0</v>
      </c>
      <c r="BP815" s="139">
        <v>0</v>
      </c>
      <c r="BQ815" s="144">
        <v>0</v>
      </c>
    </row>
    <row r="816" spans="11:69" x14ac:dyDescent="0.25">
      <c r="K816" s="135" t="s">
        <v>328</v>
      </c>
      <c r="N816" s="61" t="s">
        <v>2938</v>
      </c>
      <c r="V816" s="61" t="s">
        <v>787</v>
      </c>
      <c r="W816" s="61" t="s">
        <v>951</v>
      </c>
      <c r="X816" s="61">
        <v>423</v>
      </c>
      <c r="AB816" s="136" t="s">
        <v>387</v>
      </c>
      <c r="AC816" s="179">
        <v>250099020200</v>
      </c>
      <c r="AD816" s="180" t="s">
        <v>2939</v>
      </c>
      <c r="AE816" s="139">
        <v>32179.75</v>
      </c>
      <c r="AF816" s="17">
        <v>0</v>
      </c>
      <c r="AG816" s="17">
        <v>0</v>
      </c>
      <c r="AH816" s="140">
        <v>0</v>
      </c>
      <c r="AI816" s="141">
        <v>0</v>
      </c>
      <c r="AJ816" s="142">
        <v>0</v>
      </c>
      <c r="AK816" s="121">
        <v>0</v>
      </c>
      <c r="AL816" s="142">
        <v>0</v>
      </c>
      <c r="AM816" s="181">
        <v>0</v>
      </c>
      <c r="AN816" s="141">
        <v>0</v>
      </c>
      <c r="AO816" s="140">
        <v>0</v>
      </c>
      <c r="AP816" s="140">
        <v>0</v>
      </c>
      <c r="AQ816" s="140">
        <v>0</v>
      </c>
      <c r="AR816" s="142">
        <v>0</v>
      </c>
      <c r="AS816" s="143">
        <v>0</v>
      </c>
      <c r="AT816" s="142">
        <v>0</v>
      </c>
      <c r="AU816" s="143">
        <v>0</v>
      </c>
      <c r="AV816" s="142">
        <v>0</v>
      </c>
      <c r="AW816" s="143">
        <v>0</v>
      </c>
      <c r="AX816" s="142">
        <v>0</v>
      </c>
      <c r="AY816" s="143">
        <v>0</v>
      </c>
      <c r="AZ816" s="142">
        <v>0</v>
      </c>
      <c r="BA816" s="143">
        <v>0</v>
      </c>
      <c r="BB816" s="142">
        <v>0</v>
      </c>
      <c r="BC816" s="143">
        <v>0</v>
      </c>
      <c r="BE816" s="139">
        <v>0</v>
      </c>
      <c r="BF816" s="139">
        <v>0</v>
      </c>
      <c r="BG816" s="139">
        <v>0</v>
      </c>
      <c r="BH816" s="139">
        <v>0</v>
      </c>
      <c r="BI816" s="139">
        <v>0</v>
      </c>
      <c r="BJ816" s="139">
        <v>0</v>
      </c>
      <c r="BK816" s="139">
        <v>0</v>
      </c>
      <c r="BL816" s="139">
        <v>0</v>
      </c>
      <c r="BM816" s="139">
        <v>0</v>
      </c>
      <c r="BN816" s="139">
        <v>0</v>
      </c>
      <c r="BO816" s="139">
        <v>0</v>
      </c>
      <c r="BP816" s="139">
        <v>0</v>
      </c>
      <c r="BQ816" s="144">
        <v>0</v>
      </c>
    </row>
    <row r="817" spans="2:69" x14ac:dyDescent="0.25">
      <c r="K817" s="135" t="s">
        <v>328</v>
      </c>
      <c r="N817" s="61" t="s">
        <v>2940</v>
      </c>
      <c r="V817" s="61" t="s">
        <v>787</v>
      </c>
      <c r="W817" s="61" t="s">
        <v>951</v>
      </c>
      <c r="X817" s="61">
        <v>423</v>
      </c>
      <c r="AB817" s="136" t="s">
        <v>387</v>
      </c>
      <c r="AC817" s="179">
        <v>250099020300</v>
      </c>
      <c r="AD817" s="180" t="s">
        <v>2941</v>
      </c>
      <c r="AE817" s="139">
        <v>18434.400000000001</v>
      </c>
      <c r="AF817" s="17">
        <v>0</v>
      </c>
      <c r="AG817" s="17">
        <v>0</v>
      </c>
      <c r="AH817" s="140">
        <v>0</v>
      </c>
      <c r="AI817" s="141">
        <v>0</v>
      </c>
      <c r="AJ817" s="142">
        <v>0</v>
      </c>
      <c r="AK817" s="121">
        <v>0</v>
      </c>
      <c r="AL817" s="142">
        <v>0</v>
      </c>
      <c r="AM817" s="181">
        <v>0</v>
      </c>
      <c r="AN817" s="141">
        <v>0</v>
      </c>
      <c r="AO817" s="140">
        <v>0</v>
      </c>
      <c r="AP817" s="140">
        <v>0</v>
      </c>
      <c r="AQ817" s="140">
        <v>0</v>
      </c>
      <c r="AR817" s="142">
        <v>0</v>
      </c>
      <c r="AS817" s="143">
        <v>0</v>
      </c>
      <c r="AT817" s="142">
        <v>0</v>
      </c>
      <c r="AU817" s="143">
        <v>0</v>
      </c>
      <c r="AV817" s="142">
        <v>0</v>
      </c>
      <c r="AW817" s="143">
        <v>0</v>
      </c>
      <c r="AX817" s="142">
        <v>0</v>
      </c>
      <c r="AY817" s="143">
        <v>0</v>
      </c>
      <c r="AZ817" s="142">
        <v>0</v>
      </c>
      <c r="BA817" s="143">
        <v>0</v>
      </c>
      <c r="BB817" s="142">
        <v>0</v>
      </c>
      <c r="BC817" s="143">
        <v>0</v>
      </c>
      <c r="BE817" s="139">
        <v>0</v>
      </c>
      <c r="BF817" s="139">
        <v>0</v>
      </c>
      <c r="BG817" s="139">
        <v>0</v>
      </c>
      <c r="BH817" s="139">
        <v>0</v>
      </c>
      <c r="BI817" s="139">
        <v>0</v>
      </c>
      <c r="BJ817" s="139">
        <v>0</v>
      </c>
      <c r="BK817" s="139">
        <v>0</v>
      </c>
      <c r="BL817" s="139">
        <v>0</v>
      </c>
      <c r="BM817" s="139">
        <v>0</v>
      </c>
      <c r="BN817" s="139">
        <v>0</v>
      </c>
      <c r="BO817" s="139">
        <v>0</v>
      </c>
      <c r="BP817" s="139">
        <v>0</v>
      </c>
      <c r="BQ817" s="144">
        <v>0</v>
      </c>
    </row>
    <row r="818" spans="2:69" x14ac:dyDescent="0.25">
      <c r="K818" s="135" t="s">
        <v>328</v>
      </c>
      <c r="N818" s="61" t="s">
        <v>2942</v>
      </c>
      <c r="V818" s="61" t="s">
        <v>787</v>
      </c>
      <c r="W818" s="61" t="s">
        <v>951</v>
      </c>
      <c r="X818" s="61">
        <v>423</v>
      </c>
      <c r="AB818" s="136" t="s">
        <v>387</v>
      </c>
      <c r="AC818" s="179">
        <v>250099020400</v>
      </c>
      <c r="AD818" s="180" t="s">
        <v>2943</v>
      </c>
      <c r="AE818" s="139">
        <v>4168</v>
      </c>
      <c r="AF818" s="17">
        <v>0</v>
      </c>
      <c r="AG818" s="17">
        <v>0</v>
      </c>
      <c r="AH818" s="140">
        <v>0</v>
      </c>
      <c r="AI818" s="141">
        <v>0</v>
      </c>
      <c r="AJ818" s="142">
        <v>0</v>
      </c>
      <c r="AK818" s="121">
        <v>0</v>
      </c>
      <c r="AL818" s="142">
        <v>0</v>
      </c>
      <c r="AM818" s="181">
        <v>0</v>
      </c>
      <c r="AN818" s="141">
        <v>0</v>
      </c>
      <c r="AO818" s="140">
        <v>0</v>
      </c>
      <c r="AP818" s="140">
        <v>0</v>
      </c>
      <c r="AQ818" s="140">
        <v>0</v>
      </c>
      <c r="AR818" s="142">
        <v>0</v>
      </c>
      <c r="AS818" s="143">
        <v>0</v>
      </c>
      <c r="AT818" s="142">
        <v>0</v>
      </c>
      <c r="AU818" s="143">
        <v>0</v>
      </c>
      <c r="AV818" s="142">
        <v>0</v>
      </c>
      <c r="AW818" s="143">
        <v>0</v>
      </c>
      <c r="AX818" s="142">
        <v>0</v>
      </c>
      <c r="AY818" s="143">
        <v>0</v>
      </c>
      <c r="AZ818" s="142">
        <v>0</v>
      </c>
      <c r="BA818" s="143">
        <v>0</v>
      </c>
      <c r="BB818" s="142">
        <v>0</v>
      </c>
      <c r="BC818" s="143">
        <v>0</v>
      </c>
      <c r="BE818" s="139">
        <v>0</v>
      </c>
      <c r="BF818" s="139">
        <v>0</v>
      </c>
      <c r="BG818" s="139">
        <v>0</v>
      </c>
      <c r="BH818" s="139">
        <v>0</v>
      </c>
      <c r="BI818" s="139">
        <v>0</v>
      </c>
      <c r="BJ818" s="139">
        <v>0</v>
      </c>
      <c r="BK818" s="139">
        <v>0</v>
      </c>
      <c r="BL818" s="139">
        <v>0</v>
      </c>
      <c r="BM818" s="139">
        <v>0</v>
      </c>
      <c r="BN818" s="139">
        <v>0</v>
      </c>
      <c r="BO818" s="139">
        <v>0</v>
      </c>
      <c r="BP818" s="139">
        <v>0</v>
      </c>
      <c r="BQ818" s="144">
        <v>0</v>
      </c>
    </row>
    <row r="819" spans="2:69" x14ac:dyDescent="0.25">
      <c r="K819" s="135" t="s">
        <v>328</v>
      </c>
      <c r="N819" s="61" t="s">
        <v>2944</v>
      </c>
      <c r="V819" s="61" t="s">
        <v>787</v>
      </c>
      <c r="W819" s="61" t="s">
        <v>951</v>
      </c>
      <c r="X819" s="61">
        <v>423</v>
      </c>
      <c r="AB819" s="136" t="s">
        <v>387</v>
      </c>
      <c r="AC819" s="179">
        <v>250099020500</v>
      </c>
      <c r="AD819" s="180" t="s">
        <v>2945</v>
      </c>
      <c r="AE819" s="139">
        <v>4007.75</v>
      </c>
      <c r="AF819" s="17">
        <v>0</v>
      </c>
      <c r="AG819" s="17">
        <v>0</v>
      </c>
      <c r="AH819" s="140">
        <v>0</v>
      </c>
      <c r="AI819" s="141">
        <v>0</v>
      </c>
      <c r="AJ819" s="142">
        <v>0</v>
      </c>
      <c r="AK819" s="121">
        <v>0</v>
      </c>
      <c r="AL819" s="142">
        <v>0</v>
      </c>
      <c r="AM819" s="181">
        <v>0</v>
      </c>
      <c r="AN819" s="141">
        <v>0</v>
      </c>
      <c r="AO819" s="140">
        <v>0</v>
      </c>
      <c r="AP819" s="140">
        <v>0</v>
      </c>
      <c r="AQ819" s="140">
        <v>0</v>
      </c>
      <c r="AR819" s="142">
        <v>0</v>
      </c>
      <c r="AS819" s="143">
        <v>0</v>
      </c>
      <c r="AT819" s="142">
        <v>0</v>
      </c>
      <c r="AU819" s="143">
        <v>0</v>
      </c>
      <c r="AV819" s="142">
        <v>0</v>
      </c>
      <c r="AW819" s="143">
        <v>0</v>
      </c>
      <c r="AX819" s="142">
        <v>0</v>
      </c>
      <c r="AY819" s="143">
        <v>0</v>
      </c>
      <c r="AZ819" s="142">
        <v>0</v>
      </c>
      <c r="BA819" s="143">
        <v>0</v>
      </c>
      <c r="BB819" s="142">
        <v>0</v>
      </c>
      <c r="BC819" s="143">
        <v>0</v>
      </c>
      <c r="BE819" s="139">
        <v>0</v>
      </c>
      <c r="BF819" s="139">
        <v>0</v>
      </c>
      <c r="BG819" s="139">
        <v>0</v>
      </c>
      <c r="BH819" s="139">
        <v>0</v>
      </c>
      <c r="BI819" s="139">
        <v>0</v>
      </c>
      <c r="BJ819" s="139">
        <v>0</v>
      </c>
      <c r="BK819" s="139">
        <v>0</v>
      </c>
      <c r="BL819" s="139">
        <v>0</v>
      </c>
      <c r="BM819" s="139">
        <v>0</v>
      </c>
      <c r="BN819" s="139">
        <v>0</v>
      </c>
      <c r="BO819" s="139">
        <v>0</v>
      </c>
      <c r="BP819" s="139">
        <v>0</v>
      </c>
      <c r="BQ819" s="144">
        <v>0</v>
      </c>
    </row>
    <row r="820" spans="2:69" x14ac:dyDescent="0.25">
      <c r="K820" s="135" t="s">
        <v>328</v>
      </c>
      <c r="N820" s="61" t="s">
        <v>2946</v>
      </c>
      <c r="V820" s="61" t="s">
        <v>787</v>
      </c>
      <c r="W820" s="61" t="s">
        <v>951</v>
      </c>
      <c r="X820" s="61">
        <v>423</v>
      </c>
      <c r="AB820" s="136" t="s">
        <v>387</v>
      </c>
      <c r="AC820" s="179">
        <v>250099020600</v>
      </c>
      <c r="AD820" s="180" t="s">
        <v>2947</v>
      </c>
      <c r="AE820" s="139">
        <v>44337</v>
      </c>
      <c r="AF820" s="17">
        <v>0</v>
      </c>
      <c r="AG820" s="17">
        <v>0</v>
      </c>
      <c r="AH820" s="140">
        <v>0</v>
      </c>
      <c r="AI820" s="141">
        <v>0</v>
      </c>
      <c r="AJ820" s="142">
        <v>0</v>
      </c>
      <c r="AK820" s="121">
        <v>0</v>
      </c>
      <c r="AL820" s="142">
        <v>0</v>
      </c>
      <c r="AM820" s="181">
        <v>0</v>
      </c>
      <c r="AN820" s="141">
        <v>0</v>
      </c>
      <c r="AO820" s="140">
        <v>0</v>
      </c>
      <c r="AP820" s="140">
        <v>0</v>
      </c>
      <c r="AQ820" s="140">
        <v>0</v>
      </c>
      <c r="AR820" s="142">
        <v>0</v>
      </c>
      <c r="AS820" s="143">
        <v>0</v>
      </c>
      <c r="AT820" s="142">
        <v>0</v>
      </c>
      <c r="AU820" s="143">
        <v>0</v>
      </c>
      <c r="AV820" s="142">
        <v>0</v>
      </c>
      <c r="AW820" s="143">
        <v>0</v>
      </c>
      <c r="AX820" s="142">
        <v>0</v>
      </c>
      <c r="AY820" s="143">
        <v>0</v>
      </c>
      <c r="AZ820" s="142">
        <v>0</v>
      </c>
      <c r="BA820" s="143">
        <v>0</v>
      </c>
      <c r="BB820" s="142">
        <v>0</v>
      </c>
      <c r="BC820" s="143">
        <v>0</v>
      </c>
      <c r="BE820" s="139">
        <v>0</v>
      </c>
      <c r="BF820" s="139">
        <v>0</v>
      </c>
      <c r="BG820" s="139">
        <v>0</v>
      </c>
      <c r="BH820" s="139">
        <v>0</v>
      </c>
      <c r="BI820" s="139">
        <v>0</v>
      </c>
      <c r="BJ820" s="139">
        <v>0</v>
      </c>
      <c r="BK820" s="139">
        <v>0</v>
      </c>
      <c r="BL820" s="139">
        <v>0</v>
      </c>
      <c r="BM820" s="139">
        <v>0</v>
      </c>
      <c r="BN820" s="139">
        <v>0</v>
      </c>
      <c r="BO820" s="139">
        <v>0</v>
      </c>
      <c r="BP820" s="139">
        <v>0</v>
      </c>
      <c r="BQ820" s="144">
        <v>0</v>
      </c>
    </row>
    <row r="821" spans="2:69" x14ac:dyDescent="0.25">
      <c r="K821" s="135" t="s">
        <v>328</v>
      </c>
      <c r="N821" s="61" t="s">
        <v>2948</v>
      </c>
      <c r="V821" s="61" t="s">
        <v>787</v>
      </c>
      <c r="W821" s="61" t="s">
        <v>951</v>
      </c>
      <c r="X821" s="61">
        <v>423</v>
      </c>
      <c r="AB821" s="136" t="s">
        <v>387</v>
      </c>
      <c r="AC821" s="179">
        <v>250099020700</v>
      </c>
      <c r="AD821" s="180" t="s">
        <v>2949</v>
      </c>
      <c r="AE821" s="139">
        <v>6618.25</v>
      </c>
      <c r="AF821" s="17">
        <v>0</v>
      </c>
      <c r="AG821" s="17">
        <v>0</v>
      </c>
      <c r="AH821" s="140">
        <v>0</v>
      </c>
      <c r="AI821" s="141">
        <v>0</v>
      </c>
      <c r="AJ821" s="142">
        <v>0</v>
      </c>
      <c r="AK821" s="121">
        <v>0</v>
      </c>
      <c r="AL821" s="142">
        <v>0</v>
      </c>
      <c r="AM821" s="181">
        <v>0</v>
      </c>
      <c r="AN821" s="141">
        <v>0</v>
      </c>
      <c r="AO821" s="140">
        <v>0</v>
      </c>
      <c r="AP821" s="140">
        <v>0</v>
      </c>
      <c r="AQ821" s="140">
        <v>0</v>
      </c>
      <c r="AR821" s="142">
        <v>0</v>
      </c>
      <c r="AS821" s="143">
        <v>0</v>
      </c>
      <c r="AT821" s="142">
        <v>0</v>
      </c>
      <c r="AU821" s="143">
        <v>0</v>
      </c>
      <c r="AV821" s="142">
        <v>0</v>
      </c>
      <c r="AW821" s="143">
        <v>0</v>
      </c>
      <c r="AX821" s="142">
        <v>0</v>
      </c>
      <c r="AY821" s="143">
        <v>0</v>
      </c>
      <c r="AZ821" s="142">
        <v>0</v>
      </c>
      <c r="BA821" s="143">
        <v>0</v>
      </c>
      <c r="BB821" s="142">
        <v>0</v>
      </c>
      <c r="BC821" s="143">
        <v>0</v>
      </c>
      <c r="BE821" s="139">
        <v>0</v>
      </c>
      <c r="BF821" s="139">
        <v>0</v>
      </c>
      <c r="BG821" s="139">
        <v>0</v>
      </c>
      <c r="BH821" s="139">
        <v>0</v>
      </c>
      <c r="BI821" s="139">
        <v>0</v>
      </c>
      <c r="BJ821" s="139">
        <v>0</v>
      </c>
      <c r="BK821" s="139">
        <v>0</v>
      </c>
      <c r="BL821" s="139">
        <v>0</v>
      </c>
      <c r="BM821" s="139">
        <v>0</v>
      </c>
      <c r="BN821" s="139">
        <v>0</v>
      </c>
      <c r="BO821" s="139">
        <v>0</v>
      </c>
      <c r="BP821" s="139">
        <v>0</v>
      </c>
      <c r="BQ821" s="144">
        <v>0</v>
      </c>
    </row>
    <row r="822" spans="2:69" x14ac:dyDescent="0.25">
      <c r="K822" s="135" t="s">
        <v>328</v>
      </c>
      <c r="N822" s="61" t="s">
        <v>2950</v>
      </c>
      <c r="V822" s="61" t="s">
        <v>787</v>
      </c>
      <c r="W822" s="61" t="s">
        <v>951</v>
      </c>
      <c r="X822" s="61">
        <v>423</v>
      </c>
      <c r="AB822" s="136" t="s">
        <v>387</v>
      </c>
      <c r="AC822" s="179">
        <v>250099020710</v>
      </c>
      <c r="AD822" s="180" t="s">
        <v>2951</v>
      </c>
      <c r="AE822" s="139">
        <v>4214.25</v>
      </c>
      <c r="AF822" s="17">
        <v>0</v>
      </c>
      <c r="AG822" s="17">
        <v>0</v>
      </c>
      <c r="AH822" s="140">
        <v>0</v>
      </c>
      <c r="AI822" s="141">
        <v>0</v>
      </c>
      <c r="AJ822" s="142">
        <v>0</v>
      </c>
      <c r="AK822" s="121">
        <v>0</v>
      </c>
      <c r="AL822" s="142">
        <v>0</v>
      </c>
      <c r="AM822" s="181">
        <v>0</v>
      </c>
      <c r="AN822" s="141">
        <v>0</v>
      </c>
      <c r="AO822" s="140">
        <v>0</v>
      </c>
      <c r="AP822" s="140">
        <v>0</v>
      </c>
      <c r="AQ822" s="140">
        <v>0</v>
      </c>
      <c r="AR822" s="142">
        <v>0</v>
      </c>
      <c r="AS822" s="143">
        <v>0</v>
      </c>
      <c r="AT822" s="142">
        <v>0</v>
      </c>
      <c r="AU822" s="143">
        <v>0</v>
      </c>
      <c r="AV822" s="142">
        <v>0</v>
      </c>
      <c r="AW822" s="143">
        <v>0</v>
      </c>
      <c r="AX822" s="142">
        <v>0</v>
      </c>
      <c r="AY822" s="143">
        <v>0</v>
      </c>
      <c r="AZ822" s="142">
        <v>0</v>
      </c>
      <c r="BA822" s="143">
        <v>0</v>
      </c>
      <c r="BB822" s="142">
        <v>0</v>
      </c>
      <c r="BC822" s="143">
        <v>0</v>
      </c>
      <c r="BE822" s="139">
        <v>0</v>
      </c>
      <c r="BF822" s="139">
        <v>0</v>
      </c>
      <c r="BG822" s="139">
        <v>0</v>
      </c>
      <c r="BH822" s="139">
        <v>0</v>
      </c>
      <c r="BI822" s="139">
        <v>0</v>
      </c>
      <c r="BJ822" s="139">
        <v>0</v>
      </c>
      <c r="BK822" s="139">
        <v>0</v>
      </c>
      <c r="BL822" s="139">
        <v>0</v>
      </c>
      <c r="BM822" s="139">
        <v>0</v>
      </c>
      <c r="BN822" s="139">
        <v>0</v>
      </c>
      <c r="BO822" s="139">
        <v>0</v>
      </c>
      <c r="BP822" s="139">
        <v>0</v>
      </c>
      <c r="BQ822" s="144">
        <v>0</v>
      </c>
    </row>
    <row r="823" spans="2:69" x14ac:dyDescent="0.25">
      <c r="K823" s="135" t="s">
        <v>328</v>
      </c>
      <c r="N823" s="61" t="s">
        <v>2952</v>
      </c>
      <c r="V823" s="61" t="s">
        <v>787</v>
      </c>
      <c r="W823" s="61" t="s">
        <v>951</v>
      </c>
      <c r="X823" s="61">
        <v>423</v>
      </c>
      <c r="AB823" s="136" t="s">
        <v>387</v>
      </c>
      <c r="AC823" s="179">
        <v>250099020900</v>
      </c>
      <c r="AD823" s="180" t="s">
        <v>2953</v>
      </c>
      <c r="AE823" s="139">
        <v>8682</v>
      </c>
      <c r="AF823" s="17">
        <v>0</v>
      </c>
      <c r="AG823" s="17">
        <v>0</v>
      </c>
      <c r="AH823" s="140">
        <v>0</v>
      </c>
      <c r="AI823" s="141">
        <v>0</v>
      </c>
      <c r="AJ823" s="142">
        <v>0</v>
      </c>
      <c r="AK823" s="121">
        <v>0</v>
      </c>
      <c r="AL823" s="142">
        <v>0</v>
      </c>
      <c r="AM823" s="181">
        <v>0</v>
      </c>
      <c r="AN823" s="141">
        <v>0</v>
      </c>
      <c r="AO823" s="140">
        <v>0</v>
      </c>
      <c r="AP823" s="140">
        <v>0</v>
      </c>
      <c r="AQ823" s="140">
        <v>0</v>
      </c>
      <c r="AR823" s="142">
        <v>0</v>
      </c>
      <c r="AS823" s="143">
        <v>0</v>
      </c>
      <c r="AT823" s="142">
        <v>0</v>
      </c>
      <c r="AU823" s="143">
        <v>0</v>
      </c>
      <c r="AV823" s="142">
        <v>0</v>
      </c>
      <c r="AW823" s="143">
        <v>0</v>
      </c>
      <c r="AX823" s="142">
        <v>0</v>
      </c>
      <c r="AY823" s="143">
        <v>0</v>
      </c>
      <c r="AZ823" s="142">
        <v>0</v>
      </c>
      <c r="BA823" s="143">
        <v>0</v>
      </c>
      <c r="BB823" s="142">
        <v>0</v>
      </c>
      <c r="BC823" s="143">
        <v>0</v>
      </c>
      <c r="BE823" s="139">
        <v>0</v>
      </c>
      <c r="BF823" s="139">
        <v>0</v>
      </c>
      <c r="BG823" s="139">
        <v>0</v>
      </c>
      <c r="BH823" s="139">
        <v>0</v>
      </c>
      <c r="BI823" s="139">
        <v>0</v>
      </c>
      <c r="BJ823" s="139">
        <v>0</v>
      </c>
      <c r="BK823" s="139">
        <v>0</v>
      </c>
      <c r="BL823" s="139">
        <v>0</v>
      </c>
      <c r="BM823" s="139">
        <v>0</v>
      </c>
      <c r="BN823" s="139">
        <v>0</v>
      </c>
      <c r="BO823" s="139">
        <v>0</v>
      </c>
      <c r="BP823" s="139">
        <v>0</v>
      </c>
      <c r="BQ823" s="144">
        <v>0</v>
      </c>
    </row>
    <row r="824" spans="2:69" x14ac:dyDescent="0.25">
      <c r="K824" s="135" t="s">
        <v>328</v>
      </c>
      <c r="N824" s="61" t="s">
        <v>2954</v>
      </c>
      <c r="V824" s="61" t="s">
        <v>787</v>
      </c>
      <c r="W824" s="61" t="s">
        <v>951</v>
      </c>
      <c r="X824" s="61">
        <v>423</v>
      </c>
      <c r="AB824" s="136" t="s">
        <v>387</v>
      </c>
      <c r="AC824" s="179">
        <v>250099021100</v>
      </c>
      <c r="AD824" s="180" t="s">
        <v>2955</v>
      </c>
      <c r="AE824" s="139">
        <v>568</v>
      </c>
      <c r="AF824" s="17">
        <v>0</v>
      </c>
      <c r="AG824" s="17">
        <v>0</v>
      </c>
      <c r="AH824" s="140">
        <v>0</v>
      </c>
      <c r="AI824" s="141">
        <v>0</v>
      </c>
      <c r="AJ824" s="142">
        <v>0</v>
      </c>
      <c r="AK824" s="121">
        <v>0</v>
      </c>
      <c r="AL824" s="142">
        <v>0</v>
      </c>
      <c r="AM824" s="181">
        <v>0</v>
      </c>
      <c r="AN824" s="141">
        <v>0</v>
      </c>
      <c r="AO824" s="140">
        <v>0</v>
      </c>
      <c r="AP824" s="140">
        <v>0</v>
      </c>
      <c r="AQ824" s="140">
        <v>0</v>
      </c>
      <c r="AR824" s="142">
        <v>0</v>
      </c>
      <c r="AS824" s="143">
        <v>0</v>
      </c>
      <c r="AT824" s="142">
        <v>0</v>
      </c>
      <c r="AU824" s="143">
        <v>0</v>
      </c>
      <c r="AV824" s="142">
        <v>0</v>
      </c>
      <c r="AW824" s="143">
        <v>0</v>
      </c>
      <c r="AX824" s="142">
        <v>0</v>
      </c>
      <c r="AY824" s="143">
        <v>0</v>
      </c>
      <c r="AZ824" s="142">
        <v>0</v>
      </c>
      <c r="BA824" s="143">
        <v>0</v>
      </c>
      <c r="BB824" s="142">
        <v>0</v>
      </c>
      <c r="BC824" s="143">
        <v>0</v>
      </c>
      <c r="BE824" s="139">
        <v>0</v>
      </c>
      <c r="BF824" s="139">
        <v>0</v>
      </c>
      <c r="BG824" s="139">
        <v>0</v>
      </c>
      <c r="BH824" s="139">
        <v>0</v>
      </c>
      <c r="BI824" s="139">
        <v>0</v>
      </c>
      <c r="BJ824" s="139">
        <v>0</v>
      </c>
      <c r="BK824" s="139">
        <v>0</v>
      </c>
      <c r="BL824" s="139">
        <v>0</v>
      </c>
      <c r="BM824" s="139">
        <v>0</v>
      </c>
      <c r="BN824" s="139">
        <v>0</v>
      </c>
      <c r="BO824" s="139">
        <v>0</v>
      </c>
      <c r="BP824" s="139">
        <v>0</v>
      </c>
      <c r="BQ824" s="144">
        <v>0</v>
      </c>
    </row>
    <row r="825" spans="2:69" x14ac:dyDescent="0.25">
      <c r="K825" s="135" t="s">
        <v>328</v>
      </c>
      <c r="N825" s="61" t="s">
        <v>2956</v>
      </c>
      <c r="V825" s="61" t="s">
        <v>787</v>
      </c>
      <c r="W825" s="61" t="s">
        <v>951</v>
      </c>
      <c r="X825" s="61">
        <v>423</v>
      </c>
      <c r="AB825" s="136" t="s">
        <v>387</v>
      </c>
      <c r="AC825" s="179">
        <v>250099824511</v>
      </c>
      <c r="AD825" s="180" t="s">
        <v>2957</v>
      </c>
      <c r="AE825" s="139">
        <v>12877476</v>
      </c>
      <c r="AF825" s="17">
        <v>12408648.42</v>
      </c>
      <c r="AG825" s="17">
        <v>0</v>
      </c>
      <c r="AH825" s="140">
        <v>0</v>
      </c>
      <c r="AI825" s="141">
        <v>0</v>
      </c>
      <c r="AJ825" s="142">
        <v>0</v>
      </c>
      <c r="AK825" s="121">
        <v>0</v>
      </c>
      <c r="AL825" s="142">
        <v>0</v>
      </c>
      <c r="AM825" s="181">
        <v>0</v>
      </c>
      <c r="AN825" s="141">
        <v>0</v>
      </c>
      <c r="AO825" s="140">
        <v>0</v>
      </c>
      <c r="AP825" s="140">
        <v>0</v>
      </c>
      <c r="AQ825" s="140">
        <v>0</v>
      </c>
      <c r="AR825" s="142">
        <v>0</v>
      </c>
      <c r="AS825" s="143">
        <v>0</v>
      </c>
      <c r="AT825" s="142">
        <v>0</v>
      </c>
      <c r="AU825" s="143">
        <v>0</v>
      </c>
      <c r="AV825" s="142">
        <v>0</v>
      </c>
      <c r="AW825" s="143">
        <v>0</v>
      </c>
      <c r="AX825" s="142">
        <v>0</v>
      </c>
      <c r="AY825" s="143">
        <v>0</v>
      </c>
      <c r="AZ825" s="142">
        <v>0</v>
      </c>
      <c r="BA825" s="143">
        <v>0</v>
      </c>
      <c r="BB825" s="142">
        <v>0</v>
      </c>
      <c r="BC825" s="143">
        <v>0</v>
      </c>
      <c r="BE825" s="139">
        <v>0</v>
      </c>
      <c r="BF825" s="139">
        <v>0</v>
      </c>
      <c r="BG825" s="139">
        <v>0</v>
      </c>
      <c r="BH825" s="139">
        <v>0</v>
      </c>
      <c r="BI825" s="139">
        <v>0</v>
      </c>
      <c r="BJ825" s="139">
        <v>0</v>
      </c>
      <c r="BK825" s="139">
        <v>0</v>
      </c>
      <c r="BL825" s="139">
        <v>0</v>
      </c>
      <c r="BM825" s="139">
        <v>0</v>
      </c>
      <c r="BN825" s="139">
        <v>0</v>
      </c>
      <c r="BO825" s="139">
        <v>0</v>
      </c>
      <c r="BP825" s="139">
        <v>0</v>
      </c>
      <c r="BQ825" s="144">
        <v>0</v>
      </c>
    </row>
    <row r="826" spans="2:69" ht="18.75" hidden="1" x14ac:dyDescent="0.3">
      <c r="B826" s="120" t="s">
        <v>318</v>
      </c>
      <c r="C826" s="120" t="s">
        <v>318</v>
      </c>
      <c r="J826" s="120" t="s">
        <v>318</v>
      </c>
      <c r="K826" s="135" t="s">
        <v>321</v>
      </c>
      <c r="N826" s="61" t="s">
        <v>323</v>
      </c>
      <c r="AC826" s="145"/>
      <c r="AD826" s="165"/>
      <c r="AE826" s="17"/>
      <c r="AI826" s="163"/>
      <c r="AS826" s="61"/>
      <c r="AU826" s="61"/>
      <c r="AW826" s="61"/>
      <c r="AY826" s="61"/>
      <c r="BA826" s="61"/>
      <c r="BB826" s="61"/>
      <c r="BC826" s="61"/>
      <c r="BE826" s="17"/>
      <c r="BF826" s="17"/>
      <c r="BG826" s="17"/>
      <c r="BH826" s="17"/>
      <c r="BI826" s="17"/>
      <c r="BJ826" s="17"/>
      <c r="BK826" s="17"/>
      <c r="BL826" s="17"/>
      <c r="BM826" s="17"/>
      <c r="BN826" s="17"/>
      <c r="BO826" s="17"/>
      <c r="BP826" s="17"/>
      <c r="BQ826" s="166"/>
    </row>
    <row r="827" spans="2:69" ht="17.25" x14ac:dyDescent="0.3">
      <c r="K827" s="135" t="s">
        <v>325</v>
      </c>
      <c r="V827" s="61" t="s">
        <v>787</v>
      </c>
      <c r="W827" s="61" t="s">
        <v>951</v>
      </c>
      <c r="AB827" s="136" t="s">
        <v>387</v>
      </c>
      <c r="AC827" s="167" t="s">
        <v>1008</v>
      </c>
      <c r="AD827" s="138"/>
      <c r="AE827" s="168">
        <v>14133982.543918256</v>
      </c>
      <c r="AF827" s="168">
        <v>13031225.285697695</v>
      </c>
      <c r="AG827" s="168">
        <v>13017361.71987292</v>
      </c>
      <c r="AH827" s="169">
        <v>75990663.282401249</v>
      </c>
      <c r="AI827" s="170">
        <v>4312420.6312728198</v>
      </c>
      <c r="AJ827" s="169">
        <v>12937261.89381846</v>
      </c>
      <c r="AK827" s="170">
        <v>10798200.121749014</v>
      </c>
      <c r="AL827" s="169">
        <v>12957840.146098815</v>
      </c>
      <c r="AM827" s="170">
        <v>63452963.434551299</v>
      </c>
      <c r="AN827" s="170">
        <v>23335899.969598964</v>
      </c>
      <c r="AO827" s="169">
        <v>12990321.123784993</v>
      </c>
      <c r="AP827" s="169">
        <v>79053948.48766844</v>
      </c>
      <c r="AQ827" s="169">
        <v>79053948.754368469</v>
      </c>
      <c r="AR827" s="169">
        <v>66116686.860550009</v>
      </c>
      <c r="AS827" s="171">
        <v>5.1105626061524774</v>
      </c>
      <c r="AT827" s="169">
        <v>3063285.4719672203</v>
      </c>
      <c r="AU827" s="171">
        <v>4.0311340099549432E-2</v>
      </c>
      <c r="AV827" s="169">
        <v>66036587.034495547</v>
      </c>
      <c r="AW827" s="171">
        <v>5.0729624370567326</v>
      </c>
      <c r="AX827" s="169">
        <v>66116686.593849979</v>
      </c>
      <c r="AY827" s="171">
        <v>5.1105625855376031</v>
      </c>
      <c r="AZ827" s="169">
        <v>3063285.2052671909</v>
      </c>
      <c r="BA827" s="171">
        <v>4.0311336589907355E-2</v>
      </c>
      <c r="BB827" s="169">
        <v>0.26670002937316895</v>
      </c>
      <c r="BC827" s="171">
        <v>3.3736459022634558E-9</v>
      </c>
      <c r="BE827" s="168">
        <v>6668831.1062024366</v>
      </c>
      <c r="BF827" s="168">
        <v>6387557.1527933776</v>
      </c>
      <c r="BG827" s="168">
        <v>6587893.6967220074</v>
      </c>
      <c r="BH827" s="168">
        <v>6817850.6127295904</v>
      </c>
      <c r="BI827" s="168">
        <v>6215289.2920315079</v>
      </c>
      <c r="BJ827" s="168">
        <v>6669683.990539806</v>
      </c>
      <c r="BK827" s="168">
        <v>6583359.5636731554</v>
      </c>
      <c r="BL827" s="168">
        <v>6672963.7160216551</v>
      </c>
      <c r="BM827" s="168">
        <v>6551770.679697156</v>
      </c>
      <c r="BN827" s="168">
        <v>6738494.7624839842</v>
      </c>
      <c r="BO827" s="168">
        <v>6669017.1484176461</v>
      </c>
      <c r="BP827" s="168">
        <v>6491237.0330561493</v>
      </c>
      <c r="BQ827" s="172">
        <v>79053948.754368454</v>
      </c>
    </row>
    <row r="828" spans="2:69" ht="18.75" x14ac:dyDescent="0.3">
      <c r="K828" s="135" t="s">
        <v>325</v>
      </c>
      <c r="AC828" s="145"/>
      <c r="AD828" s="173"/>
      <c r="AE828" s="174"/>
      <c r="AI828" s="175"/>
      <c r="AS828" s="61"/>
      <c r="AU828" s="61"/>
      <c r="AW828" s="61"/>
      <c r="AY828" s="61"/>
      <c r="BA828" s="61"/>
      <c r="BB828" s="61"/>
      <c r="BC828" s="61"/>
      <c r="BE828" s="174"/>
      <c r="BF828" s="174"/>
      <c r="BG828" s="174"/>
      <c r="BH828" s="174"/>
      <c r="BI828" s="174"/>
      <c r="BJ828" s="174"/>
      <c r="BK828" s="174"/>
      <c r="BL828" s="174"/>
      <c r="BM828" s="174"/>
      <c r="BN828" s="174"/>
      <c r="BO828" s="174"/>
      <c r="BP828" s="174"/>
      <c r="BQ828" s="176"/>
    </row>
    <row r="829" spans="2:69" hidden="1" x14ac:dyDescent="0.25">
      <c r="B829" s="120" t="s">
        <v>318</v>
      </c>
      <c r="C829" s="120" t="s">
        <v>318</v>
      </c>
      <c r="J829" s="120" t="s">
        <v>318</v>
      </c>
      <c r="K829" s="135" t="s">
        <v>319</v>
      </c>
      <c r="M829" s="61" t="s">
        <v>323</v>
      </c>
      <c r="AE829" s="17"/>
      <c r="AI829" s="152"/>
      <c r="AS829" s="61"/>
      <c r="AU829" s="61"/>
      <c r="AW829" s="61"/>
      <c r="AY829" s="61"/>
      <c r="BA829" s="61"/>
      <c r="BB829" s="61"/>
      <c r="BC829" s="61"/>
      <c r="BE829" s="17"/>
      <c r="BF829" s="17"/>
      <c r="BG829" s="17"/>
      <c r="BH829" s="17"/>
      <c r="BI829" s="17"/>
      <c r="BJ829" s="17"/>
      <c r="BK829" s="17"/>
      <c r="BL829" s="17"/>
      <c r="BM829" s="17"/>
      <c r="BN829" s="17"/>
      <c r="BO829" s="17"/>
      <c r="BP829" s="17"/>
      <c r="BQ829" s="153"/>
    </row>
    <row r="830" spans="2:69" ht="18.75" x14ac:dyDescent="0.3">
      <c r="K830" s="135" t="s">
        <v>321</v>
      </c>
      <c r="V830" s="61" t="s">
        <v>787</v>
      </c>
      <c r="AB830" s="136" t="s">
        <v>387</v>
      </c>
      <c r="AC830" s="154" t="s">
        <v>1009</v>
      </c>
      <c r="AD830" s="155"/>
      <c r="AE830" s="156">
        <v>209441631.46391824</v>
      </c>
      <c r="AF830" s="156">
        <v>1222594354.8030722</v>
      </c>
      <c r="AG830" s="156">
        <v>1625218118.1008353</v>
      </c>
      <c r="AH830" s="156">
        <v>76686676.921000034</v>
      </c>
      <c r="AI830" s="157">
        <v>262675130.19432834</v>
      </c>
      <c r="AJ830" s="156">
        <v>788025390.58298504</v>
      </c>
      <c r="AK830" s="157">
        <v>1005440314.9613712</v>
      </c>
      <c r="AL830" s="156">
        <v>1206528377.9536452</v>
      </c>
      <c r="AM830" s="157">
        <v>64034145.521091528</v>
      </c>
      <c r="AN830" s="157">
        <v>1018092846.3612797</v>
      </c>
      <c r="AO830" s="156">
        <v>1113099145.786166</v>
      </c>
      <c r="AP830" s="156">
        <v>80589363.435566828</v>
      </c>
      <c r="AQ830" s="156">
        <v>80589364.669766858</v>
      </c>
      <c r="AR830" s="156">
        <v>-707436025.91321814</v>
      </c>
      <c r="AS830" s="158">
        <v>-0.89773252786925239</v>
      </c>
      <c r="AT830" s="156">
        <v>3902687.7487668246</v>
      </c>
      <c r="AU830" s="158">
        <v>5.0891340001435172E-2</v>
      </c>
      <c r="AV830" s="156">
        <v>-1544628753.4310684</v>
      </c>
      <c r="AW830" s="158">
        <v>-0.9504132006822934</v>
      </c>
      <c r="AX830" s="156">
        <v>-707436027.14741826</v>
      </c>
      <c r="AY830" s="158">
        <v>-0.89773252943544579</v>
      </c>
      <c r="AZ830" s="156">
        <v>3902686.514566794</v>
      </c>
      <c r="BA830" s="158">
        <v>5.0891323907374511E-2</v>
      </c>
      <c r="BB830" s="156">
        <v>1.2342000305652618</v>
      </c>
      <c r="BC830" s="158">
        <v>1.5314676502588771E-8</v>
      </c>
      <c r="BE830" s="156">
        <v>6794193.111780216</v>
      </c>
      <c r="BF830" s="156">
        <v>6512309.7382494099</v>
      </c>
      <c r="BG830" s="156">
        <v>6714606.3922086228</v>
      </c>
      <c r="BH830" s="156">
        <v>6952890.1839580256</v>
      </c>
      <c r="BI830" s="156">
        <v>6339041.9793473259</v>
      </c>
      <c r="BJ830" s="156">
        <v>6797766.0890390435</v>
      </c>
      <c r="BK830" s="156">
        <v>6706466.1664253362</v>
      </c>
      <c r="BL830" s="156">
        <v>6802503.1250022296</v>
      </c>
      <c r="BM830" s="156">
        <v>6682752.4062913805</v>
      </c>
      <c r="BN830" s="156">
        <v>6863469.2521943981</v>
      </c>
      <c r="BO830" s="156">
        <v>6799882.9834261388</v>
      </c>
      <c r="BP830" s="156">
        <v>6623483.2418447286</v>
      </c>
      <c r="BQ830" s="159">
        <v>80589364.669766843</v>
      </c>
    </row>
    <row r="831" spans="2:69" hidden="1" x14ac:dyDescent="0.25">
      <c r="B831" s="120" t="s">
        <v>318</v>
      </c>
      <c r="C831" s="120" t="s">
        <v>318</v>
      </c>
      <c r="D831" s="120" t="s">
        <v>318</v>
      </c>
      <c r="E831" s="120" t="s">
        <v>318</v>
      </c>
      <c r="F831" s="120" t="s">
        <v>318</v>
      </c>
      <c r="G831" s="120" t="s">
        <v>318</v>
      </c>
      <c r="H831" s="120" t="s">
        <v>318</v>
      </c>
      <c r="I831" s="120" t="s">
        <v>318</v>
      </c>
      <c r="J831" s="120" t="s">
        <v>318</v>
      </c>
      <c r="L831" s="61" t="s">
        <v>323</v>
      </c>
      <c r="AC831" s="145"/>
      <c r="AD831" s="138"/>
      <c r="AE831" s="145"/>
      <c r="AH831" s="138"/>
      <c r="AI831" s="259"/>
      <c r="AK831" s="260"/>
      <c r="AL831" s="261"/>
      <c r="AM831" s="262"/>
      <c r="AN831" s="262"/>
      <c r="AO831" s="261"/>
      <c r="AP831" s="261"/>
      <c r="AQ831" s="261"/>
      <c r="AR831" s="261"/>
      <c r="AS831" s="263"/>
      <c r="AT831" s="261"/>
      <c r="AU831" s="263"/>
      <c r="AV831" s="261"/>
      <c r="AW831" s="263"/>
      <c r="AX831" s="261"/>
      <c r="AY831" s="263"/>
      <c r="AZ831" s="261"/>
      <c r="BA831" s="263"/>
      <c r="BB831" s="261"/>
      <c r="BC831" s="263"/>
    </row>
    <row r="832" spans="2:69" x14ac:dyDescent="0.25">
      <c r="B832" s="120" t="s">
        <v>320</v>
      </c>
      <c r="C832" s="120" t="s">
        <v>320</v>
      </c>
      <c r="D832" s="120" t="s">
        <v>320</v>
      </c>
      <c r="E832" s="120" t="s">
        <v>320</v>
      </c>
      <c r="F832" s="120" t="s">
        <v>320</v>
      </c>
      <c r="G832" s="120" t="s">
        <v>320</v>
      </c>
      <c r="H832" s="120" t="s">
        <v>320</v>
      </c>
      <c r="I832" s="120" t="s">
        <v>320</v>
      </c>
      <c r="J832" s="120" t="s">
        <v>320</v>
      </c>
      <c r="AC832" s="145"/>
      <c r="AD832" s="138"/>
      <c r="AE832" s="145"/>
      <c r="AP832" s="138"/>
      <c r="AQ832" s="138"/>
      <c r="AR832" s="138"/>
      <c r="AS832" s="242"/>
      <c r="AT832" s="138"/>
      <c r="AU832" s="242"/>
      <c r="AV832" s="138"/>
      <c r="AW832" s="242"/>
      <c r="AX832" s="138"/>
      <c r="AY832" s="242"/>
      <c r="AZ832" s="138"/>
      <c r="BA832" s="242"/>
      <c r="BB832" s="138"/>
      <c r="BC832" s="242"/>
    </row>
    <row r="833" spans="2:96" x14ac:dyDescent="0.25">
      <c r="B833" s="120" t="s">
        <v>320</v>
      </c>
      <c r="C833" s="120" t="s">
        <v>320</v>
      </c>
      <c r="D833" s="120" t="s">
        <v>320</v>
      </c>
      <c r="E833" s="120" t="s">
        <v>320</v>
      </c>
      <c r="F833" s="120" t="s">
        <v>320</v>
      </c>
      <c r="G833" s="120" t="s">
        <v>320</v>
      </c>
      <c r="H833" s="120" t="s">
        <v>320</v>
      </c>
      <c r="I833" s="120" t="s">
        <v>320</v>
      </c>
      <c r="J833" s="120" t="s">
        <v>320</v>
      </c>
      <c r="L833" s="61" t="s">
        <v>1010</v>
      </c>
      <c r="AC833" s="217"/>
      <c r="AD833" s="265"/>
      <c r="AE833" s="217"/>
      <c r="AF833" s="218"/>
      <c r="AG833" s="218"/>
      <c r="AH833" s="218"/>
      <c r="AI833" s="324"/>
      <c r="AJ833" s="218"/>
      <c r="AK833" s="324"/>
      <c r="AL833" s="218"/>
      <c r="AM833" s="324"/>
      <c r="AN833" s="324"/>
      <c r="AO833" s="218"/>
      <c r="AP833" s="265"/>
      <c r="AQ833" s="265"/>
      <c r="AR833" s="265"/>
      <c r="AS833" s="325"/>
      <c r="AT833" s="265"/>
      <c r="AU833" s="325"/>
      <c r="AV833" s="265"/>
      <c r="AW833" s="325"/>
      <c r="AX833" s="265"/>
      <c r="AY833" s="325"/>
      <c r="AZ833" s="265"/>
      <c r="BA833" s="325"/>
      <c r="BB833" s="265"/>
      <c r="BC833" s="325"/>
    </row>
    <row r="834" spans="2:96" ht="21" x14ac:dyDescent="0.35">
      <c r="K834" s="135" t="s">
        <v>321</v>
      </c>
      <c r="L834" s="61" t="s">
        <v>599</v>
      </c>
      <c r="M834" s="61" t="s">
        <v>1011</v>
      </c>
      <c r="V834" s="61" t="s">
        <v>599</v>
      </c>
      <c r="AC834" s="146" t="s">
        <v>1012</v>
      </c>
      <c r="AD834" s="147"/>
      <c r="AE834" s="148"/>
      <c r="AF834" s="147"/>
      <c r="AG834" s="147"/>
      <c r="AH834" s="147"/>
      <c r="AI834" s="149"/>
      <c r="AJ834" s="147"/>
      <c r="AK834" s="150"/>
      <c r="AL834" s="147"/>
      <c r="AM834" s="150"/>
      <c r="AN834" s="150"/>
      <c r="AO834" s="147"/>
      <c r="AP834" s="147"/>
      <c r="AQ834" s="147"/>
      <c r="AR834" s="147"/>
      <c r="AS834" s="147"/>
      <c r="AT834" s="147"/>
      <c r="AU834" s="147"/>
      <c r="AV834" s="147"/>
      <c r="AW834" s="147"/>
      <c r="AX834" s="147"/>
      <c r="AY834" s="147"/>
      <c r="AZ834" s="147"/>
      <c r="BA834" s="147"/>
      <c r="BB834" s="147"/>
      <c r="BC834" s="147"/>
      <c r="BD834" s="151"/>
      <c r="BE834" s="148"/>
      <c r="BF834" s="148"/>
      <c r="BG834" s="148"/>
      <c r="BH834" s="148"/>
      <c r="BI834" s="148"/>
      <c r="BJ834" s="148"/>
      <c r="BK834" s="148"/>
      <c r="BL834" s="148"/>
      <c r="BM834" s="148"/>
      <c r="BN834" s="148"/>
      <c r="BO834" s="148"/>
      <c r="BP834" s="148"/>
      <c r="BQ834" s="148"/>
      <c r="BR834" s="151"/>
      <c r="BS834" s="61">
        <v>0</v>
      </c>
      <c r="BT834" s="61">
        <v>127545.60357142857</v>
      </c>
      <c r="BU834" s="61">
        <v>90013.792142857143</v>
      </c>
      <c r="BV834" s="61">
        <v>142340.84040554336</v>
      </c>
      <c r="BW834" s="61">
        <v>50205.589285714297</v>
      </c>
      <c r="BY834" s="61">
        <v>122202.91071428574</v>
      </c>
      <c r="CA834" s="61">
        <v>115864.52674609206</v>
      </c>
      <c r="CC834" s="61">
        <v>146402.2959183674</v>
      </c>
      <c r="CD834" s="61">
        <v>153349.60670145121</v>
      </c>
      <c r="CE834" s="61">
        <v>153349.60670145121</v>
      </c>
      <c r="CG834" s="61">
        <v>12710.352142417139</v>
      </c>
      <c r="CH834" s="61">
        <v>12463.576469371081</v>
      </c>
      <c r="CI834" s="61">
        <v>12186.416719308329</v>
      </c>
      <c r="CJ834" s="61">
        <v>12840.175469497291</v>
      </c>
      <c r="CK834" s="61">
        <v>12534.744182513899</v>
      </c>
      <c r="CL834" s="61">
        <v>13387.393826489732</v>
      </c>
      <c r="CM834" s="61">
        <v>13178.529996688801</v>
      </c>
      <c r="CN834" s="61">
        <v>13803.9406891495</v>
      </c>
      <c r="CO834" s="61">
        <v>13057.66808236187</v>
      </c>
      <c r="CP834" s="61">
        <v>12439.636317672981</v>
      </c>
      <c r="CQ834" s="61">
        <v>12411.800563352039</v>
      </c>
      <c r="CR834" s="61">
        <v>12335.372242628559</v>
      </c>
    </row>
    <row r="835" spans="2:96" ht="18.75" x14ac:dyDescent="0.3">
      <c r="K835" s="135" t="s">
        <v>325</v>
      </c>
      <c r="M835" s="61" t="s">
        <v>601</v>
      </c>
      <c r="N835" s="61" t="s">
        <v>1013</v>
      </c>
      <c r="V835" s="61" t="s">
        <v>599</v>
      </c>
      <c r="W835" s="61" t="s">
        <v>602</v>
      </c>
      <c r="X835" s="61">
        <v>430</v>
      </c>
      <c r="AB835" s="136" t="s">
        <v>414</v>
      </c>
      <c r="AC835" s="162" t="s">
        <v>1012</v>
      </c>
      <c r="AD835" s="138"/>
      <c r="AE835" s="39"/>
      <c r="AI835" s="163"/>
      <c r="AS835" s="61"/>
      <c r="AU835" s="61"/>
      <c r="AW835" s="61"/>
      <c r="AY835" s="61"/>
      <c r="BA835" s="61"/>
      <c r="BB835" s="61"/>
      <c r="BC835" s="61"/>
      <c r="BE835" s="39"/>
      <c r="BF835" s="39"/>
      <c r="BG835" s="39"/>
      <c r="BH835" s="39"/>
      <c r="BI835" s="39"/>
      <c r="BJ835" s="39"/>
      <c r="BK835" s="39"/>
      <c r="BL835" s="39"/>
      <c r="BM835" s="39"/>
      <c r="BN835" s="39"/>
      <c r="BO835" s="39"/>
      <c r="BP835" s="39"/>
      <c r="BQ835" s="164"/>
      <c r="BS835" s="61">
        <v>0</v>
      </c>
      <c r="BT835" s="61">
        <v>127545.60357142857</v>
      </c>
      <c r="BU835" s="61">
        <v>90013.792142857143</v>
      </c>
      <c r="BV835" s="61">
        <v>142340.84040554336</v>
      </c>
      <c r="BW835" s="61">
        <v>50205.589285714297</v>
      </c>
      <c r="BX835" s="61">
        <v>150616.7678571429</v>
      </c>
      <c r="BY835" s="61">
        <v>122202.91071428574</v>
      </c>
      <c r="BZ835" s="61">
        <v>146643.49285714288</v>
      </c>
      <c r="CA835" s="61">
        <v>115864.52674609206</v>
      </c>
      <c r="CB835" s="61">
        <v>148679.22437373706</v>
      </c>
      <c r="CC835" s="61">
        <v>146402.2959183674</v>
      </c>
      <c r="CD835" s="61">
        <v>153349.60670145121</v>
      </c>
      <c r="CE835" s="61">
        <v>153349.60670145121</v>
      </c>
      <c r="CG835" s="61">
        <v>12710.352142417139</v>
      </c>
      <c r="CH835" s="61">
        <v>12463.576469371081</v>
      </c>
      <c r="CI835" s="61">
        <v>12186.416719308329</v>
      </c>
      <c r="CJ835" s="61">
        <v>12840.175469497291</v>
      </c>
      <c r="CK835" s="61">
        <v>12534.744182513899</v>
      </c>
      <c r="CL835" s="61">
        <v>13387.393826489732</v>
      </c>
      <c r="CM835" s="61">
        <v>13178.529996688801</v>
      </c>
      <c r="CN835" s="61">
        <v>13803.9406891495</v>
      </c>
      <c r="CO835" s="61">
        <v>13057.66808236187</v>
      </c>
      <c r="CP835" s="61">
        <v>12439.636317672981</v>
      </c>
      <c r="CQ835" s="61">
        <v>12411.800563352039</v>
      </c>
      <c r="CR835" s="61">
        <v>12335.372242628559</v>
      </c>
    </row>
    <row r="836" spans="2:96" x14ac:dyDescent="0.25">
      <c r="K836" s="135" t="s">
        <v>328</v>
      </c>
      <c r="N836" s="61" t="s">
        <v>1014</v>
      </c>
      <c r="V836" s="61" t="s">
        <v>599</v>
      </c>
      <c r="W836" s="61" t="s">
        <v>602</v>
      </c>
      <c r="X836" s="61">
        <v>430</v>
      </c>
      <c r="AB836" s="136" t="s">
        <v>414</v>
      </c>
      <c r="AC836" s="179">
        <v>96000001</v>
      </c>
      <c r="AD836" s="180" t="s">
        <v>1015</v>
      </c>
      <c r="AE836" s="139">
        <v>0</v>
      </c>
      <c r="AF836" s="17">
        <v>127545.60357142857</v>
      </c>
      <c r="AG836" s="17">
        <v>90013.792142857143</v>
      </c>
      <c r="AH836" s="140">
        <v>142340.84040554336</v>
      </c>
      <c r="AI836" s="141">
        <v>50205.589285714297</v>
      </c>
      <c r="AJ836" s="142">
        <v>150616.7678571429</v>
      </c>
      <c r="AK836" s="121">
        <v>122202.91071428574</v>
      </c>
      <c r="AL836" s="142">
        <v>146643.49285714288</v>
      </c>
      <c r="AM836" s="181">
        <v>115864.52674609206</v>
      </c>
      <c r="AN836" s="141">
        <v>148679.22437373706</v>
      </c>
      <c r="AO836" s="140">
        <v>146402.2959183674</v>
      </c>
      <c r="AP836" s="140">
        <v>153349.60670145121</v>
      </c>
      <c r="AQ836" s="140">
        <v>153349.60670145121</v>
      </c>
      <c r="AR836" s="142">
        <v>-2732.8388443083095</v>
      </c>
      <c r="AS836" s="143">
        <v>-1.81443200726519E-2</v>
      </c>
      <c r="AT836" s="142">
        <v>-11008.766295907844</v>
      </c>
      <c r="AU836" s="143">
        <v>-7.7340883084171502E-2</v>
      </c>
      <c r="AV836" s="142">
        <v>-63335.814558594066</v>
      </c>
      <c r="AW836" s="143">
        <v>-0.70362344537242061</v>
      </c>
      <c r="AX836" s="142">
        <v>-2732.8388443083095</v>
      </c>
      <c r="AY836" s="143">
        <v>-1.81443200726519E-2</v>
      </c>
      <c r="AZ836" s="142">
        <v>-11008.766295907844</v>
      </c>
      <c r="BA836" s="143">
        <v>-7.7340883084171502E-2</v>
      </c>
      <c r="BB836" s="142">
        <v>0</v>
      </c>
      <c r="BC836" s="143">
        <v>0</v>
      </c>
      <c r="BE836" s="139">
        <v>12710.352142417139</v>
      </c>
      <c r="BF836" s="139">
        <v>12463.576469371081</v>
      </c>
      <c r="BG836" s="139">
        <v>12186.416719308329</v>
      </c>
      <c r="BH836" s="139">
        <v>12840.175469497291</v>
      </c>
      <c r="BI836" s="139">
        <v>12534.744182513899</v>
      </c>
      <c r="BJ836" s="139">
        <v>13387.393826489732</v>
      </c>
      <c r="BK836" s="139">
        <v>13178.529996688801</v>
      </c>
      <c r="BL836" s="139">
        <v>13803.9406891495</v>
      </c>
      <c r="BM836" s="139">
        <v>13057.66808236187</v>
      </c>
      <c r="BN836" s="139">
        <v>12439.636317672981</v>
      </c>
      <c r="BO836" s="139">
        <v>12411.800563352039</v>
      </c>
      <c r="BP836" s="139">
        <v>12335.372242628559</v>
      </c>
      <c r="BQ836" s="144">
        <v>153349.60670145124</v>
      </c>
    </row>
    <row r="837" spans="2:96" ht="18.75" hidden="1" x14ac:dyDescent="0.3">
      <c r="B837" s="120" t="s">
        <v>318</v>
      </c>
      <c r="C837" s="120" t="s">
        <v>318</v>
      </c>
      <c r="J837" s="120" t="s">
        <v>318</v>
      </c>
      <c r="K837" s="135" t="s">
        <v>321</v>
      </c>
      <c r="N837" s="61" t="s">
        <v>323</v>
      </c>
      <c r="AC837" s="145"/>
      <c r="AD837" s="165"/>
      <c r="AE837" s="17"/>
      <c r="AI837" s="163"/>
      <c r="AS837" s="61"/>
      <c r="AU837" s="61"/>
      <c r="AW837" s="61"/>
      <c r="AY837" s="61"/>
      <c r="BA837" s="61"/>
      <c r="BB837" s="61"/>
      <c r="BC837" s="61"/>
      <c r="BE837" s="17"/>
      <c r="BF837" s="17"/>
      <c r="BG837" s="17"/>
      <c r="BH837" s="17"/>
      <c r="BI837" s="17"/>
      <c r="BJ837" s="17"/>
      <c r="BK837" s="17"/>
      <c r="BL837" s="17"/>
      <c r="BM837" s="17"/>
      <c r="BN837" s="17"/>
      <c r="BO837" s="17"/>
      <c r="BP837" s="17"/>
      <c r="BQ837" s="166"/>
    </row>
    <row r="838" spans="2:96" ht="17.25" x14ac:dyDescent="0.3">
      <c r="K838" s="135" t="s">
        <v>325</v>
      </c>
      <c r="V838" s="61" t="s">
        <v>599</v>
      </c>
      <c r="W838" s="61" t="s">
        <v>602</v>
      </c>
      <c r="AB838" s="136" t="s">
        <v>414</v>
      </c>
      <c r="AC838" s="167" t="s">
        <v>1016</v>
      </c>
      <c r="AD838" s="138"/>
      <c r="AE838" s="168">
        <v>0</v>
      </c>
      <c r="AF838" s="168">
        <v>127545.60357142857</v>
      </c>
      <c r="AG838" s="168">
        <v>90013.792142857143</v>
      </c>
      <c r="AH838" s="169">
        <v>142340.84040554336</v>
      </c>
      <c r="AI838" s="170">
        <v>50205.589285714297</v>
      </c>
      <c r="AJ838" s="169">
        <v>150616.7678571429</v>
      </c>
      <c r="AK838" s="170">
        <v>122202.91071428574</v>
      </c>
      <c r="AL838" s="169">
        <v>146643.49285714288</v>
      </c>
      <c r="AM838" s="170">
        <v>115864.52674609206</v>
      </c>
      <c r="AN838" s="170">
        <v>148679.22437373706</v>
      </c>
      <c r="AO838" s="169">
        <v>146402.2959183674</v>
      </c>
      <c r="AP838" s="169">
        <v>153349.60670145121</v>
      </c>
      <c r="AQ838" s="169">
        <v>153349.60670145121</v>
      </c>
      <c r="AR838" s="169">
        <v>-2732.8388443083095</v>
      </c>
      <c r="AS838" s="171">
        <v>-1.81443200726519E-2</v>
      </c>
      <c r="AT838" s="169">
        <v>-11008.766295907844</v>
      </c>
      <c r="AU838" s="171">
        <v>-7.7340883084171502E-2</v>
      </c>
      <c r="AV838" s="169">
        <v>-63335.814558594066</v>
      </c>
      <c r="AW838" s="171">
        <v>-0.70362344537242061</v>
      </c>
      <c r="AX838" s="169">
        <v>-2732.8388443083095</v>
      </c>
      <c r="AY838" s="171">
        <v>-1.81443200726519E-2</v>
      </c>
      <c r="AZ838" s="169">
        <v>-11008.766295907844</v>
      </c>
      <c r="BA838" s="171">
        <v>-7.7340883084171502E-2</v>
      </c>
      <c r="BB838" s="169">
        <v>0</v>
      </c>
      <c r="BC838" s="171">
        <v>0</v>
      </c>
      <c r="BE838" s="168">
        <v>12710.352142417139</v>
      </c>
      <c r="BF838" s="168">
        <v>12463.576469371081</v>
      </c>
      <c r="BG838" s="168">
        <v>12186.416719308329</v>
      </c>
      <c r="BH838" s="168">
        <v>12840.175469497291</v>
      </c>
      <c r="BI838" s="168">
        <v>12534.744182513899</v>
      </c>
      <c r="BJ838" s="168">
        <v>13387.393826489732</v>
      </c>
      <c r="BK838" s="168">
        <v>13178.529996688801</v>
      </c>
      <c r="BL838" s="168">
        <v>13803.9406891495</v>
      </c>
      <c r="BM838" s="168">
        <v>13057.66808236187</v>
      </c>
      <c r="BN838" s="168">
        <v>12439.636317672981</v>
      </c>
      <c r="BO838" s="168">
        <v>12411.800563352039</v>
      </c>
      <c r="BP838" s="168">
        <v>12335.372242628559</v>
      </c>
      <c r="BQ838" s="172">
        <v>153349.60670145124</v>
      </c>
    </row>
    <row r="839" spans="2:96" ht="18.75" x14ac:dyDescent="0.3">
      <c r="K839" s="135" t="s">
        <v>325</v>
      </c>
      <c r="AC839" s="145"/>
      <c r="AD839" s="173"/>
      <c r="AE839" s="174"/>
      <c r="AI839" s="175"/>
      <c r="AS839" s="61"/>
      <c r="AU839" s="61"/>
      <c r="AW839" s="61"/>
      <c r="AY839" s="61"/>
      <c r="BA839" s="61"/>
      <c r="BB839" s="61"/>
      <c r="BC839" s="61"/>
      <c r="BE839" s="174"/>
      <c r="BF839" s="174"/>
      <c r="BG839" s="174"/>
      <c r="BH839" s="174"/>
      <c r="BI839" s="174"/>
      <c r="BJ839" s="174"/>
      <c r="BK839" s="174"/>
      <c r="BL839" s="174"/>
      <c r="BM839" s="174"/>
      <c r="BN839" s="174"/>
      <c r="BO839" s="174"/>
      <c r="BP839" s="174"/>
      <c r="BQ839" s="176"/>
    </row>
    <row r="840" spans="2:96" hidden="1" x14ac:dyDescent="0.25">
      <c r="B840" s="120" t="s">
        <v>318</v>
      </c>
      <c r="C840" s="120" t="s">
        <v>318</v>
      </c>
      <c r="J840" s="120" t="s">
        <v>318</v>
      </c>
      <c r="K840" s="135" t="s">
        <v>319</v>
      </c>
      <c r="M840" s="61" t="s">
        <v>323</v>
      </c>
      <c r="AE840" s="17"/>
      <c r="AI840" s="152"/>
      <c r="AS840" s="61"/>
      <c r="AU840" s="61"/>
      <c r="AW840" s="61"/>
      <c r="AY840" s="61"/>
      <c r="BA840" s="61"/>
      <c r="BB840" s="61"/>
      <c r="BC840" s="61"/>
      <c r="BE840" s="17"/>
      <c r="BF840" s="17"/>
      <c r="BG840" s="17"/>
      <c r="BH840" s="17"/>
      <c r="BI840" s="17"/>
      <c r="BJ840" s="17"/>
      <c r="BK840" s="17"/>
      <c r="BL840" s="17"/>
      <c r="BM840" s="17"/>
      <c r="BN840" s="17"/>
      <c r="BO840" s="17"/>
      <c r="BP840" s="17"/>
      <c r="BQ840" s="153"/>
    </row>
    <row r="841" spans="2:96" ht="18.75" x14ac:dyDescent="0.3">
      <c r="K841" s="135" t="s">
        <v>321</v>
      </c>
      <c r="V841" s="61" t="s">
        <v>599</v>
      </c>
      <c r="AB841" s="136" t="s">
        <v>414</v>
      </c>
      <c r="AC841" s="154" t="s">
        <v>1016</v>
      </c>
      <c r="AD841" s="155"/>
      <c r="AE841" s="156">
        <v>0</v>
      </c>
      <c r="AF841" s="156">
        <v>127545.60357142857</v>
      </c>
      <c r="AG841" s="156">
        <v>90013.792142857143</v>
      </c>
      <c r="AH841" s="156">
        <v>142340.84040554336</v>
      </c>
      <c r="AI841" s="157">
        <v>50205.589285714297</v>
      </c>
      <c r="AJ841" s="156">
        <v>150616.7678571429</v>
      </c>
      <c r="AK841" s="157">
        <v>122202.91071428574</v>
      </c>
      <c r="AL841" s="156">
        <v>146643.49285714288</v>
      </c>
      <c r="AM841" s="157">
        <v>115864.52674609206</v>
      </c>
      <c r="AN841" s="157">
        <v>148679.22437373706</v>
      </c>
      <c r="AO841" s="156">
        <v>146402.2959183674</v>
      </c>
      <c r="AP841" s="156">
        <v>153349.60670145121</v>
      </c>
      <c r="AQ841" s="156">
        <v>153349.60670145121</v>
      </c>
      <c r="AR841" s="156">
        <v>-2732.8388443083095</v>
      </c>
      <c r="AS841" s="158">
        <v>-1.81443200726519E-2</v>
      </c>
      <c r="AT841" s="156">
        <v>-11008.766295907844</v>
      </c>
      <c r="AU841" s="158">
        <v>-7.7340883084171502E-2</v>
      </c>
      <c r="AV841" s="156">
        <v>-63335.814558594066</v>
      </c>
      <c r="AW841" s="158">
        <v>-0.70362344537242061</v>
      </c>
      <c r="AX841" s="156">
        <v>-2732.8388443083095</v>
      </c>
      <c r="AY841" s="158">
        <v>-1.81443200726519E-2</v>
      </c>
      <c r="AZ841" s="156">
        <v>-11008.766295907844</v>
      </c>
      <c r="BA841" s="158">
        <v>-7.7340883084171502E-2</v>
      </c>
      <c r="BB841" s="156">
        <v>0</v>
      </c>
      <c r="BC841" s="158">
        <v>0</v>
      </c>
      <c r="BE841" s="156">
        <v>12710.352142417139</v>
      </c>
      <c r="BF841" s="156">
        <v>12463.576469371081</v>
      </c>
      <c r="BG841" s="156">
        <v>12186.416719308329</v>
      </c>
      <c r="BH841" s="156">
        <v>12840.175469497291</v>
      </c>
      <c r="BI841" s="156">
        <v>12534.744182513899</v>
      </c>
      <c r="BJ841" s="156">
        <v>13387.393826489732</v>
      </c>
      <c r="BK841" s="156">
        <v>13178.529996688801</v>
      </c>
      <c r="BL841" s="156">
        <v>13803.9406891495</v>
      </c>
      <c r="BM841" s="156">
        <v>13057.66808236187</v>
      </c>
      <c r="BN841" s="156">
        <v>12439.636317672981</v>
      </c>
      <c r="BO841" s="156">
        <v>12411.800563352039</v>
      </c>
      <c r="BP841" s="156">
        <v>12335.372242628559</v>
      </c>
      <c r="BQ841" s="159">
        <v>153349.60670145124</v>
      </c>
    </row>
    <row r="842" spans="2:96" hidden="1" x14ac:dyDescent="0.25">
      <c r="B842" s="120" t="s">
        <v>318</v>
      </c>
      <c r="C842" s="120" t="s">
        <v>318</v>
      </c>
      <c r="D842" s="120" t="s">
        <v>318</v>
      </c>
      <c r="E842" s="120" t="s">
        <v>318</v>
      </c>
      <c r="F842" s="120" t="s">
        <v>318</v>
      </c>
      <c r="G842" s="120" t="s">
        <v>318</v>
      </c>
      <c r="H842" s="120" t="s">
        <v>318</v>
      </c>
      <c r="I842" s="120" t="s">
        <v>318</v>
      </c>
      <c r="J842" s="120" t="s">
        <v>318</v>
      </c>
      <c r="L842" s="61" t="s">
        <v>323</v>
      </c>
      <c r="AC842" s="145"/>
      <c r="AD842" s="138"/>
      <c r="AH842" s="138"/>
      <c r="AI842" s="259"/>
      <c r="AK842" s="260"/>
      <c r="AL842" s="261"/>
      <c r="AM842" s="262"/>
      <c r="AN842" s="262"/>
      <c r="AO842" s="261"/>
      <c r="AP842" s="261"/>
      <c r="AQ842" s="261"/>
      <c r="AR842" s="261"/>
      <c r="AS842" s="263"/>
      <c r="AT842" s="261"/>
      <c r="AU842" s="263"/>
      <c r="AV842" s="261"/>
      <c r="AW842" s="263"/>
      <c r="AX842" s="261"/>
      <c r="AY842" s="263"/>
      <c r="AZ842" s="261"/>
      <c r="BA842" s="263"/>
      <c r="BB842" s="261"/>
      <c r="BC842" s="263"/>
    </row>
    <row r="843" spans="2:96" x14ac:dyDescent="0.25">
      <c r="B843" s="120" t="s">
        <v>320</v>
      </c>
      <c r="C843" s="120" t="s">
        <v>320</v>
      </c>
      <c r="D843" s="120" t="s">
        <v>320</v>
      </c>
      <c r="E843" s="120" t="s">
        <v>320</v>
      </c>
      <c r="F843" s="120" t="s">
        <v>320</v>
      </c>
      <c r="G843" s="120" t="s">
        <v>320</v>
      </c>
      <c r="H843" s="120" t="s">
        <v>320</v>
      </c>
      <c r="I843" s="120" t="s">
        <v>320</v>
      </c>
      <c r="J843" s="120" t="s">
        <v>320</v>
      </c>
      <c r="AC843" s="145"/>
      <c r="AD843" s="138"/>
      <c r="AS843" s="242"/>
      <c r="AU843" s="242"/>
      <c r="AW843" s="242"/>
      <c r="AY843" s="242"/>
      <c r="BA843" s="242"/>
      <c r="BB843" s="61"/>
      <c r="BC843" s="242"/>
    </row>
    <row r="844" spans="2:96" x14ac:dyDescent="0.25">
      <c r="B844" s="120" t="s">
        <v>320</v>
      </c>
      <c r="C844" s="120" t="s">
        <v>320</v>
      </c>
      <c r="D844" s="120" t="s">
        <v>320</v>
      </c>
      <c r="E844" s="120" t="s">
        <v>320</v>
      </c>
      <c r="F844" s="120" t="s">
        <v>320</v>
      </c>
      <c r="G844" s="120" t="s">
        <v>320</v>
      </c>
      <c r="H844" s="120" t="s">
        <v>320</v>
      </c>
      <c r="I844" s="120" t="s">
        <v>320</v>
      </c>
      <c r="J844" s="120" t="s">
        <v>320</v>
      </c>
      <c r="L844" s="61" t="s">
        <v>1017</v>
      </c>
      <c r="AC844" s="217"/>
      <c r="AD844" s="265"/>
      <c r="AE844" s="218"/>
      <c r="AF844" s="218"/>
      <c r="AG844" s="218"/>
      <c r="AH844" s="218"/>
      <c r="AI844" s="324"/>
      <c r="AJ844" s="218"/>
      <c r="AK844" s="324"/>
      <c r="AL844" s="218"/>
      <c r="AM844" s="324"/>
      <c r="AN844" s="324"/>
      <c r="AO844" s="218"/>
      <c r="AP844" s="218"/>
      <c r="AQ844" s="218"/>
      <c r="AR844" s="218"/>
      <c r="AS844" s="325"/>
      <c r="AT844" s="218"/>
      <c r="AU844" s="325"/>
      <c r="AV844" s="218"/>
      <c r="AW844" s="325"/>
      <c r="AX844" s="218"/>
      <c r="AY844" s="325"/>
      <c r="AZ844" s="218"/>
      <c r="BA844" s="325"/>
      <c r="BB844" s="218"/>
      <c r="BC844" s="325"/>
    </row>
    <row r="845" spans="2:96" ht="21" x14ac:dyDescent="0.35">
      <c r="K845" s="135" t="s">
        <v>321</v>
      </c>
      <c r="L845" s="61" t="s">
        <v>396</v>
      </c>
      <c r="M845" s="61" t="s">
        <v>1018</v>
      </c>
      <c r="V845" s="61" t="s">
        <v>396</v>
      </c>
      <c r="AC845" s="146" t="s">
        <v>397</v>
      </c>
      <c r="AD845" s="147"/>
      <c r="AE845" s="148"/>
      <c r="AF845" s="147"/>
      <c r="AG845" s="147"/>
      <c r="AH845" s="147"/>
      <c r="AI845" s="149"/>
      <c r="AJ845" s="147"/>
      <c r="AK845" s="150"/>
      <c r="AL845" s="147"/>
      <c r="AM845" s="150"/>
      <c r="AN845" s="150"/>
      <c r="AO845" s="147"/>
      <c r="AP845" s="147"/>
      <c r="AQ845" s="147"/>
      <c r="AR845" s="147"/>
      <c r="AS845" s="147"/>
      <c r="AT845" s="147"/>
      <c r="AU845" s="147"/>
      <c r="AV845" s="147"/>
      <c r="AW845" s="147"/>
      <c r="AX845" s="147"/>
      <c r="AY845" s="147"/>
      <c r="AZ845" s="147"/>
      <c r="BA845" s="147"/>
      <c r="BB845" s="147"/>
      <c r="BC845" s="147"/>
      <c r="BD845" s="151"/>
      <c r="BE845" s="148"/>
      <c r="BF845" s="148"/>
      <c r="BG845" s="148"/>
      <c r="BH845" s="148"/>
      <c r="BI845" s="148"/>
      <c r="BJ845" s="148"/>
      <c r="BK845" s="148"/>
      <c r="BL845" s="148"/>
      <c r="BM845" s="148"/>
      <c r="BN845" s="148"/>
      <c r="BO845" s="148"/>
      <c r="BP845" s="148"/>
      <c r="BQ845" s="148"/>
      <c r="BR845" s="151"/>
      <c r="BS845" s="61">
        <v>175799846.92000002</v>
      </c>
      <c r="BT845" s="61">
        <v>194009155.13</v>
      </c>
      <c r="BU845" s="61">
        <v>214404008.42999998</v>
      </c>
      <c r="BV845" s="61">
        <v>221888918.32590133</v>
      </c>
      <c r="BW845" s="61">
        <v>73446990</v>
      </c>
      <c r="BY845" s="61">
        <v>185489653.65000001</v>
      </c>
      <c r="CA845" s="61">
        <v>185254340.1977627</v>
      </c>
      <c r="CC845" s="61">
        <v>219116008.73142862</v>
      </c>
      <c r="CD845" s="61">
        <v>234449613.29567704</v>
      </c>
      <c r="CE845" s="61">
        <v>241468415.85578096</v>
      </c>
      <c r="CG845" s="61">
        <v>20740385.253727183</v>
      </c>
      <c r="CH845" s="61">
        <v>19336993.002329689</v>
      </c>
      <c r="CI845" s="61">
        <v>19951275.828801289</v>
      </c>
      <c r="CJ845" s="61">
        <v>21073515.187244136</v>
      </c>
      <c r="CK845" s="61">
        <v>19242825.830856048</v>
      </c>
      <c r="CL845" s="61">
        <v>20061976.11891124</v>
      </c>
      <c r="CM845" s="61">
        <v>20102256.858440805</v>
      </c>
      <c r="CN845" s="61">
        <v>20179782.704392012</v>
      </c>
      <c r="CO845" s="61">
        <v>20289707.736840855</v>
      </c>
      <c r="CP845" s="61">
        <v>20259923.326122217</v>
      </c>
      <c r="CQ845" s="61">
        <v>20287008.805654004</v>
      </c>
      <c r="CR845" s="61">
        <v>19942765.202461503</v>
      </c>
    </row>
    <row r="846" spans="2:96" ht="18.75" x14ac:dyDescent="0.3">
      <c r="K846" s="135" t="s">
        <v>325</v>
      </c>
      <c r="M846" s="61" t="s">
        <v>399</v>
      </c>
      <c r="N846" s="61" t="s">
        <v>1019</v>
      </c>
      <c r="V846" s="61" t="s">
        <v>396</v>
      </c>
      <c r="W846" s="61" t="s">
        <v>400</v>
      </c>
      <c r="X846" s="61">
        <v>100</v>
      </c>
      <c r="AB846" s="136" t="s">
        <v>387</v>
      </c>
      <c r="AC846" s="162" t="s">
        <v>401</v>
      </c>
      <c r="AD846" s="138"/>
      <c r="AE846" s="39"/>
      <c r="AI846" s="163"/>
      <c r="AS846" s="61"/>
      <c r="AU846" s="61"/>
      <c r="AW846" s="61"/>
      <c r="AY846" s="61"/>
      <c r="BA846" s="61"/>
      <c r="BB846" s="61"/>
      <c r="BC846" s="61"/>
      <c r="BE846" s="39"/>
      <c r="BF846" s="39"/>
      <c r="BG846" s="39"/>
      <c r="BH846" s="39"/>
      <c r="BI846" s="39"/>
      <c r="BJ846" s="39"/>
      <c r="BK846" s="39"/>
      <c r="BL846" s="39"/>
      <c r="BM846" s="39"/>
      <c r="BN846" s="39"/>
      <c r="BO846" s="39"/>
      <c r="BP846" s="39"/>
      <c r="BQ846" s="164"/>
      <c r="BS846" s="61">
        <v>31212265.93</v>
      </c>
      <c r="BT846" s="61">
        <v>20725319.099999998</v>
      </c>
      <c r="BU846" s="61">
        <v>17834736.300000001</v>
      </c>
      <c r="BV846" s="61">
        <v>18481503.935614903</v>
      </c>
      <c r="BW846" s="61">
        <v>7491020.4700000007</v>
      </c>
      <c r="BX846" s="61">
        <v>22473061.410000004</v>
      </c>
      <c r="BY846" s="61">
        <v>18582275.75</v>
      </c>
      <c r="BZ846" s="61">
        <v>22298730.899999999</v>
      </c>
      <c r="CA846" s="61">
        <v>15401253.279625768</v>
      </c>
      <c r="CB846" s="61">
        <v>21662526.405989133</v>
      </c>
      <c r="CC846" s="61">
        <v>22473835.78285715</v>
      </c>
      <c r="CD846" s="61">
        <v>23209047.576891184</v>
      </c>
      <c r="CE846" s="61">
        <v>23903839.716194626</v>
      </c>
      <c r="CG846" s="61">
        <v>2030205.1928950923</v>
      </c>
      <c r="CH846" s="61">
        <v>1964704.2812965419</v>
      </c>
      <c r="CI846" s="61">
        <v>2030199.0443421241</v>
      </c>
      <c r="CJ846" s="61">
        <v>2030172.574789539</v>
      </c>
      <c r="CK846" s="61">
        <v>1833707.5064704886</v>
      </c>
      <c r="CL846" s="61">
        <v>2030194.5499358354</v>
      </c>
      <c r="CM846" s="61">
        <v>1964711.3979741172</v>
      </c>
      <c r="CN846" s="61">
        <v>2030189.7670155913</v>
      </c>
      <c r="CO846" s="61">
        <v>1964684.6944046568</v>
      </c>
      <c r="CP846" s="61">
        <v>2030205.6064317622</v>
      </c>
      <c r="CQ846" s="61">
        <v>2030185.41366057</v>
      </c>
      <c r="CR846" s="61">
        <v>1964679.6869783085</v>
      </c>
    </row>
    <row r="847" spans="2:96" x14ac:dyDescent="0.25">
      <c r="K847" s="135" t="s">
        <v>328</v>
      </c>
      <c r="N847" s="61" t="s">
        <v>1020</v>
      </c>
      <c r="V847" s="61" t="s">
        <v>396</v>
      </c>
      <c r="W847" s="61" t="s">
        <v>400</v>
      </c>
      <c r="X847" s="61">
        <v>100</v>
      </c>
      <c r="AB847" s="136" t="s">
        <v>387</v>
      </c>
      <c r="AC847" s="179">
        <v>3020090</v>
      </c>
      <c r="AD847" s="180" t="s">
        <v>1021</v>
      </c>
      <c r="AE847" s="139">
        <v>0</v>
      </c>
      <c r="AF847" s="17">
        <v>1643415.48</v>
      </c>
      <c r="AG847" s="17">
        <v>1746201.06</v>
      </c>
      <c r="AH847" s="140">
        <v>1160517.9674427707</v>
      </c>
      <c r="AI847" s="141">
        <v>583828.15</v>
      </c>
      <c r="AJ847" s="142">
        <v>1751484.4500000002</v>
      </c>
      <c r="AK847" s="121">
        <v>1443920.44</v>
      </c>
      <c r="AL847" s="142">
        <v>1732704.5279999999</v>
      </c>
      <c r="AM847" s="181">
        <v>967098.30619557842</v>
      </c>
      <c r="AN847" s="141">
        <v>1637340.1012471924</v>
      </c>
      <c r="AO847" s="140">
        <v>1918220.0571428575</v>
      </c>
      <c r="AP847" s="140">
        <v>1777035.7244929012</v>
      </c>
      <c r="AQ847" s="140">
        <v>1830233.5323111084</v>
      </c>
      <c r="AR847" s="142">
        <v>78749.082311108243</v>
      </c>
      <c r="AS847" s="143">
        <v>4.496133683122807E-2</v>
      </c>
      <c r="AT847" s="142">
        <v>669715.56486833771</v>
      </c>
      <c r="AU847" s="143">
        <v>0.57708332284081054</v>
      </c>
      <c r="AV847" s="142">
        <v>84032.472311108373</v>
      </c>
      <c r="AW847" s="143">
        <v>4.8123022162813466E-2</v>
      </c>
      <c r="AX847" s="142">
        <v>25551.274492901051</v>
      </c>
      <c r="AY847" s="143">
        <v>1.4588353606508496E-2</v>
      </c>
      <c r="AZ847" s="142">
        <v>616517.75705013052</v>
      </c>
      <c r="BA847" s="143">
        <v>0.53124361220243943</v>
      </c>
      <c r="BB847" s="142">
        <v>53197.807818207191</v>
      </c>
      <c r="BC847" s="143">
        <v>2.9936262442550408E-2</v>
      </c>
      <c r="BE847" s="139">
        <v>155443.01449787233</v>
      </c>
      <c r="BF847" s="139">
        <v>150430.14737976081</v>
      </c>
      <c r="BG847" s="139">
        <v>155443.40539955837</v>
      </c>
      <c r="BH847" s="139">
        <v>155445.08823335473</v>
      </c>
      <c r="BI847" s="139">
        <v>140404.1317072032</v>
      </c>
      <c r="BJ847" s="139">
        <v>155443.69113687001</v>
      </c>
      <c r="BK847" s="139">
        <v>150429.69492838281</v>
      </c>
      <c r="BL847" s="139">
        <v>155443.99521680514</v>
      </c>
      <c r="BM847" s="139">
        <v>150431.39264008487</v>
      </c>
      <c r="BN847" s="139">
        <v>155442.98820677874</v>
      </c>
      <c r="BO847" s="139">
        <v>155444.271986612</v>
      </c>
      <c r="BP847" s="139">
        <v>150431.71097782519</v>
      </c>
      <c r="BQ847" s="144">
        <v>1830233.5323111082</v>
      </c>
    </row>
    <row r="848" spans="2:96" x14ac:dyDescent="0.25">
      <c r="K848" s="135" t="s">
        <v>328</v>
      </c>
      <c r="N848" s="61" t="s">
        <v>1022</v>
      </c>
      <c r="V848" s="61" t="s">
        <v>396</v>
      </c>
      <c r="W848" s="61" t="s">
        <v>400</v>
      </c>
      <c r="X848" s="61">
        <v>100</v>
      </c>
      <c r="AB848" s="136" t="s">
        <v>387</v>
      </c>
      <c r="AC848" s="179">
        <v>3020105</v>
      </c>
      <c r="AD848" s="180" t="s">
        <v>1023</v>
      </c>
      <c r="AE848" s="139">
        <v>1007757.6900000001</v>
      </c>
      <c r="AF848" s="17">
        <v>695310.75</v>
      </c>
      <c r="AG848" s="17">
        <v>224422.81999999998</v>
      </c>
      <c r="AH848" s="140">
        <v>306920.11344275315</v>
      </c>
      <c r="AI848" s="141">
        <v>113705.24999999999</v>
      </c>
      <c r="AJ848" s="142">
        <v>341115.74999999994</v>
      </c>
      <c r="AK848" s="121">
        <v>255130.38</v>
      </c>
      <c r="AL848" s="142">
        <v>306156.45600000001</v>
      </c>
      <c r="AM848" s="181">
        <v>255766.76120040321</v>
      </c>
      <c r="AN848" s="141">
        <v>306283.73224234994</v>
      </c>
      <c r="AO848" s="140">
        <v>262883.10857142851</v>
      </c>
      <c r="AP848" s="140">
        <v>357426.97561445989</v>
      </c>
      <c r="AQ848" s="140">
        <v>368127.00336050143</v>
      </c>
      <c r="AR848" s="142">
        <v>27011.253360501491</v>
      </c>
      <c r="AS848" s="143">
        <v>7.9185007905678631E-2</v>
      </c>
      <c r="AT848" s="142">
        <v>61206.889917748282</v>
      </c>
      <c r="AU848" s="143">
        <v>0.19942287011165402</v>
      </c>
      <c r="AV848" s="142">
        <v>143704.18336050145</v>
      </c>
      <c r="AW848" s="143">
        <v>0.6403278568574331</v>
      </c>
      <c r="AX848" s="142">
        <v>16311.225614459952</v>
      </c>
      <c r="AY848" s="143">
        <v>4.7817274970328852E-2</v>
      </c>
      <c r="AZ848" s="142">
        <v>50506.862171706744</v>
      </c>
      <c r="BA848" s="143">
        <v>0.16456028770863629</v>
      </c>
      <c r="BB848" s="142">
        <v>10700.027746041538</v>
      </c>
      <c r="BC848" s="143">
        <v>2.9936262442550415E-2</v>
      </c>
      <c r="BE848" s="139">
        <v>31264.103818543743</v>
      </c>
      <c r="BF848" s="139">
        <v>30257.008016246109</v>
      </c>
      <c r="BG848" s="139">
        <v>31264.494720229763</v>
      </c>
      <c r="BH848" s="139">
        <v>31266.177554026144</v>
      </c>
      <c r="BI848" s="139">
        <v>28242.534963306414</v>
      </c>
      <c r="BJ848" s="139">
        <v>31264.780457541441</v>
      </c>
      <c r="BK848" s="139">
        <v>30256.555564868129</v>
      </c>
      <c r="BL848" s="139">
        <v>31265.084537476545</v>
      </c>
      <c r="BM848" s="139">
        <v>30258.25327657018</v>
      </c>
      <c r="BN848" s="139">
        <v>31264.077527450158</v>
      </c>
      <c r="BO848" s="139">
        <v>31265.361307283441</v>
      </c>
      <c r="BP848" s="139">
        <v>30258.571616959336</v>
      </c>
      <c r="BQ848" s="144">
        <v>368127.00336050143</v>
      </c>
    </row>
    <row r="849" spans="11:69" x14ac:dyDescent="0.25">
      <c r="K849" s="135" t="s">
        <v>328</v>
      </c>
      <c r="N849" s="61" t="s">
        <v>1024</v>
      </c>
      <c r="V849" s="61" t="s">
        <v>396</v>
      </c>
      <c r="W849" s="61" t="s">
        <v>400</v>
      </c>
      <c r="X849" s="61">
        <v>100</v>
      </c>
      <c r="AB849" s="136" t="s">
        <v>387</v>
      </c>
      <c r="AC849" s="179">
        <v>3020107</v>
      </c>
      <c r="AD849" s="180" t="s">
        <v>1025</v>
      </c>
      <c r="AE849" s="139">
        <v>0</v>
      </c>
      <c r="AF849" s="17">
        <v>34334.17</v>
      </c>
      <c r="AG849" s="17">
        <v>128298.87000000001</v>
      </c>
      <c r="AH849" s="140">
        <v>251481.16171397717</v>
      </c>
      <c r="AI849" s="141">
        <v>45128.31</v>
      </c>
      <c r="AJ849" s="142">
        <v>135384.93</v>
      </c>
      <c r="AK849" s="121">
        <v>101981.65</v>
      </c>
      <c r="AL849" s="142">
        <v>122377.97999999998</v>
      </c>
      <c r="AM849" s="181">
        <v>209567.63476028503</v>
      </c>
      <c r="AN849" s="141">
        <v>143895.17695369213</v>
      </c>
      <c r="AO849" s="140">
        <v>77362.817142857108</v>
      </c>
      <c r="AP849" s="140">
        <v>135090.76454113328</v>
      </c>
      <c r="AQ849" s="140">
        <v>139134.87712200143</v>
      </c>
      <c r="AR849" s="142">
        <v>3749.9471220014384</v>
      </c>
      <c r="AS849" s="143">
        <v>2.7698408692913151E-2</v>
      </c>
      <c r="AT849" s="142">
        <v>-112346.28459197574</v>
      </c>
      <c r="AU849" s="143">
        <v>-0.44673837128107874</v>
      </c>
      <c r="AV849" s="142">
        <v>10836.007122001422</v>
      </c>
      <c r="AW849" s="143">
        <v>8.4459100239943033E-2</v>
      </c>
      <c r="AX849" s="142">
        <v>-294.1654588667152</v>
      </c>
      <c r="AY849" s="143">
        <v>-2.1728079991378303E-3</v>
      </c>
      <c r="AZ849" s="142">
        <v>-116390.39717284389</v>
      </c>
      <c r="BA849" s="143">
        <v>-0.46281954632140937</v>
      </c>
      <c r="BB849" s="142">
        <v>4044.1125808681536</v>
      </c>
      <c r="BC849" s="143">
        <v>2.9936262442550446E-2</v>
      </c>
      <c r="BE849" s="139">
        <v>11816.934769417327</v>
      </c>
      <c r="BF849" s="139">
        <v>11435.743324910511</v>
      </c>
      <c r="BG849" s="139">
        <v>11816.934769417327</v>
      </c>
      <c r="BH849" s="139">
        <v>11816.934769417327</v>
      </c>
      <c r="BI849" s="139">
        <v>10673.360437083718</v>
      </c>
      <c r="BJ849" s="139">
        <v>11816.934769417327</v>
      </c>
      <c r="BK849" s="139">
        <v>11435.743324910511</v>
      </c>
      <c r="BL849" s="139">
        <v>11816.934769417327</v>
      </c>
      <c r="BM849" s="139">
        <v>11435.743324910511</v>
      </c>
      <c r="BN849" s="139">
        <v>11816.934769417327</v>
      </c>
      <c r="BO849" s="139">
        <v>11816.934769417327</v>
      </c>
      <c r="BP849" s="139">
        <v>11435.743324264899</v>
      </c>
      <c r="BQ849" s="144">
        <v>139134.87712200143</v>
      </c>
    </row>
    <row r="850" spans="11:69" x14ac:dyDescent="0.25">
      <c r="K850" s="135" t="s">
        <v>328</v>
      </c>
      <c r="N850" s="61" t="s">
        <v>1026</v>
      </c>
      <c r="V850" s="61" t="s">
        <v>396</v>
      </c>
      <c r="W850" s="61" t="s">
        <v>400</v>
      </c>
      <c r="X850" s="61">
        <v>100</v>
      </c>
      <c r="AB850" s="136" t="s">
        <v>387</v>
      </c>
      <c r="AC850" s="179">
        <v>3020109</v>
      </c>
      <c r="AD850" s="180" t="s">
        <v>1027</v>
      </c>
      <c r="AE850" s="139">
        <v>0</v>
      </c>
      <c r="AF850" s="17">
        <v>164731.50000000003</v>
      </c>
      <c r="AG850" s="17">
        <v>43376.35</v>
      </c>
      <c r="AH850" s="140">
        <v>38283.345094834971</v>
      </c>
      <c r="AI850" s="141">
        <v>57517.81</v>
      </c>
      <c r="AJ850" s="142">
        <v>172553.43</v>
      </c>
      <c r="AK850" s="121">
        <v>130752.04</v>
      </c>
      <c r="AL850" s="142">
        <v>156902.448</v>
      </c>
      <c r="AM850" s="181">
        <v>31902.787579111417</v>
      </c>
      <c r="AN850" s="141">
        <v>137132.59751572355</v>
      </c>
      <c r="AO850" s="140">
        <v>181255.2342857144</v>
      </c>
      <c r="AP850" s="140">
        <v>180041.41365967359</v>
      </c>
      <c r="AQ850" s="140">
        <v>185431.18066951734</v>
      </c>
      <c r="AR850" s="142">
        <v>12877.750669517351</v>
      </c>
      <c r="AS850" s="143">
        <v>7.4630511080059969E-2</v>
      </c>
      <c r="AT850" s="142">
        <v>147147.83557468237</v>
      </c>
      <c r="AU850" s="143">
        <v>3.8436514680253198</v>
      </c>
      <c r="AV850" s="142">
        <v>142054.83066951734</v>
      </c>
      <c r="AW850" s="143">
        <v>3.2749373949056881</v>
      </c>
      <c r="AX850" s="142">
        <v>7487.9836596735986</v>
      </c>
      <c r="AY850" s="143">
        <v>4.3395159746599063E-2</v>
      </c>
      <c r="AZ850" s="142">
        <v>141758.06856483861</v>
      </c>
      <c r="BA850" s="143">
        <v>3.7028652593883189</v>
      </c>
      <c r="BB850" s="142">
        <v>5389.767009843752</v>
      </c>
      <c r="BC850" s="143">
        <v>2.9936262442550318E-2</v>
      </c>
      <c r="BE850" s="139">
        <v>15748.949592325476</v>
      </c>
      <c r="BF850" s="139">
        <v>15240.918957949527</v>
      </c>
      <c r="BG850" s="139">
        <v>15748.949592325476</v>
      </c>
      <c r="BH850" s="139">
        <v>15748.949592325476</v>
      </c>
      <c r="BI850" s="139">
        <v>14224.857695421242</v>
      </c>
      <c r="BJ850" s="139">
        <v>15748.949592325476</v>
      </c>
      <c r="BK850" s="139">
        <v>15240.918957949527</v>
      </c>
      <c r="BL850" s="139">
        <v>15748.949592325476</v>
      </c>
      <c r="BM850" s="139">
        <v>15240.918957949527</v>
      </c>
      <c r="BN850" s="139">
        <v>15748.949592325476</v>
      </c>
      <c r="BO850" s="139">
        <v>15748.949592325476</v>
      </c>
      <c r="BP850" s="139">
        <v>15240.918953969176</v>
      </c>
      <c r="BQ850" s="144">
        <v>185431.18066951734</v>
      </c>
    </row>
    <row r="851" spans="11:69" x14ac:dyDescent="0.25">
      <c r="K851" s="135" t="s">
        <v>328</v>
      </c>
      <c r="N851" s="61" t="s">
        <v>1028</v>
      </c>
      <c r="V851" s="61" t="s">
        <v>396</v>
      </c>
      <c r="W851" s="61" t="s">
        <v>400</v>
      </c>
      <c r="X851" s="61">
        <v>100</v>
      </c>
      <c r="AB851" s="136" t="s">
        <v>387</v>
      </c>
      <c r="AC851" s="179">
        <v>3020110</v>
      </c>
      <c r="AD851" s="180" t="s">
        <v>1029</v>
      </c>
      <c r="AE851" s="139">
        <v>0</v>
      </c>
      <c r="AF851" s="17">
        <v>1023077.8400000001</v>
      </c>
      <c r="AG851" s="17">
        <v>968176.58</v>
      </c>
      <c r="AH851" s="140">
        <v>763452.79000221088</v>
      </c>
      <c r="AI851" s="141">
        <v>644792.13</v>
      </c>
      <c r="AJ851" s="142">
        <v>1934376.3900000001</v>
      </c>
      <c r="AK851" s="121">
        <v>1054140.29</v>
      </c>
      <c r="AL851" s="142">
        <v>1264968.3480000002</v>
      </c>
      <c r="AM851" s="181">
        <v>636210.65833165601</v>
      </c>
      <c r="AN851" s="141">
        <v>1181382.4216705549</v>
      </c>
      <c r="AO851" s="140">
        <v>1547373.2742857141</v>
      </c>
      <c r="AP851" s="140">
        <v>2004199.1216593098</v>
      </c>
      <c r="AQ851" s="140">
        <v>2064197.3525524316</v>
      </c>
      <c r="AR851" s="142">
        <v>129820.96255243151</v>
      </c>
      <c r="AS851" s="143">
        <v>6.7112565694844681E-2</v>
      </c>
      <c r="AT851" s="142">
        <v>1300744.5625502206</v>
      </c>
      <c r="AU851" s="143">
        <v>1.703765549859938</v>
      </c>
      <c r="AV851" s="142">
        <v>1096020.7725524316</v>
      </c>
      <c r="AW851" s="143">
        <v>1.1320463593040349</v>
      </c>
      <c r="AX851" s="142">
        <v>69822.731659309706</v>
      </c>
      <c r="AY851" s="143">
        <v>3.6095731947653531E-2</v>
      </c>
      <c r="AZ851" s="142">
        <v>1240746.3316570991</v>
      </c>
      <c r="BA851" s="143">
        <v>1.6251775458879467</v>
      </c>
      <c r="BB851" s="142">
        <v>59998.230893121799</v>
      </c>
      <c r="BC851" s="143">
        <v>2.9936262442550252E-2</v>
      </c>
      <c r="BE851" s="139">
        <v>175314.31835059173</v>
      </c>
      <c r="BF851" s="139">
        <v>169660.05203745048</v>
      </c>
      <c r="BG851" s="139">
        <v>175314.6023389961</v>
      </c>
      <c r="BH851" s="139">
        <v>175315.82491055754</v>
      </c>
      <c r="BI851" s="139">
        <v>158351.31498051374</v>
      </c>
      <c r="BJ851" s="139">
        <v>175314.80992593191</v>
      </c>
      <c r="BK851" s="139">
        <v>169659.72333345798</v>
      </c>
      <c r="BL851" s="139">
        <v>175315.03083870528</v>
      </c>
      <c r="BM851" s="139">
        <v>169660.95671375433</v>
      </c>
      <c r="BN851" s="139">
        <v>175314.29925022458</v>
      </c>
      <c r="BO851" s="139">
        <v>175315.23191078723</v>
      </c>
      <c r="BP851" s="139">
        <v>169661.18796146088</v>
      </c>
      <c r="BQ851" s="144">
        <v>2064197.3525524316</v>
      </c>
    </row>
    <row r="852" spans="11:69" x14ac:dyDescent="0.25">
      <c r="K852" s="135" t="s">
        <v>328</v>
      </c>
      <c r="N852" s="61" t="s">
        <v>1030</v>
      </c>
      <c r="V852" s="61" t="s">
        <v>396</v>
      </c>
      <c r="W852" s="61" t="s">
        <v>400</v>
      </c>
      <c r="X852" s="61">
        <v>100</v>
      </c>
      <c r="AB852" s="136" t="s">
        <v>387</v>
      </c>
      <c r="AC852" s="179">
        <v>3020113</v>
      </c>
      <c r="AD852" s="180" t="s">
        <v>1031</v>
      </c>
      <c r="AE852" s="139">
        <v>0</v>
      </c>
      <c r="AF852" s="17">
        <v>985927.22000000009</v>
      </c>
      <c r="AG852" s="17">
        <v>609316.09</v>
      </c>
      <c r="AH852" s="140">
        <v>275719.434684904</v>
      </c>
      <c r="AI852" s="141">
        <v>294033.39</v>
      </c>
      <c r="AJ852" s="142">
        <v>882100.17</v>
      </c>
      <c r="AK852" s="121">
        <v>654344.31000000006</v>
      </c>
      <c r="AL852" s="142">
        <v>785213.17200000002</v>
      </c>
      <c r="AM852" s="181">
        <v>229766.19557006651</v>
      </c>
      <c r="AN852" s="141">
        <v>700297.54911483754</v>
      </c>
      <c r="AO852" s="140">
        <v>826581.44571428595</v>
      </c>
      <c r="AP852" s="140">
        <v>923015.95019226463</v>
      </c>
      <c r="AQ852" s="140">
        <v>950647.5979158798</v>
      </c>
      <c r="AR852" s="142">
        <v>68547.427915879758</v>
      </c>
      <c r="AS852" s="143">
        <v>7.7709346678710822E-2</v>
      </c>
      <c r="AT852" s="142">
        <v>674928.16323097586</v>
      </c>
      <c r="AU852" s="143">
        <v>2.4478802664102846</v>
      </c>
      <c r="AV852" s="142">
        <v>341331.50791587983</v>
      </c>
      <c r="AW852" s="143">
        <v>0.56018791152532976</v>
      </c>
      <c r="AX852" s="142">
        <v>40915.780192264589</v>
      </c>
      <c r="AY852" s="143">
        <v>4.6384505506063545E-2</v>
      </c>
      <c r="AZ852" s="142">
        <v>647296.51550736069</v>
      </c>
      <c r="BA852" s="143">
        <v>2.3476637265236677</v>
      </c>
      <c r="BB852" s="142">
        <v>27631.64772361517</v>
      </c>
      <c r="BC852" s="143">
        <v>2.9936262442549866E-2</v>
      </c>
      <c r="BE852" s="139">
        <v>80739.932972882947</v>
      </c>
      <c r="BF852" s="139">
        <v>78135.419004386931</v>
      </c>
      <c r="BG852" s="139">
        <v>80739.932972882947</v>
      </c>
      <c r="BH852" s="139">
        <v>80739.932972882947</v>
      </c>
      <c r="BI852" s="139">
        <v>72926.391073027044</v>
      </c>
      <c r="BJ852" s="139">
        <v>80739.932972882947</v>
      </c>
      <c r="BK852" s="139">
        <v>78135.419004386931</v>
      </c>
      <c r="BL852" s="139">
        <v>80739.932972882947</v>
      </c>
      <c r="BM852" s="139">
        <v>78135.419004386931</v>
      </c>
      <c r="BN852" s="139">
        <v>80739.932972882947</v>
      </c>
      <c r="BO852" s="139">
        <v>80739.932972882947</v>
      </c>
      <c r="BP852" s="139">
        <v>78135.419019511188</v>
      </c>
      <c r="BQ852" s="144">
        <v>950647.59791587968</v>
      </c>
    </row>
    <row r="853" spans="11:69" x14ac:dyDescent="0.25">
      <c r="K853" s="135" t="s">
        <v>328</v>
      </c>
      <c r="N853" s="61" t="s">
        <v>1032</v>
      </c>
      <c r="V853" s="61" t="s">
        <v>396</v>
      </c>
      <c r="W853" s="61" t="s">
        <v>400</v>
      </c>
      <c r="X853" s="61">
        <v>100</v>
      </c>
      <c r="AB853" s="136" t="s">
        <v>387</v>
      </c>
      <c r="AC853" s="179">
        <v>3020114</v>
      </c>
      <c r="AD853" s="180" t="s">
        <v>1033</v>
      </c>
      <c r="AE853" s="139">
        <v>0</v>
      </c>
      <c r="AF853" s="17">
        <v>737606.22</v>
      </c>
      <c r="AG853" s="17">
        <v>414933.86</v>
      </c>
      <c r="AH853" s="140">
        <v>595303.22817126696</v>
      </c>
      <c r="AI853" s="141">
        <v>195105.58000000002</v>
      </c>
      <c r="AJ853" s="142">
        <v>585316.74</v>
      </c>
      <c r="AK853" s="121">
        <v>397844.99999999994</v>
      </c>
      <c r="AL853" s="142">
        <v>477413.99999999988</v>
      </c>
      <c r="AM853" s="181">
        <v>496086.0234729604</v>
      </c>
      <c r="AN853" s="141">
        <v>497062.20469830651</v>
      </c>
      <c r="AO853" s="140">
        <v>464314.98857142887</v>
      </c>
      <c r="AP853" s="140">
        <v>654485.05906171037</v>
      </c>
      <c r="AQ853" s="140">
        <v>674077.89555450971</v>
      </c>
      <c r="AR853" s="142">
        <v>88761.155554509722</v>
      </c>
      <c r="AS853" s="143">
        <v>0.15164636424803044</v>
      </c>
      <c r="AT853" s="142">
        <v>78774.667383242748</v>
      </c>
      <c r="AU853" s="143">
        <v>0.13232696154736709</v>
      </c>
      <c r="AV853" s="142">
        <v>259144.03555450973</v>
      </c>
      <c r="AW853" s="143">
        <v>0.62454299476670749</v>
      </c>
      <c r="AX853" s="142">
        <v>69168.319061710383</v>
      </c>
      <c r="AY853" s="143">
        <v>0.11817246002858278</v>
      </c>
      <c r="AZ853" s="142">
        <v>59181.830890443409</v>
      </c>
      <c r="BA853" s="143">
        <v>9.9414597619848569E-2</v>
      </c>
      <c r="BB853" s="142">
        <v>19592.836492799339</v>
      </c>
      <c r="BC853" s="143">
        <v>2.9936262442550213E-2</v>
      </c>
      <c r="BE853" s="139">
        <v>57250.451407965564</v>
      </c>
      <c r="BF853" s="139">
        <v>55403.662643269075</v>
      </c>
      <c r="BG853" s="139">
        <v>57250.451407965564</v>
      </c>
      <c r="BH853" s="139">
        <v>57250.451407965564</v>
      </c>
      <c r="BI853" s="139">
        <v>51710.085137798131</v>
      </c>
      <c r="BJ853" s="139">
        <v>57250.451407965564</v>
      </c>
      <c r="BK853" s="139">
        <v>55403.662643269075</v>
      </c>
      <c r="BL853" s="139">
        <v>57250.451407965564</v>
      </c>
      <c r="BM853" s="139">
        <v>55403.662643269075</v>
      </c>
      <c r="BN853" s="139">
        <v>57250.451407965564</v>
      </c>
      <c r="BO853" s="139">
        <v>57250.451407965564</v>
      </c>
      <c r="BP853" s="139">
        <v>55403.662631145424</v>
      </c>
      <c r="BQ853" s="144">
        <v>674077.89555450971</v>
      </c>
    </row>
    <row r="854" spans="11:69" x14ac:dyDescent="0.25">
      <c r="K854" s="135" t="s">
        <v>328</v>
      </c>
      <c r="N854" s="61" t="s">
        <v>1034</v>
      </c>
      <c r="V854" s="61" t="s">
        <v>396</v>
      </c>
      <c r="W854" s="61" t="s">
        <v>400</v>
      </c>
      <c r="X854" s="61">
        <v>100</v>
      </c>
      <c r="AB854" s="136" t="s">
        <v>387</v>
      </c>
      <c r="AC854" s="179">
        <v>3020115</v>
      </c>
      <c r="AD854" s="180" t="s">
        <v>1035</v>
      </c>
      <c r="AE854" s="139">
        <v>2667053.04</v>
      </c>
      <c r="AF854" s="17">
        <v>3443925.15</v>
      </c>
      <c r="AG854" s="17">
        <v>2060412.87</v>
      </c>
      <c r="AH854" s="140">
        <v>2396539.0456129387</v>
      </c>
      <c r="AI854" s="141">
        <v>744763.75</v>
      </c>
      <c r="AJ854" s="142">
        <v>2234291.25</v>
      </c>
      <c r="AK854" s="121">
        <v>2436800.3000000003</v>
      </c>
      <c r="AL854" s="142">
        <v>2924160.3600000003</v>
      </c>
      <c r="AM854" s="181">
        <v>1997115.8713417456</v>
      </c>
      <c r="AN854" s="141">
        <v>2836223.4742711931</v>
      </c>
      <c r="AO854" s="140">
        <v>3003242.6399999992</v>
      </c>
      <c r="AP854" s="140">
        <v>2314170.4004272036</v>
      </c>
      <c r="AQ854" s="140">
        <v>2383448.0128711713</v>
      </c>
      <c r="AR854" s="142">
        <v>149156.76287117135</v>
      </c>
      <c r="AS854" s="143">
        <v>6.6757976549015871E-2</v>
      </c>
      <c r="AT854" s="142">
        <v>-13091.032741767354</v>
      </c>
      <c r="AU854" s="143">
        <v>-5.4624742149440722E-3</v>
      </c>
      <c r="AV854" s="142">
        <v>323035.14287117124</v>
      </c>
      <c r="AW854" s="143">
        <v>0.15678175358668345</v>
      </c>
      <c r="AX854" s="142">
        <v>79879.150427203625</v>
      </c>
      <c r="AY854" s="143">
        <v>3.5751449336429895E-2</v>
      </c>
      <c r="AZ854" s="142">
        <v>-82368.645185735077</v>
      </c>
      <c r="BA854" s="143">
        <v>-3.4369832336559519E-2</v>
      </c>
      <c r="BB854" s="142">
        <v>69277.612443967722</v>
      </c>
      <c r="BC854" s="143">
        <v>2.9936262442549107E-2</v>
      </c>
      <c r="BE854" s="139">
        <v>202500.97633575147</v>
      </c>
      <c r="BF854" s="139">
        <v>195916.4085209255</v>
      </c>
      <c r="BG854" s="139">
        <v>202476.12748348713</v>
      </c>
      <c r="BH854" s="139">
        <v>202369.15304493299</v>
      </c>
      <c r="BI854" s="139">
        <v>182765.62911303411</v>
      </c>
      <c r="BJ854" s="139">
        <v>202457.96372390704</v>
      </c>
      <c r="BK854" s="139">
        <v>195945.16996619501</v>
      </c>
      <c r="BL854" s="139">
        <v>202438.63395978897</v>
      </c>
      <c r="BM854" s="139">
        <v>195837.24976840455</v>
      </c>
      <c r="BN854" s="139">
        <v>202502.64760892256</v>
      </c>
      <c r="BO854" s="139">
        <v>202421.04024687188</v>
      </c>
      <c r="BP854" s="139">
        <v>195817.01309895024</v>
      </c>
      <c r="BQ854" s="144">
        <v>2383448.0128711713</v>
      </c>
    </row>
    <row r="855" spans="11:69" x14ac:dyDescent="0.25">
      <c r="K855" s="135" t="s">
        <v>328</v>
      </c>
      <c r="N855" s="61" t="s">
        <v>1036</v>
      </c>
      <c r="V855" s="61" t="s">
        <v>396</v>
      </c>
      <c r="W855" s="61" t="s">
        <v>400</v>
      </c>
      <c r="X855" s="61">
        <v>100</v>
      </c>
      <c r="AB855" s="136" t="s">
        <v>387</v>
      </c>
      <c r="AC855" s="179">
        <v>3020120</v>
      </c>
      <c r="AD855" s="180" t="s">
        <v>1037</v>
      </c>
      <c r="AE855" s="139">
        <v>1252476.1299999999</v>
      </c>
      <c r="AF855" s="17">
        <v>1859576.72</v>
      </c>
      <c r="AG855" s="17">
        <v>1132666.9000000001</v>
      </c>
      <c r="AH855" s="140">
        <v>1738082.482054061</v>
      </c>
      <c r="AI855" s="141">
        <v>326726.42</v>
      </c>
      <c r="AJ855" s="142">
        <v>980179.26</v>
      </c>
      <c r="AK855" s="121">
        <v>1130318.28</v>
      </c>
      <c r="AL855" s="142">
        <v>1356381.9360000002</v>
      </c>
      <c r="AM855" s="181">
        <v>1448402.0683686</v>
      </c>
      <c r="AN855" s="141">
        <v>1419998.6936854611</v>
      </c>
      <c r="AO855" s="140">
        <v>1335489.5999999987</v>
      </c>
      <c r="AP855" s="140">
        <v>1012853.2206338828</v>
      </c>
      <c r="AQ855" s="140">
        <v>1043174.2604625615</v>
      </c>
      <c r="AR855" s="142">
        <v>62995.000462561497</v>
      </c>
      <c r="AS855" s="143">
        <v>6.4268856762549231E-2</v>
      </c>
      <c r="AT855" s="142">
        <v>-694908.22159149952</v>
      </c>
      <c r="AU855" s="143">
        <v>-0.39981314394830036</v>
      </c>
      <c r="AV855" s="142">
        <v>-89492.639537438634</v>
      </c>
      <c r="AW855" s="143">
        <v>-7.9010554239237168E-2</v>
      </c>
      <c r="AX855" s="142">
        <v>32673.960633882787</v>
      </c>
      <c r="AY855" s="143">
        <v>3.3334678632031843E-2</v>
      </c>
      <c r="AZ855" s="142">
        <v>-725229.26142017823</v>
      </c>
      <c r="BA855" s="143">
        <v>-0.41725825379880954</v>
      </c>
      <c r="BB855" s="142">
        <v>30321.039828678709</v>
      </c>
      <c r="BC855" s="143">
        <v>2.9936262442550786E-2</v>
      </c>
      <c r="BE855" s="139">
        <v>88598.361849646957</v>
      </c>
      <c r="BF855" s="139">
        <v>85740.350171753904</v>
      </c>
      <c r="BG855" s="139">
        <v>88598.361849646957</v>
      </c>
      <c r="BH855" s="139">
        <v>88598.361849646957</v>
      </c>
      <c r="BI855" s="139">
        <v>80024.326831576007</v>
      </c>
      <c r="BJ855" s="139">
        <v>88598.361849646957</v>
      </c>
      <c r="BK855" s="139">
        <v>85740.350171753904</v>
      </c>
      <c r="BL855" s="139">
        <v>88598.361849646957</v>
      </c>
      <c r="BM855" s="139">
        <v>85740.350171753904</v>
      </c>
      <c r="BN855" s="139">
        <v>88598.361849646957</v>
      </c>
      <c r="BO855" s="139">
        <v>88598.361849646957</v>
      </c>
      <c r="BP855" s="139">
        <v>85740.35016819516</v>
      </c>
      <c r="BQ855" s="144">
        <v>1043174.2604625617</v>
      </c>
    </row>
    <row r="856" spans="11:69" x14ac:dyDescent="0.25">
      <c r="K856" s="135" t="s">
        <v>328</v>
      </c>
      <c r="N856" s="61" t="s">
        <v>1038</v>
      </c>
      <c r="V856" s="61" t="s">
        <v>396</v>
      </c>
      <c r="W856" s="61" t="s">
        <v>400</v>
      </c>
      <c r="X856" s="61">
        <v>100</v>
      </c>
      <c r="AB856" s="136" t="s">
        <v>387</v>
      </c>
      <c r="AC856" s="179">
        <v>3020125</v>
      </c>
      <c r="AD856" s="180" t="s">
        <v>1039</v>
      </c>
      <c r="AE856" s="139">
        <v>0</v>
      </c>
      <c r="AF856" s="17">
        <v>568064.78</v>
      </c>
      <c r="AG856" s="17">
        <v>557506.30999999994</v>
      </c>
      <c r="AH856" s="140">
        <v>613361.69809895987</v>
      </c>
      <c r="AI856" s="141">
        <v>126260.38</v>
      </c>
      <c r="AJ856" s="142">
        <v>378781.14</v>
      </c>
      <c r="AK856" s="121">
        <v>324909.75</v>
      </c>
      <c r="AL856" s="142">
        <v>389891.69999999995</v>
      </c>
      <c r="AM856" s="181">
        <v>511134.74841259397</v>
      </c>
      <c r="AN856" s="141">
        <v>427136.6996863659</v>
      </c>
      <c r="AO856" s="140">
        <v>311655.66857142851</v>
      </c>
      <c r="AP856" s="140">
        <v>393215.08385047637</v>
      </c>
      <c r="AQ856" s="140">
        <v>404986.47379699338</v>
      </c>
      <c r="AR856" s="142">
        <v>26205.333796993364</v>
      </c>
      <c r="AS856" s="143">
        <v>6.9183312022856686E-2</v>
      </c>
      <c r="AT856" s="142">
        <v>-208375.22430196649</v>
      </c>
      <c r="AU856" s="143">
        <v>-0.33972650223807616</v>
      </c>
      <c r="AV856" s="142">
        <v>-152519.83620300656</v>
      </c>
      <c r="AW856" s="143">
        <v>-0.27357508510173917</v>
      </c>
      <c r="AX856" s="142">
        <v>14433.943850476353</v>
      </c>
      <c r="AY856" s="143">
        <v>3.8106289691393694E-2</v>
      </c>
      <c r="AZ856" s="142">
        <v>-220146.6142484835</v>
      </c>
      <c r="BA856" s="143">
        <v>-0.35891809829469495</v>
      </c>
      <c r="BB856" s="142">
        <v>11771.389946517011</v>
      </c>
      <c r="BC856" s="143">
        <v>2.993626244254961E-2</v>
      </c>
      <c r="BE856" s="139">
        <v>34396.111474396421</v>
      </c>
      <c r="BF856" s="139">
        <v>33286.559488714774</v>
      </c>
      <c r="BG856" s="139">
        <v>34396.111474396421</v>
      </c>
      <c r="BH856" s="139">
        <v>34396.111474396421</v>
      </c>
      <c r="BI856" s="139">
        <v>31067.45552507402</v>
      </c>
      <c r="BJ856" s="139">
        <v>34396.111474396421</v>
      </c>
      <c r="BK856" s="139">
        <v>33286.559488714774</v>
      </c>
      <c r="BL856" s="139">
        <v>34396.111474396421</v>
      </c>
      <c r="BM856" s="139">
        <v>33286.559488714774</v>
      </c>
      <c r="BN856" s="139">
        <v>34396.111474396421</v>
      </c>
      <c r="BO856" s="139">
        <v>34396.111474396421</v>
      </c>
      <c r="BP856" s="139">
        <v>33286.559485000042</v>
      </c>
      <c r="BQ856" s="144">
        <v>404986.47379699338</v>
      </c>
    </row>
    <row r="857" spans="11:69" x14ac:dyDescent="0.25">
      <c r="K857" s="135" t="s">
        <v>328</v>
      </c>
      <c r="N857" s="61" t="s">
        <v>1040</v>
      </c>
      <c r="V857" s="61" t="s">
        <v>396</v>
      </c>
      <c r="W857" s="61" t="s">
        <v>400</v>
      </c>
      <c r="X857" s="61">
        <v>100</v>
      </c>
      <c r="AB857" s="136" t="s">
        <v>387</v>
      </c>
      <c r="AC857" s="179">
        <v>3020130</v>
      </c>
      <c r="AD857" s="180" t="s">
        <v>1041</v>
      </c>
      <c r="AE857" s="139">
        <v>0</v>
      </c>
      <c r="AF857" s="17">
        <v>576963.42000000004</v>
      </c>
      <c r="AG857" s="17">
        <v>447321.49</v>
      </c>
      <c r="AH857" s="140">
        <v>645973.70849189127</v>
      </c>
      <c r="AI857" s="141">
        <v>232590.81</v>
      </c>
      <c r="AJ857" s="142">
        <v>697772.42999999993</v>
      </c>
      <c r="AK857" s="121">
        <v>449574.25</v>
      </c>
      <c r="AL857" s="142">
        <v>539489.10000000009</v>
      </c>
      <c r="AM857" s="181">
        <v>538311.42374238197</v>
      </c>
      <c r="AN857" s="141">
        <v>557236.5347495093</v>
      </c>
      <c r="AO857" s="140">
        <v>537034.3542857148</v>
      </c>
      <c r="AP857" s="140">
        <v>716864.1834214438</v>
      </c>
      <c r="AQ857" s="140">
        <v>738324.41775201214</v>
      </c>
      <c r="AR857" s="142">
        <v>40551.98775201221</v>
      </c>
      <c r="AS857" s="143">
        <v>5.8116351418487852E-2</v>
      </c>
      <c r="AT857" s="142">
        <v>92350.709260120871</v>
      </c>
      <c r="AU857" s="143">
        <v>0.14296357273692373</v>
      </c>
      <c r="AV857" s="142">
        <v>291002.92775201215</v>
      </c>
      <c r="AW857" s="143">
        <v>0.65054537789367584</v>
      </c>
      <c r="AX857" s="142">
        <v>19091.753421443864</v>
      </c>
      <c r="AY857" s="143">
        <v>2.7361002814977751E-2</v>
      </c>
      <c r="AZ857" s="142">
        <v>70890.474929552525</v>
      </c>
      <c r="BA857" s="143">
        <v>0.10974204367396849</v>
      </c>
      <c r="BB857" s="142">
        <v>21460.234330568346</v>
      </c>
      <c r="BC857" s="143">
        <v>2.9936262442549585E-2</v>
      </c>
      <c r="BE857" s="139">
        <v>62707.129359769708</v>
      </c>
      <c r="BF857" s="139">
        <v>60684.227789046621</v>
      </c>
      <c r="BG857" s="139">
        <v>62707.086019929135</v>
      </c>
      <c r="BH857" s="139">
        <v>62706.899441689515</v>
      </c>
      <c r="BI857" s="139">
        <v>56638.455855525652</v>
      </c>
      <c r="BJ857" s="139">
        <v>62707.05433981627</v>
      </c>
      <c r="BK857" s="139">
        <v>60684.27795299139</v>
      </c>
      <c r="BL857" s="139">
        <v>62707.020626029967</v>
      </c>
      <c r="BM857" s="139">
        <v>60684.089725216647</v>
      </c>
      <c r="BN857" s="139">
        <v>62707.132274701631</v>
      </c>
      <c r="BO857" s="139">
        <v>62706.989940157451</v>
      </c>
      <c r="BP857" s="139">
        <v>60684.05442713818</v>
      </c>
      <c r="BQ857" s="144">
        <v>738324.41775201226</v>
      </c>
    </row>
    <row r="858" spans="11:69" x14ac:dyDescent="0.25">
      <c r="K858" s="135" t="s">
        <v>328</v>
      </c>
      <c r="N858" s="61" t="s">
        <v>1042</v>
      </c>
      <c r="V858" s="61" t="s">
        <v>396</v>
      </c>
      <c r="W858" s="61" t="s">
        <v>400</v>
      </c>
      <c r="X858" s="61">
        <v>100</v>
      </c>
      <c r="AB858" s="136" t="s">
        <v>387</v>
      </c>
      <c r="AC858" s="179">
        <v>3020131</v>
      </c>
      <c r="AD858" s="180" t="s">
        <v>1043</v>
      </c>
      <c r="AE858" s="139">
        <v>779541.99</v>
      </c>
      <c r="AF858" s="17">
        <v>2732204.33</v>
      </c>
      <c r="AG858" s="17">
        <v>2355547.88</v>
      </c>
      <c r="AH858" s="140">
        <v>2514658.1209424939</v>
      </c>
      <c r="AI858" s="141">
        <v>1307040.4099999999</v>
      </c>
      <c r="AJ858" s="142">
        <v>3921121.2299999995</v>
      </c>
      <c r="AK858" s="121">
        <v>3297304.93</v>
      </c>
      <c r="AL858" s="142">
        <v>3956765.9160000002</v>
      </c>
      <c r="AM858" s="181">
        <v>2095548.434116353</v>
      </c>
      <c r="AN858" s="141">
        <v>3716414.6168261413</v>
      </c>
      <c r="AO858" s="140">
        <v>3602405.3828571467</v>
      </c>
      <c r="AP858" s="140">
        <v>4021550.1812363639</v>
      </c>
      <c r="AQ858" s="140">
        <v>4141940.3628877359</v>
      </c>
      <c r="AR858" s="142">
        <v>220819.13288773643</v>
      </c>
      <c r="AS858" s="143">
        <v>5.6315303693820366E-2</v>
      </c>
      <c r="AT858" s="142">
        <v>1627282.241945242</v>
      </c>
      <c r="AU858" s="143">
        <v>0.64711867923236288</v>
      </c>
      <c r="AV858" s="142">
        <v>1786392.4828877361</v>
      </c>
      <c r="AW858" s="143">
        <v>0.75837663842678338</v>
      </c>
      <c r="AX858" s="142">
        <v>100428.95123636443</v>
      </c>
      <c r="AY858" s="143">
        <v>2.5612304579617509E-2</v>
      </c>
      <c r="AZ858" s="142">
        <v>1506892.06029387</v>
      </c>
      <c r="BA858" s="143">
        <v>0.59924331174254686</v>
      </c>
      <c r="BB858" s="142">
        <v>120390.181651372</v>
      </c>
      <c r="BC858" s="143">
        <v>2.993626244254893E-2</v>
      </c>
      <c r="BE858" s="139">
        <v>351766.40384660178</v>
      </c>
      <c r="BF858" s="139">
        <v>340429.70713847585</v>
      </c>
      <c r="BG858" s="139">
        <v>351771.68699726148</v>
      </c>
      <c r="BH858" s="139">
        <v>351794.43098839658</v>
      </c>
      <c r="BI858" s="139">
        <v>317752.50977463543</v>
      </c>
      <c r="BJ858" s="139">
        <v>351775.5488206321</v>
      </c>
      <c r="BK858" s="139">
        <v>340423.59212572058</v>
      </c>
      <c r="BL858" s="139">
        <v>351779.65854992531</v>
      </c>
      <c r="BM858" s="139">
        <v>340446.53719610395</v>
      </c>
      <c r="BN858" s="139">
        <v>351766.04851477954</v>
      </c>
      <c r="BO858" s="139">
        <v>351783.3991748449</v>
      </c>
      <c r="BP858" s="139">
        <v>340450.83976035879</v>
      </c>
      <c r="BQ858" s="144">
        <v>4141940.3628877364</v>
      </c>
    </row>
    <row r="859" spans="11:69" x14ac:dyDescent="0.25">
      <c r="K859" s="135" t="s">
        <v>328</v>
      </c>
      <c r="N859" s="61" t="s">
        <v>1044</v>
      </c>
      <c r="V859" s="61" t="s">
        <v>396</v>
      </c>
      <c r="W859" s="61" t="s">
        <v>400</v>
      </c>
      <c r="X859" s="61">
        <v>100</v>
      </c>
      <c r="AB859" s="136" t="s">
        <v>387</v>
      </c>
      <c r="AC859" s="179">
        <v>3020135</v>
      </c>
      <c r="AD859" s="180" t="s">
        <v>1045</v>
      </c>
      <c r="AE859" s="139">
        <v>86799.360000000001</v>
      </c>
      <c r="AF859" s="17">
        <v>0</v>
      </c>
      <c r="AG859" s="17">
        <v>0</v>
      </c>
      <c r="AH859" s="140">
        <v>0</v>
      </c>
      <c r="AI859" s="141">
        <v>0</v>
      </c>
      <c r="AJ859" s="142">
        <v>0</v>
      </c>
      <c r="AK859" s="121">
        <v>0</v>
      </c>
      <c r="AL859" s="142">
        <v>0</v>
      </c>
      <c r="AM859" s="181">
        <v>0</v>
      </c>
      <c r="AN859" s="141">
        <v>0</v>
      </c>
      <c r="AO859" s="140">
        <v>0</v>
      </c>
      <c r="AP859" s="140">
        <v>0</v>
      </c>
      <c r="AQ859" s="140">
        <v>0</v>
      </c>
      <c r="AR859" s="142">
        <v>0</v>
      </c>
      <c r="AS859" s="143">
        <v>0</v>
      </c>
      <c r="AT859" s="142">
        <v>0</v>
      </c>
      <c r="AU859" s="143">
        <v>0</v>
      </c>
      <c r="AV859" s="142">
        <v>0</v>
      </c>
      <c r="AW859" s="143">
        <v>0</v>
      </c>
      <c r="AX859" s="142">
        <v>0</v>
      </c>
      <c r="AY859" s="143">
        <v>0</v>
      </c>
      <c r="AZ859" s="142">
        <v>0</v>
      </c>
      <c r="BA859" s="143">
        <v>0</v>
      </c>
      <c r="BB859" s="142">
        <v>0</v>
      </c>
      <c r="BC859" s="143">
        <v>0</v>
      </c>
      <c r="BE859" s="139">
        <v>0</v>
      </c>
      <c r="BF859" s="139">
        <v>0</v>
      </c>
      <c r="BG859" s="139">
        <v>0</v>
      </c>
      <c r="BH859" s="139">
        <v>0</v>
      </c>
      <c r="BI859" s="139">
        <v>0</v>
      </c>
      <c r="BJ859" s="139">
        <v>0</v>
      </c>
      <c r="BK859" s="139">
        <v>0</v>
      </c>
      <c r="BL859" s="139">
        <v>0</v>
      </c>
      <c r="BM859" s="139">
        <v>0</v>
      </c>
      <c r="BN859" s="139">
        <v>0</v>
      </c>
      <c r="BO859" s="139">
        <v>0</v>
      </c>
      <c r="BP859" s="139">
        <v>0</v>
      </c>
      <c r="BQ859" s="144">
        <v>0</v>
      </c>
    </row>
    <row r="860" spans="11:69" x14ac:dyDescent="0.25">
      <c r="K860" s="135" t="s">
        <v>328</v>
      </c>
      <c r="N860" s="61" t="s">
        <v>1046</v>
      </c>
      <c r="V860" s="61" t="s">
        <v>396</v>
      </c>
      <c r="W860" s="61" t="s">
        <v>400</v>
      </c>
      <c r="X860" s="61">
        <v>100</v>
      </c>
      <c r="AB860" s="136" t="s">
        <v>387</v>
      </c>
      <c r="AC860" s="179">
        <v>3020140</v>
      </c>
      <c r="AD860" s="180" t="s">
        <v>1047</v>
      </c>
      <c r="AE860" s="139">
        <v>771576.70000000007</v>
      </c>
      <c r="AF860" s="17">
        <v>528368.63</v>
      </c>
      <c r="AG860" s="17">
        <v>413615.38</v>
      </c>
      <c r="AH860" s="140">
        <v>458494.88265419228</v>
      </c>
      <c r="AI860" s="141">
        <v>252532.46000000002</v>
      </c>
      <c r="AJ860" s="142">
        <v>757597.38000000012</v>
      </c>
      <c r="AK860" s="121">
        <v>416707.58</v>
      </c>
      <c r="AL860" s="142">
        <v>500049.09600000002</v>
      </c>
      <c r="AM860" s="181">
        <v>382079.06887573231</v>
      </c>
      <c r="AN860" s="141">
        <v>493123.39377845998</v>
      </c>
      <c r="AO860" s="140">
        <v>600313.3885714279</v>
      </c>
      <c r="AP860" s="140">
        <v>767585.93222871062</v>
      </c>
      <c r="AQ860" s="140">
        <v>790564.5861431181</v>
      </c>
      <c r="AR860" s="142">
        <v>32967.206143117975</v>
      </c>
      <c r="AS860" s="143">
        <v>4.3515470107774096E-2</v>
      </c>
      <c r="AT860" s="142">
        <v>332069.70348892582</v>
      </c>
      <c r="AU860" s="143">
        <v>0.72426043572525689</v>
      </c>
      <c r="AV860" s="142">
        <v>376949.20614311809</v>
      </c>
      <c r="AW860" s="143">
        <v>0.91135200568005492</v>
      </c>
      <c r="AX860" s="142">
        <v>9988.5522287104977</v>
      </c>
      <c r="AY860" s="143">
        <v>1.3184512634812037E-2</v>
      </c>
      <c r="AZ860" s="142">
        <v>309091.04957451834</v>
      </c>
      <c r="BA860" s="143">
        <v>0.67414285582690381</v>
      </c>
      <c r="BB860" s="142">
        <v>22978.653914407478</v>
      </c>
      <c r="BC860" s="143">
        <v>2.9936262442549218E-2</v>
      </c>
      <c r="BE860" s="139">
        <v>67141.570573579651</v>
      </c>
      <c r="BF860" s="139">
        <v>64977.719181691689</v>
      </c>
      <c r="BG860" s="139">
        <v>67142.238850245325</v>
      </c>
      <c r="BH860" s="139">
        <v>67145.115784775291</v>
      </c>
      <c r="BI860" s="139">
        <v>60649.535240147605</v>
      </c>
      <c r="BJ860" s="139">
        <v>67142.727340279351</v>
      </c>
      <c r="BK860" s="139">
        <v>64976.945681067191</v>
      </c>
      <c r="BL860" s="139">
        <v>67143.24718844681</v>
      </c>
      <c r="BM860" s="139">
        <v>64979.848050527602</v>
      </c>
      <c r="BN860" s="139">
        <v>67141.525626921735</v>
      </c>
      <c r="BO860" s="139">
        <v>67143.720347837836</v>
      </c>
      <c r="BP860" s="139">
        <v>64980.392277597988</v>
      </c>
      <c r="BQ860" s="144">
        <v>790564.58614311798</v>
      </c>
    </row>
    <row r="861" spans="11:69" x14ac:dyDescent="0.25">
      <c r="K861" s="135" t="s">
        <v>328</v>
      </c>
      <c r="N861" s="61" t="s">
        <v>1048</v>
      </c>
      <c r="V861" s="61" t="s">
        <v>396</v>
      </c>
      <c r="W861" s="61" t="s">
        <v>400</v>
      </c>
      <c r="X861" s="61">
        <v>100</v>
      </c>
      <c r="AB861" s="136" t="s">
        <v>387</v>
      </c>
      <c r="AC861" s="179">
        <v>3020147</v>
      </c>
      <c r="AD861" s="180" t="s">
        <v>1049</v>
      </c>
      <c r="AE861" s="139">
        <v>0</v>
      </c>
      <c r="AF861" s="17">
        <v>54098.48</v>
      </c>
      <c r="AG861" s="17">
        <v>14447.51</v>
      </c>
      <c r="AH861" s="140">
        <v>0</v>
      </c>
      <c r="AI861" s="141">
        <v>-14447.51</v>
      </c>
      <c r="AJ861" s="142">
        <v>-43342.53</v>
      </c>
      <c r="AK861" s="121">
        <v>-14447.51</v>
      </c>
      <c r="AL861" s="142">
        <v>-17337.011999999999</v>
      </c>
      <c r="AM861" s="181">
        <v>0</v>
      </c>
      <c r="AN861" s="141">
        <v>-14447.51</v>
      </c>
      <c r="AO861" s="140">
        <v>-24767.159999999993</v>
      </c>
      <c r="AP861" s="140">
        <v>-42953.533408795112</v>
      </c>
      <c r="AQ861" s="140">
        <v>-44239.401657755676</v>
      </c>
      <c r="AR861" s="142">
        <v>-896.87165775567701</v>
      </c>
      <c r="AS861" s="143">
        <v>-2.06926466395865E-2</v>
      </c>
      <c r="AT861" s="142">
        <v>-44239.401657755676</v>
      </c>
      <c r="AU861" s="143">
        <v>0</v>
      </c>
      <c r="AV861" s="142">
        <v>-58686.911657755678</v>
      </c>
      <c r="AW861" s="143">
        <v>-4.0620779399187592</v>
      </c>
      <c r="AX861" s="142">
        <v>388.9965912048865</v>
      </c>
      <c r="AY861" s="143">
        <v>8.9749396540738744E-3</v>
      </c>
      <c r="AZ861" s="142">
        <v>-42953.533408795112</v>
      </c>
      <c r="BA861" s="143">
        <v>0</v>
      </c>
      <c r="BB861" s="142">
        <v>-1285.8682489605635</v>
      </c>
      <c r="BC861" s="143">
        <v>-2.9936262442550786E-2</v>
      </c>
      <c r="BE861" s="139">
        <v>-3757.3190449463982</v>
      </c>
      <c r="BF861" s="139">
        <v>-3636.1152046672346</v>
      </c>
      <c r="BG861" s="139">
        <v>-3757.3190449463982</v>
      </c>
      <c r="BH861" s="139">
        <v>-3757.3190449463982</v>
      </c>
      <c r="BI861" s="139">
        <v>-3393.7075244783973</v>
      </c>
      <c r="BJ861" s="139">
        <v>-3757.3190449463982</v>
      </c>
      <c r="BK861" s="139">
        <v>-3636.1152046672346</v>
      </c>
      <c r="BL861" s="139">
        <v>-3757.3190449463982</v>
      </c>
      <c r="BM861" s="139">
        <v>-3636.1152046672346</v>
      </c>
      <c r="BN861" s="139">
        <v>-3757.3190449463982</v>
      </c>
      <c r="BO861" s="139">
        <v>-3757.3190449463982</v>
      </c>
      <c r="BP861" s="139">
        <v>-3636.1152046507887</v>
      </c>
      <c r="BQ861" s="144">
        <v>-44239.40165775569</v>
      </c>
    </row>
    <row r="862" spans="11:69" x14ac:dyDescent="0.25">
      <c r="K862" s="135" t="s">
        <v>328</v>
      </c>
      <c r="N862" s="61" t="s">
        <v>1050</v>
      </c>
      <c r="V862" s="61" t="s">
        <v>396</v>
      </c>
      <c r="W862" s="61" t="s">
        <v>400</v>
      </c>
      <c r="X862" s="61">
        <v>100</v>
      </c>
      <c r="AB862" s="136" t="s">
        <v>387</v>
      </c>
      <c r="AC862" s="179">
        <v>3020150</v>
      </c>
      <c r="AD862" s="180" t="s">
        <v>1051</v>
      </c>
      <c r="AE862" s="139">
        <v>35016.800000000003</v>
      </c>
      <c r="AF862" s="17">
        <v>148313.62000000002</v>
      </c>
      <c r="AG862" s="17">
        <v>443755.38</v>
      </c>
      <c r="AH862" s="140">
        <v>517971.36889392731</v>
      </c>
      <c r="AI862" s="141">
        <v>68551.95</v>
      </c>
      <c r="AJ862" s="142">
        <v>205655.84999999998</v>
      </c>
      <c r="AK862" s="121">
        <v>228728.76</v>
      </c>
      <c r="AL862" s="142">
        <v>274474.51199999999</v>
      </c>
      <c r="AM862" s="181">
        <v>431642.80741176475</v>
      </c>
      <c r="AN862" s="141">
        <v>315057.32148216257</v>
      </c>
      <c r="AO862" s="140">
        <v>189451.38857142851</v>
      </c>
      <c r="AP862" s="140">
        <v>180837.19410721038</v>
      </c>
      <c r="AQ862" s="140">
        <v>186250.78380937863</v>
      </c>
      <c r="AR862" s="142">
        <v>-19405.06619062135</v>
      </c>
      <c r="AS862" s="143">
        <v>-9.4356986152454955E-2</v>
      </c>
      <c r="AT862" s="142">
        <v>-331720.58508454869</v>
      </c>
      <c r="AU862" s="143">
        <v>-0.64042262759214408</v>
      </c>
      <c r="AV862" s="142">
        <v>-257504.59619062138</v>
      </c>
      <c r="AW862" s="143">
        <v>-0.58028501241071462</v>
      </c>
      <c r="AX862" s="142">
        <v>-24818.655892789597</v>
      </c>
      <c r="AY862" s="143">
        <v>-0.12068052473484027</v>
      </c>
      <c r="AZ862" s="142">
        <v>-337134.17478671693</v>
      </c>
      <c r="BA862" s="143">
        <v>-0.65087415064394594</v>
      </c>
      <c r="BB862" s="142">
        <v>5413.5897021682467</v>
      </c>
      <c r="BC862" s="143">
        <v>2.9936262442552437E-2</v>
      </c>
      <c r="BE862" s="139">
        <v>15818.559717958375</v>
      </c>
      <c r="BF862" s="139">
        <v>15308.283603789852</v>
      </c>
      <c r="BG862" s="139">
        <v>15818.559717958375</v>
      </c>
      <c r="BH862" s="139">
        <v>15818.559717958375</v>
      </c>
      <c r="BI862" s="139">
        <v>14287.731361276301</v>
      </c>
      <c r="BJ862" s="139">
        <v>15818.559717958375</v>
      </c>
      <c r="BK862" s="139">
        <v>15308.283603789852</v>
      </c>
      <c r="BL862" s="139">
        <v>15818.559717958375</v>
      </c>
      <c r="BM862" s="139">
        <v>15308.283603789852</v>
      </c>
      <c r="BN862" s="139">
        <v>15818.559717958375</v>
      </c>
      <c r="BO862" s="139">
        <v>15818.559717958375</v>
      </c>
      <c r="BP862" s="139">
        <v>15308.283611024121</v>
      </c>
      <c r="BQ862" s="144">
        <v>186250.7838093786</v>
      </c>
    </row>
    <row r="863" spans="11:69" x14ac:dyDescent="0.25">
      <c r="K863" s="135" t="s">
        <v>328</v>
      </c>
      <c r="N863" s="61" t="s">
        <v>1052</v>
      </c>
      <c r="V863" s="61" t="s">
        <v>396</v>
      </c>
      <c r="W863" s="61" t="s">
        <v>400</v>
      </c>
      <c r="X863" s="61">
        <v>100</v>
      </c>
      <c r="AB863" s="136" t="s">
        <v>387</v>
      </c>
      <c r="AC863" s="179">
        <v>3020155</v>
      </c>
      <c r="AD863" s="180" t="s">
        <v>1053</v>
      </c>
      <c r="AE863" s="139">
        <v>0</v>
      </c>
      <c r="AF863" s="17">
        <v>1664435.27</v>
      </c>
      <c r="AG863" s="17">
        <v>2010528.3</v>
      </c>
      <c r="AH863" s="140">
        <v>1497554.9692991029</v>
      </c>
      <c r="AI863" s="141">
        <v>721761.62</v>
      </c>
      <c r="AJ863" s="142">
        <v>2165284.86</v>
      </c>
      <c r="AK863" s="121">
        <v>1857714.01</v>
      </c>
      <c r="AL863" s="142">
        <v>2229256.8119999999</v>
      </c>
      <c r="AM863" s="181">
        <v>1247962.4744075874</v>
      </c>
      <c r="AN863" s="141">
        <v>2107306.5048915157</v>
      </c>
      <c r="AO863" s="140">
        <v>2254559.8114285716</v>
      </c>
      <c r="AP863" s="140">
        <v>2252787.4304100284</v>
      </c>
      <c r="AQ863" s="140">
        <v>2320227.4661540603</v>
      </c>
      <c r="AR863" s="142">
        <v>154942.60615406046</v>
      </c>
      <c r="AS863" s="143">
        <v>7.1557608431280714E-2</v>
      </c>
      <c r="AT863" s="142">
        <v>822672.49685495743</v>
      </c>
      <c r="AU863" s="143">
        <v>0.54934377282991542</v>
      </c>
      <c r="AV863" s="142">
        <v>309699.16615406028</v>
      </c>
      <c r="AW863" s="143">
        <v>0.15403870025309283</v>
      </c>
      <c r="AX863" s="142">
        <v>87502.570410028566</v>
      </c>
      <c r="AY863" s="143">
        <v>4.0411574489108364E-2</v>
      </c>
      <c r="AZ863" s="142">
        <v>755232.46111092553</v>
      </c>
      <c r="BA863" s="143">
        <v>0.50431034358918736</v>
      </c>
      <c r="BB863" s="142">
        <v>67440.035744031891</v>
      </c>
      <c r="BC863" s="143">
        <v>2.9936262442549749E-2</v>
      </c>
      <c r="BE863" s="139">
        <v>197060.4149429228</v>
      </c>
      <c r="BF863" s="139">
        <v>190703.62734606516</v>
      </c>
      <c r="BG863" s="139">
        <v>197060.4149429228</v>
      </c>
      <c r="BH863" s="139">
        <v>197060.4149429228</v>
      </c>
      <c r="BI863" s="139">
        <v>177990.05219925885</v>
      </c>
      <c r="BJ863" s="139">
        <v>197060.4149429228</v>
      </c>
      <c r="BK863" s="139">
        <v>190703.62734606516</v>
      </c>
      <c r="BL863" s="139">
        <v>197060.4149429228</v>
      </c>
      <c r="BM863" s="139">
        <v>190703.62734606516</v>
      </c>
      <c r="BN863" s="139">
        <v>197060.4149429228</v>
      </c>
      <c r="BO863" s="139">
        <v>197060.4149429228</v>
      </c>
      <c r="BP863" s="139">
        <v>190703.62731614689</v>
      </c>
      <c r="BQ863" s="144">
        <v>2320227.4661540608</v>
      </c>
    </row>
    <row r="864" spans="11:69" x14ac:dyDescent="0.25">
      <c r="K864" s="135" t="s">
        <v>328</v>
      </c>
      <c r="N864" s="61" t="s">
        <v>1054</v>
      </c>
      <c r="V864" s="61" t="s">
        <v>396</v>
      </c>
      <c r="W864" s="61" t="s">
        <v>400</v>
      </c>
      <c r="X864" s="61">
        <v>100</v>
      </c>
      <c r="AB864" s="136" t="s">
        <v>387</v>
      </c>
      <c r="AC864" s="179">
        <v>3020160</v>
      </c>
      <c r="AD864" s="180" t="s">
        <v>1055</v>
      </c>
      <c r="AE864" s="139">
        <v>0</v>
      </c>
      <c r="AF864" s="17">
        <v>233583.53</v>
      </c>
      <c r="AG864" s="17">
        <v>320853.79000000004</v>
      </c>
      <c r="AH864" s="140">
        <v>369938.1975830943</v>
      </c>
      <c r="AI864" s="141">
        <v>16522.84</v>
      </c>
      <c r="AJ864" s="142">
        <v>49568.520000000004</v>
      </c>
      <c r="AK864" s="121">
        <v>154392.04999999999</v>
      </c>
      <c r="AL864" s="142">
        <v>185270.45999999996</v>
      </c>
      <c r="AM864" s="181">
        <v>308281.83131704741</v>
      </c>
      <c r="AN864" s="141">
        <v>216048.41626604687</v>
      </c>
      <c r="AO864" s="140">
        <v>165429.51428571428</v>
      </c>
      <c r="AP864" s="140">
        <v>49169.494455654713</v>
      </c>
      <c r="AQ864" s="140">
        <v>50641.445345846689</v>
      </c>
      <c r="AR864" s="142">
        <v>1072.9253458466846</v>
      </c>
      <c r="AS864" s="143">
        <v>2.1645297173421448E-2</v>
      </c>
      <c r="AT864" s="142">
        <v>-319296.75223724759</v>
      </c>
      <c r="AU864" s="143">
        <v>-0.86310836329770513</v>
      </c>
      <c r="AV864" s="142">
        <v>-270212.34465415333</v>
      </c>
      <c r="AW864" s="143">
        <v>-0.8421665976086905</v>
      </c>
      <c r="AX864" s="142">
        <v>-399.02554434529156</v>
      </c>
      <c r="AY864" s="143">
        <v>-8.0499789855596159E-3</v>
      </c>
      <c r="AZ864" s="142">
        <v>-320768.7031274396</v>
      </c>
      <c r="BA864" s="143">
        <v>-0.86708727355841542</v>
      </c>
      <c r="BB864" s="142">
        <v>1471.9508901919762</v>
      </c>
      <c r="BC864" s="143">
        <v>2.9936262442549787E-2</v>
      </c>
      <c r="BE864" s="139">
        <v>4301.0542623052224</v>
      </c>
      <c r="BF864" s="139">
        <v>4162.3105763655012</v>
      </c>
      <c r="BG864" s="139">
        <v>4301.0542623052224</v>
      </c>
      <c r="BH864" s="139">
        <v>4301.0542623052224</v>
      </c>
      <c r="BI864" s="139">
        <v>3884.8232045285822</v>
      </c>
      <c r="BJ864" s="139">
        <v>4301.0542623052224</v>
      </c>
      <c r="BK864" s="139">
        <v>4162.3105763655012</v>
      </c>
      <c r="BL864" s="139">
        <v>4301.0542623052224</v>
      </c>
      <c r="BM864" s="139">
        <v>4162.3105763655012</v>
      </c>
      <c r="BN864" s="139">
        <v>4301.0542623052224</v>
      </c>
      <c r="BO864" s="139">
        <v>4301.0542623052224</v>
      </c>
      <c r="BP864" s="139">
        <v>4162.3105760850494</v>
      </c>
      <c r="BQ864" s="144">
        <v>50641.445345846703</v>
      </c>
    </row>
    <row r="865" spans="2:96" x14ac:dyDescent="0.25">
      <c r="K865" s="135" t="s">
        <v>328</v>
      </c>
      <c r="N865" s="61" t="s">
        <v>1056</v>
      </c>
      <c r="V865" s="61" t="s">
        <v>396</v>
      </c>
      <c r="W865" s="61" t="s">
        <v>400</v>
      </c>
      <c r="X865" s="61">
        <v>100</v>
      </c>
      <c r="AB865" s="136" t="s">
        <v>387</v>
      </c>
      <c r="AC865" s="179">
        <v>3020165</v>
      </c>
      <c r="AD865" s="180" t="s">
        <v>1057</v>
      </c>
      <c r="AE865" s="139">
        <v>0</v>
      </c>
      <c r="AF865" s="17">
        <v>18264.54</v>
      </c>
      <c r="AG865" s="17">
        <v>173359.99000000002</v>
      </c>
      <c r="AH865" s="140">
        <v>202949.33793711086</v>
      </c>
      <c r="AI865" s="141">
        <v>122653.18</v>
      </c>
      <c r="AJ865" s="142">
        <v>367959.54</v>
      </c>
      <c r="AK865" s="121">
        <v>531847.48</v>
      </c>
      <c r="AL865" s="142">
        <v>638216.97600000002</v>
      </c>
      <c r="AM865" s="181">
        <v>169124.4482802719</v>
      </c>
      <c r="AN865" s="141">
        <v>565672.36965683894</v>
      </c>
      <c r="AO865" s="140">
        <v>540523.08000000031</v>
      </c>
      <c r="AP865" s="140">
        <v>365090.98069251911</v>
      </c>
      <c r="AQ865" s="140">
        <v>376020.44010593824</v>
      </c>
      <c r="AR865" s="142">
        <v>8060.9001059382572</v>
      </c>
      <c r="AS865" s="143">
        <v>2.1907028435621638E-2</v>
      </c>
      <c r="AT865" s="142">
        <v>173071.10216882738</v>
      </c>
      <c r="AU865" s="143">
        <v>0.85277983130182944</v>
      </c>
      <c r="AV865" s="142">
        <v>202660.45010593822</v>
      </c>
      <c r="AW865" s="143">
        <v>1.1690151234199897</v>
      </c>
      <c r="AX865" s="142">
        <v>-2868.5593074808712</v>
      </c>
      <c r="AY865" s="143">
        <v>-7.795855238542997E-3</v>
      </c>
      <c r="AZ865" s="142">
        <v>162141.64275540825</v>
      </c>
      <c r="BA865" s="143">
        <v>0.7989266898010382</v>
      </c>
      <c r="BB865" s="142">
        <v>10929.459413419128</v>
      </c>
      <c r="BC865" s="143">
        <v>2.9936262442549783E-2</v>
      </c>
      <c r="BE865" s="139">
        <v>31935.982584561418</v>
      </c>
      <c r="BF865" s="139">
        <v>30905.789597487255</v>
      </c>
      <c r="BG865" s="139">
        <v>31935.982584561418</v>
      </c>
      <c r="BH865" s="139">
        <v>31935.982584561418</v>
      </c>
      <c r="BI865" s="139">
        <v>28845.40362467663</v>
      </c>
      <c r="BJ865" s="139">
        <v>31935.982584561418</v>
      </c>
      <c r="BK865" s="139">
        <v>30905.789597487255</v>
      </c>
      <c r="BL865" s="139">
        <v>31935.982584561418</v>
      </c>
      <c r="BM865" s="139">
        <v>30905.789597487255</v>
      </c>
      <c r="BN865" s="139">
        <v>31935.982584561418</v>
      </c>
      <c r="BO865" s="139">
        <v>31935.982584561418</v>
      </c>
      <c r="BP865" s="139">
        <v>30905.789596869945</v>
      </c>
      <c r="BQ865" s="144">
        <v>376020.44010593829</v>
      </c>
    </row>
    <row r="866" spans="2:96" x14ac:dyDescent="0.25">
      <c r="K866" s="135" t="s">
        <v>328</v>
      </c>
      <c r="N866" s="61" t="s">
        <v>1058</v>
      </c>
      <c r="V866" s="61" t="s">
        <v>396</v>
      </c>
      <c r="W866" s="61" t="s">
        <v>400</v>
      </c>
      <c r="X866" s="61">
        <v>100</v>
      </c>
      <c r="AB866" s="136" t="s">
        <v>387</v>
      </c>
      <c r="AC866" s="179">
        <v>3020170</v>
      </c>
      <c r="AD866" s="180" t="s">
        <v>1059</v>
      </c>
      <c r="AE866" s="139">
        <v>0</v>
      </c>
      <c r="AF866" s="17">
        <v>3613117.4499999997</v>
      </c>
      <c r="AG866" s="17">
        <v>3769994.87</v>
      </c>
      <c r="AH866" s="140">
        <v>4134302.0834944127</v>
      </c>
      <c r="AI866" s="141">
        <v>1651953.54</v>
      </c>
      <c r="AJ866" s="142">
        <v>4955860.62</v>
      </c>
      <c r="AK866" s="121">
        <v>3730311.7600000002</v>
      </c>
      <c r="AL866" s="142">
        <v>4476374.1120000007</v>
      </c>
      <c r="AM866" s="181">
        <v>3445251.736241628</v>
      </c>
      <c r="AN866" s="141">
        <v>4419362.107252785</v>
      </c>
      <c r="AO866" s="140">
        <v>4680507.1885714307</v>
      </c>
      <c r="AP866" s="140">
        <v>5146581.9996150313</v>
      </c>
      <c r="AQ866" s="140">
        <v>5300651.4290376166</v>
      </c>
      <c r="AR866" s="142">
        <v>344790.80903761648</v>
      </c>
      <c r="AS866" s="143">
        <v>6.9572337778461668E-2</v>
      </c>
      <c r="AT866" s="142">
        <v>1166349.3455432039</v>
      </c>
      <c r="AU866" s="143">
        <v>0.28211517252202745</v>
      </c>
      <c r="AV866" s="142">
        <v>1530656.5590376165</v>
      </c>
      <c r="AW866" s="143">
        <v>0.40601024983294376</v>
      </c>
      <c r="AX866" s="142">
        <v>190721.37961503118</v>
      </c>
      <c r="AY866" s="143">
        <v>3.8484007973378233E-2</v>
      </c>
      <c r="AZ866" s="142">
        <v>1012279.9161206186</v>
      </c>
      <c r="BA866" s="143">
        <v>0.24484904481508399</v>
      </c>
      <c r="BB866" s="142">
        <v>154069.42942258529</v>
      </c>
      <c r="BC866" s="143">
        <v>2.9936262442551157E-2</v>
      </c>
      <c r="BE866" s="139">
        <v>450158.24158294569</v>
      </c>
      <c r="BF866" s="139">
        <v>435662.46172291948</v>
      </c>
      <c r="BG866" s="139">
        <v>450169.96800298063</v>
      </c>
      <c r="BH866" s="139">
        <v>450220.45030237001</v>
      </c>
      <c r="BI866" s="139">
        <v>406662.61527088046</v>
      </c>
      <c r="BJ866" s="139">
        <v>450178.53966142127</v>
      </c>
      <c r="BK866" s="139">
        <v>435648.88891140878</v>
      </c>
      <c r="BL866" s="139">
        <v>450187.66156897706</v>
      </c>
      <c r="BM866" s="139">
        <v>435699.8175239694</v>
      </c>
      <c r="BN866" s="139">
        <v>450157.45289254712</v>
      </c>
      <c r="BO866" s="139">
        <v>450195.96421673911</v>
      </c>
      <c r="BP866" s="139">
        <v>435709.36738045671</v>
      </c>
      <c r="BQ866" s="144">
        <v>5300651.4290376157</v>
      </c>
    </row>
    <row r="867" spans="2:96" x14ac:dyDescent="0.25">
      <c r="K867" s="135" t="s">
        <v>328</v>
      </c>
      <c r="N867" s="61" t="s">
        <v>2958</v>
      </c>
      <c r="V867" s="61" t="s">
        <v>396</v>
      </c>
      <c r="W867" s="61" t="s">
        <v>400</v>
      </c>
      <c r="X867" s="61">
        <v>100</v>
      </c>
      <c r="AB867" s="136" t="s">
        <v>387</v>
      </c>
      <c r="AC867" s="179">
        <v>250030001010</v>
      </c>
      <c r="AD867" s="180" t="s">
        <v>2959</v>
      </c>
      <c r="AE867" s="139">
        <v>11152268.649999999</v>
      </c>
      <c r="AF867" s="17">
        <v>0</v>
      </c>
      <c r="AG867" s="17">
        <v>0</v>
      </c>
      <c r="AH867" s="140">
        <v>0</v>
      </c>
      <c r="AI867" s="141">
        <v>0</v>
      </c>
      <c r="AJ867" s="142">
        <v>0</v>
      </c>
      <c r="AK867" s="121">
        <v>0</v>
      </c>
      <c r="AL867" s="142">
        <v>0</v>
      </c>
      <c r="AM867" s="181">
        <v>0</v>
      </c>
      <c r="AN867" s="141">
        <v>0</v>
      </c>
      <c r="AO867" s="140">
        <v>0</v>
      </c>
      <c r="AP867" s="140">
        <v>0</v>
      </c>
      <c r="AQ867" s="140">
        <v>0</v>
      </c>
      <c r="AR867" s="142">
        <v>0</v>
      </c>
      <c r="AS867" s="143">
        <v>0</v>
      </c>
      <c r="AT867" s="142">
        <v>0</v>
      </c>
      <c r="AU867" s="143">
        <v>0</v>
      </c>
      <c r="AV867" s="142">
        <v>0</v>
      </c>
      <c r="AW867" s="143">
        <v>0</v>
      </c>
      <c r="AX867" s="142">
        <v>0</v>
      </c>
      <c r="AY867" s="143">
        <v>0</v>
      </c>
      <c r="AZ867" s="142">
        <v>0</v>
      </c>
      <c r="BA867" s="143">
        <v>0</v>
      </c>
      <c r="BB867" s="142">
        <v>0</v>
      </c>
      <c r="BC867" s="143">
        <v>0</v>
      </c>
      <c r="BE867" s="139">
        <v>0</v>
      </c>
      <c r="BF867" s="139">
        <v>0</v>
      </c>
      <c r="BG867" s="139">
        <v>0</v>
      </c>
      <c r="BH867" s="139">
        <v>0</v>
      </c>
      <c r="BI867" s="139">
        <v>0</v>
      </c>
      <c r="BJ867" s="139">
        <v>0</v>
      </c>
      <c r="BK867" s="139">
        <v>0</v>
      </c>
      <c r="BL867" s="139">
        <v>0</v>
      </c>
      <c r="BM867" s="139">
        <v>0</v>
      </c>
      <c r="BN867" s="139">
        <v>0</v>
      </c>
      <c r="BO867" s="139">
        <v>0</v>
      </c>
      <c r="BP867" s="139">
        <v>0</v>
      </c>
      <c r="BQ867" s="144">
        <v>0</v>
      </c>
    </row>
    <row r="868" spans="2:96" x14ac:dyDescent="0.25">
      <c r="K868" s="135" t="s">
        <v>328</v>
      </c>
      <c r="N868" s="61" t="s">
        <v>2960</v>
      </c>
      <c r="V868" s="61" t="s">
        <v>396</v>
      </c>
      <c r="W868" s="61" t="s">
        <v>400</v>
      </c>
      <c r="X868" s="61">
        <v>100</v>
      </c>
      <c r="AB868" s="136" t="s">
        <v>387</v>
      </c>
      <c r="AC868" s="179">
        <v>250030001015</v>
      </c>
      <c r="AD868" s="180" t="s">
        <v>2961</v>
      </c>
      <c r="AE868" s="139">
        <v>3791632.82</v>
      </c>
      <c r="AF868" s="17">
        <v>0</v>
      </c>
      <c r="AG868" s="17">
        <v>0</v>
      </c>
      <c r="AH868" s="140">
        <v>0</v>
      </c>
      <c r="AI868" s="141">
        <v>0</v>
      </c>
      <c r="AJ868" s="142">
        <v>0</v>
      </c>
      <c r="AK868" s="121">
        <v>0</v>
      </c>
      <c r="AL868" s="142">
        <v>0</v>
      </c>
      <c r="AM868" s="181">
        <v>0</v>
      </c>
      <c r="AN868" s="141">
        <v>0</v>
      </c>
      <c r="AO868" s="140">
        <v>0</v>
      </c>
      <c r="AP868" s="140">
        <v>0</v>
      </c>
      <c r="AQ868" s="140">
        <v>0</v>
      </c>
      <c r="AR868" s="142">
        <v>0</v>
      </c>
      <c r="AS868" s="143">
        <v>0</v>
      </c>
      <c r="AT868" s="142">
        <v>0</v>
      </c>
      <c r="AU868" s="143">
        <v>0</v>
      </c>
      <c r="AV868" s="142">
        <v>0</v>
      </c>
      <c r="AW868" s="143">
        <v>0</v>
      </c>
      <c r="AX868" s="142">
        <v>0</v>
      </c>
      <c r="AY868" s="143">
        <v>0</v>
      </c>
      <c r="AZ868" s="142">
        <v>0</v>
      </c>
      <c r="BA868" s="143">
        <v>0</v>
      </c>
      <c r="BB868" s="142">
        <v>0</v>
      </c>
      <c r="BC868" s="143">
        <v>0</v>
      </c>
      <c r="BE868" s="139">
        <v>0</v>
      </c>
      <c r="BF868" s="139">
        <v>0</v>
      </c>
      <c r="BG868" s="139">
        <v>0</v>
      </c>
      <c r="BH868" s="139">
        <v>0</v>
      </c>
      <c r="BI868" s="139">
        <v>0</v>
      </c>
      <c r="BJ868" s="139">
        <v>0</v>
      </c>
      <c r="BK868" s="139">
        <v>0</v>
      </c>
      <c r="BL868" s="139">
        <v>0</v>
      </c>
      <c r="BM868" s="139">
        <v>0</v>
      </c>
      <c r="BN868" s="139">
        <v>0</v>
      </c>
      <c r="BO868" s="139">
        <v>0</v>
      </c>
      <c r="BP868" s="139">
        <v>0</v>
      </c>
      <c r="BQ868" s="144">
        <v>0</v>
      </c>
    </row>
    <row r="869" spans="2:96" x14ac:dyDescent="0.25">
      <c r="K869" s="135" t="s">
        <v>328</v>
      </c>
      <c r="N869" s="61" t="s">
        <v>2962</v>
      </c>
      <c r="V869" s="61" t="s">
        <v>396</v>
      </c>
      <c r="W869" s="61" t="s">
        <v>400</v>
      </c>
      <c r="X869" s="61">
        <v>100</v>
      </c>
      <c r="AB869" s="136" t="s">
        <v>387</v>
      </c>
      <c r="AC869" s="179">
        <v>250030001020</v>
      </c>
      <c r="AD869" s="180" t="s">
        <v>2963</v>
      </c>
      <c r="AE869" s="139">
        <v>3365883.8699999996</v>
      </c>
      <c r="AF869" s="17">
        <v>0</v>
      </c>
      <c r="AG869" s="17">
        <v>0</v>
      </c>
      <c r="AH869" s="140">
        <v>0</v>
      </c>
      <c r="AI869" s="141">
        <v>0</v>
      </c>
      <c r="AJ869" s="142">
        <v>0</v>
      </c>
      <c r="AK869" s="121">
        <v>0</v>
      </c>
      <c r="AL869" s="142">
        <v>0</v>
      </c>
      <c r="AM869" s="181">
        <v>0</v>
      </c>
      <c r="AN869" s="141">
        <v>0</v>
      </c>
      <c r="AO869" s="140">
        <v>0</v>
      </c>
      <c r="AP869" s="140">
        <v>0</v>
      </c>
      <c r="AQ869" s="140">
        <v>0</v>
      </c>
      <c r="AR869" s="142">
        <v>0</v>
      </c>
      <c r="AS869" s="143">
        <v>0</v>
      </c>
      <c r="AT869" s="142">
        <v>0</v>
      </c>
      <c r="AU869" s="143">
        <v>0</v>
      </c>
      <c r="AV869" s="142">
        <v>0</v>
      </c>
      <c r="AW869" s="143">
        <v>0</v>
      </c>
      <c r="AX869" s="142">
        <v>0</v>
      </c>
      <c r="AY869" s="143">
        <v>0</v>
      </c>
      <c r="AZ869" s="142">
        <v>0</v>
      </c>
      <c r="BA869" s="143">
        <v>0</v>
      </c>
      <c r="BB869" s="142">
        <v>0</v>
      </c>
      <c r="BC869" s="143">
        <v>0</v>
      </c>
      <c r="BE869" s="139">
        <v>0</v>
      </c>
      <c r="BF869" s="139">
        <v>0</v>
      </c>
      <c r="BG869" s="139">
        <v>0</v>
      </c>
      <c r="BH869" s="139">
        <v>0</v>
      </c>
      <c r="BI869" s="139">
        <v>0</v>
      </c>
      <c r="BJ869" s="139">
        <v>0</v>
      </c>
      <c r="BK869" s="139">
        <v>0</v>
      </c>
      <c r="BL869" s="139">
        <v>0</v>
      </c>
      <c r="BM869" s="139">
        <v>0</v>
      </c>
      <c r="BN869" s="139">
        <v>0</v>
      </c>
      <c r="BO869" s="139">
        <v>0</v>
      </c>
      <c r="BP869" s="139">
        <v>0</v>
      </c>
      <c r="BQ869" s="144">
        <v>0</v>
      </c>
    </row>
    <row r="870" spans="2:96" x14ac:dyDescent="0.25">
      <c r="K870" s="135" t="s">
        <v>328</v>
      </c>
      <c r="N870" s="61" t="s">
        <v>2964</v>
      </c>
      <c r="V870" s="61" t="s">
        <v>396</v>
      </c>
      <c r="W870" s="61" t="s">
        <v>400</v>
      </c>
      <c r="X870" s="61">
        <v>100</v>
      </c>
      <c r="AB870" s="136" t="s">
        <v>387</v>
      </c>
      <c r="AC870" s="179">
        <v>250030001030</v>
      </c>
      <c r="AD870" s="180" t="s">
        <v>2965</v>
      </c>
      <c r="AE870" s="139">
        <v>3414181.23</v>
      </c>
      <c r="AF870" s="17">
        <v>0</v>
      </c>
      <c r="AG870" s="17">
        <v>0</v>
      </c>
      <c r="AH870" s="140">
        <v>0</v>
      </c>
      <c r="AI870" s="141">
        <v>0</v>
      </c>
      <c r="AJ870" s="142">
        <v>0</v>
      </c>
      <c r="AK870" s="121">
        <v>0</v>
      </c>
      <c r="AL870" s="142">
        <v>0</v>
      </c>
      <c r="AM870" s="181">
        <v>0</v>
      </c>
      <c r="AN870" s="141">
        <v>0</v>
      </c>
      <c r="AO870" s="140">
        <v>0</v>
      </c>
      <c r="AP870" s="140">
        <v>0</v>
      </c>
      <c r="AQ870" s="140">
        <v>0</v>
      </c>
      <c r="AR870" s="142">
        <v>0</v>
      </c>
      <c r="AS870" s="143">
        <v>0</v>
      </c>
      <c r="AT870" s="142">
        <v>0</v>
      </c>
      <c r="AU870" s="143">
        <v>0</v>
      </c>
      <c r="AV870" s="142">
        <v>0</v>
      </c>
      <c r="AW870" s="143">
        <v>0</v>
      </c>
      <c r="AX870" s="142">
        <v>0</v>
      </c>
      <c r="AY870" s="143">
        <v>0</v>
      </c>
      <c r="AZ870" s="142">
        <v>0</v>
      </c>
      <c r="BA870" s="143">
        <v>0</v>
      </c>
      <c r="BB870" s="142">
        <v>0</v>
      </c>
      <c r="BC870" s="143">
        <v>0</v>
      </c>
      <c r="BE870" s="139">
        <v>0</v>
      </c>
      <c r="BF870" s="139">
        <v>0</v>
      </c>
      <c r="BG870" s="139">
        <v>0</v>
      </c>
      <c r="BH870" s="139">
        <v>0</v>
      </c>
      <c r="BI870" s="139">
        <v>0</v>
      </c>
      <c r="BJ870" s="139">
        <v>0</v>
      </c>
      <c r="BK870" s="139">
        <v>0</v>
      </c>
      <c r="BL870" s="139">
        <v>0</v>
      </c>
      <c r="BM870" s="139">
        <v>0</v>
      </c>
      <c r="BN870" s="139">
        <v>0</v>
      </c>
      <c r="BO870" s="139">
        <v>0</v>
      </c>
      <c r="BP870" s="139">
        <v>0</v>
      </c>
      <c r="BQ870" s="144">
        <v>0</v>
      </c>
    </row>
    <row r="871" spans="2:96" x14ac:dyDescent="0.25">
      <c r="K871" s="135" t="s">
        <v>328</v>
      </c>
      <c r="N871" s="61" t="s">
        <v>2966</v>
      </c>
      <c r="V871" s="61" t="s">
        <v>396</v>
      </c>
      <c r="W871" s="61" t="s">
        <v>400</v>
      </c>
      <c r="X871" s="61">
        <v>100</v>
      </c>
      <c r="AB871" s="136" t="s">
        <v>387</v>
      </c>
      <c r="AC871" s="179">
        <v>250030001040</v>
      </c>
      <c r="AD871" s="180" t="s">
        <v>2967</v>
      </c>
      <c r="AE871" s="139">
        <v>2742755.55</v>
      </c>
      <c r="AF871" s="17">
        <v>0</v>
      </c>
      <c r="AG871" s="17">
        <v>0</v>
      </c>
      <c r="AH871" s="140">
        <v>0</v>
      </c>
      <c r="AI871" s="141">
        <v>0</v>
      </c>
      <c r="AJ871" s="142">
        <v>0</v>
      </c>
      <c r="AK871" s="121">
        <v>0</v>
      </c>
      <c r="AL871" s="142">
        <v>0</v>
      </c>
      <c r="AM871" s="181">
        <v>0</v>
      </c>
      <c r="AN871" s="141">
        <v>0</v>
      </c>
      <c r="AO871" s="140">
        <v>0</v>
      </c>
      <c r="AP871" s="140">
        <v>0</v>
      </c>
      <c r="AQ871" s="140">
        <v>0</v>
      </c>
      <c r="AR871" s="142">
        <v>0</v>
      </c>
      <c r="AS871" s="143">
        <v>0</v>
      </c>
      <c r="AT871" s="142">
        <v>0</v>
      </c>
      <c r="AU871" s="143">
        <v>0</v>
      </c>
      <c r="AV871" s="142">
        <v>0</v>
      </c>
      <c r="AW871" s="143">
        <v>0</v>
      </c>
      <c r="AX871" s="142">
        <v>0</v>
      </c>
      <c r="AY871" s="143">
        <v>0</v>
      </c>
      <c r="AZ871" s="142">
        <v>0</v>
      </c>
      <c r="BA871" s="143">
        <v>0</v>
      </c>
      <c r="BB871" s="142">
        <v>0</v>
      </c>
      <c r="BC871" s="143">
        <v>0</v>
      </c>
      <c r="BE871" s="139">
        <v>0</v>
      </c>
      <c r="BF871" s="139">
        <v>0</v>
      </c>
      <c r="BG871" s="139">
        <v>0</v>
      </c>
      <c r="BH871" s="139">
        <v>0</v>
      </c>
      <c r="BI871" s="139">
        <v>0</v>
      </c>
      <c r="BJ871" s="139">
        <v>0</v>
      </c>
      <c r="BK871" s="139">
        <v>0</v>
      </c>
      <c r="BL871" s="139">
        <v>0</v>
      </c>
      <c r="BM871" s="139">
        <v>0</v>
      </c>
      <c r="BN871" s="139">
        <v>0</v>
      </c>
      <c r="BO871" s="139">
        <v>0</v>
      </c>
      <c r="BP871" s="139">
        <v>0</v>
      </c>
      <c r="BQ871" s="144">
        <v>0</v>
      </c>
    </row>
    <row r="872" spans="2:96" x14ac:dyDescent="0.25">
      <c r="K872" s="135" t="s">
        <v>328</v>
      </c>
      <c r="N872" s="61" t="s">
        <v>2968</v>
      </c>
      <c r="V872" s="61" t="s">
        <v>396</v>
      </c>
      <c r="W872" s="61" t="s">
        <v>400</v>
      </c>
      <c r="X872" s="61">
        <v>100</v>
      </c>
      <c r="AB872" s="136" t="s">
        <v>387</v>
      </c>
      <c r="AC872" s="179">
        <v>250030001050</v>
      </c>
      <c r="AD872" s="180" t="s">
        <v>2969</v>
      </c>
      <c r="AE872" s="139">
        <v>76804.320000000007</v>
      </c>
      <c r="AF872" s="17">
        <v>0</v>
      </c>
      <c r="AG872" s="17">
        <v>0</v>
      </c>
      <c r="AH872" s="140">
        <v>0</v>
      </c>
      <c r="AI872" s="141">
        <v>0</v>
      </c>
      <c r="AJ872" s="142">
        <v>0</v>
      </c>
      <c r="AK872" s="121">
        <v>0</v>
      </c>
      <c r="AL872" s="142">
        <v>0</v>
      </c>
      <c r="AM872" s="181">
        <v>0</v>
      </c>
      <c r="AN872" s="141">
        <v>0</v>
      </c>
      <c r="AO872" s="140">
        <v>0</v>
      </c>
      <c r="AP872" s="140">
        <v>0</v>
      </c>
      <c r="AQ872" s="140">
        <v>0</v>
      </c>
      <c r="AR872" s="142">
        <v>0</v>
      </c>
      <c r="AS872" s="143">
        <v>0</v>
      </c>
      <c r="AT872" s="142">
        <v>0</v>
      </c>
      <c r="AU872" s="143">
        <v>0</v>
      </c>
      <c r="AV872" s="142">
        <v>0</v>
      </c>
      <c r="AW872" s="143">
        <v>0</v>
      </c>
      <c r="AX872" s="142">
        <v>0</v>
      </c>
      <c r="AY872" s="143">
        <v>0</v>
      </c>
      <c r="AZ872" s="142">
        <v>0</v>
      </c>
      <c r="BA872" s="143">
        <v>0</v>
      </c>
      <c r="BB872" s="142">
        <v>0</v>
      </c>
      <c r="BC872" s="143">
        <v>0</v>
      </c>
      <c r="BE872" s="139">
        <v>0</v>
      </c>
      <c r="BF872" s="139">
        <v>0</v>
      </c>
      <c r="BG872" s="139">
        <v>0</v>
      </c>
      <c r="BH872" s="139">
        <v>0</v>
      </c>
      <c r="BI872" s="139">
        <v>0</v>
      </c>
      <c r="BJ872" s="139">
        <v>0</v>
      </c>
      <c r="BK872" s="139">
        <v>0</v>
      </c>
      <c r="BL872" s="139">
        <v>0</v>
      </c>
      <c r="BM872" s="139">
        <v>0</v>
      </c>
      <c r="BN872" s="139">
        <v>0</v>
      </c>
      <c r="BO872" s="139">
        <v>0</v>
      </c>
      <c r="BP872" s="139">
        <v>0</v>
      </c>
      <c r="BQ872" s="144">
        <v>0</v>
      </c>
    </row>
    <row r="873" spans="2:96" x14ac:dyDescent="0.25">
      <c r="K873" s="135" t="s">
        <v>328</v>
      </c>
      <c r="N873" s="61" t="s">
        <v>2970</v>
      </c>
      <c r="V873" s="61" t="s">
        <v>396</v>
      </c>
      <c r="W873" s="61" t="s">
        <v>400</v>
      </c>
      <c r="X873" s="61">
        <v>100</v>
      </c>
      <c r="AB873" s="136" t="s">
        <v>387</v>
      </c>
      <c r="AC873" s="179">
        <v>250030001060</v>
      </c>
      <c r="AD873" s="180" t="s">
        <v>2971</v>
      </c>
      <c r="AE873" s="139">
        <v>68517.78</v>
      </c>
      <c r="AF873" s="17">
        <v>0</v>
      </c>
      <c r="AG873" s="17">
        <v>0</v>
      </c>
      <c r="AH873" s="140">
        <v>0</v>
      </c>
      <c r="AI873" s="141">
        <v>0</v>
      </c>
      <c r="AJ873" s="142">
        <v>0</v>
      </c>
      <c r="AK873" s="121">
        <v>0</v>
      </c>
      <c r="AL873" s="142">
        <v>0</v>
      </c>
      <c r="AM873" s="181">
        <v>0</v>
      </c>
      <c r="AN873" s="141">
        <v>0</v>
      </c>
      <c r="AO873" s="140">
        <v>0</v>
      </c>
      <c r="AP873" s="140">
        <v>0</v>
      </c>
      <c r="AQ873" s="140">
        <v>0</v>
      </c>
      <c r="AR873" s="142">
        <v>0</v>
      </c>
      <c r="AS873" s="143">
        <v>0</v>
      </c>
      <c r="AT873" s="142">
        <v>0</v>
      </c>
      <c r="AU873" s="143">
        <v>0</v>
      </c>
      <c r="AV873" s="142">
        <v>0</v>
      </c>
      <c r="AW873" s="143">
        <v>0</v>
      </c>
      <c r="AX873" s="142">
        <v>0</v>
      </c>
      <c r="AY873" s="143">
        <v>0</v>
      </c>
      <c r="AZ873" s="142">
        <v>0</v>
      </c>
      <c r="BA873" s="143">
        <v>0</v>
      </c>
      <c r="BB873" s="142">
        <v>0</v>
      </c>
      <c r="BC873" s="143">
        <v>0</v>
      </c>
      <c r="BE873" s="139">
        <v>0</v>
      </c>
      <c r="BF873" s="139">
        <v>0</v>
      </c>
      <c r="BG873" s="139">
        <v>0</v>
      </c>
      <c r="BH873" s="139">
        <v>0</v>
      </c>
      <c r="BI873" s="139">
        <v>0</v>
      </c>
      <c r="BJ873" s="139">
        <v>0</v>
      </c>
      <c r="BK873" s="139">
        <v>0</v>
      </c>
      <c r="BL873" s="139">
        <v>0</v>
      </c>
      <c r="BM873" s="139">
        <v>0</v>
      </c>
      <c r="BN873" s="139">
        <v>0</v>
      </c>
      <c r="BO873" s="139">
        <v>0</v>
      </c>
      <c r="BP873" s="139">
        <v>0</v>
      </c>
      <c r="BQ873" s="144">
        <v>0</v>
      </c>
    </row>
    <row r="874" spans="2:96" ht="18.75" hidden="1" x14ac:dyDescent="0.3">
      <c r="B874" s="120" t="s">
        <v>318</v>
      </c>
      <c r="C874" s="120" t="s">
        <v>318</v>
      </c>
      <c r="J874" s="120" t="s">
        <v>318</v>
      </c>
      <c r="K874" s="135" t="s">
        <v>321</v>
      </c>
      <c r="N874" s="61" t="s">
        <v>323</v>
      </c>
      <c r="AC874" s="145"/>
      <c r="AD874" s="165"/>
      <c r="AE874" s="17"/>
      <c r="AI874" s="163"/>
      <c r="AS874" s="61"/>
      <c r="AU874" s="61"/>
      <c r="AW874" s="61"/>
      <c r="AY874" s="61"/>
      <c r="BA874" s="61"/>
      <c r="BB874" s="61"/>
      <c r="BC874" s="61"/>
      <c r="BE874" s="17"/>
      <c r="BF874" s="17"/>
      <c r="BG874" s="17"/>
      <c r="BH874" s="17"/>
      <c r="BI874" s="17"/>
      <c r="BJ874" s="17"/>
      <c r="BK874" s="17"/>
      <c r="BL874" s="17"/>
      <c r="BM874" s="17"/>
      <c r="BN874" s="17"/>
      <c r="BO874" s="17"/>
      <c r="BP874" s="17"/>
      <c r="BQ874" s="166"/>
    </row>
    <row r="875" spans="2:96" ht="17.25" x14ac:dyDescent="0.3">
      <c r="K875" s="135" t="s">
        <v>325</v>
      </c>
      <c r="V875" s="61" t="s">
        <v>396</v>
      </c>
      <c r="W875" s="61" t="s">
        <v>400</v>
      </c>
      <c r="AB875" s="136" t="s">
        <v>387</v>
      </c>
      <c r="AC875" s="167" t="s">
        <v>1060</v>
      </c>
      <c r="AD875" s="138"/>
      <c r="AE875" s="168">
        <v>31212265.930000003</v>
      </c>
      <c r="AF875" s="168">
        <v>20725319.100000001</v>
      </c>
      <c r="AG875" s="168">
        <v>17834736.300000001</v>
      </c>
      <c r="AH875" s="169">
        <v>18481503.935614903</v>
      </c>
      <c r="AI875" s="170">
        <v>7491020.4699999997</v>
      </c>
      <c r="AJ875" s="169">
        <v>22473061.41</v>
      </c>
      <c r="AK875" s="170">
        <v>18582275.750000004</v>
      </c>
      <c r="AL875" s="169">
        <v>22298730.900000006</v>
      </c>
      <c r="AM875" s="170">
        <v>15401253.279625764</v>
      </c>
      <c r="AN875" s="170">
        <v>21662526.40598914</v>
      </c>
      <c r="AO875" s="169">
        <v>22473835.78285715</v>
      </c>
      <c r="AP875" s="169">
        <v>23209047.576891188</v>
      </c>
      <c r="AQ875" s="169">
        <v>23903839.716194622</v>
      </c>
      <c r="AR875" s="169">
        <v>1430778.3061946221</v>
      </c>
      <c r="AS875" s="171">
        <v>6.3666372822616779E-2</v>
      </c>
      <c r="AT875" s="169">
        <v>5422335.7805797197</v>
      </c>
      <c r="AU875" s="171">
        <v>0.29339256152907406</v>
      </c>
      <c r="AV875" s="169">
        <v>6069103.4161946215</v>
      </c>
      <c r="AW875" s="171">
        <v>0.34029678455041812</v>
      </c>
      <c r="AX875" s="169">
        <v>735986.16689118743</v>
      </c>
      <c r="AY875" s="171">
        <v>3.2749706569292353E-2</v>
      </c>
      <c r="AZ875" s="169">
        <v>4727543.6412762851</v>
      </c>
      <c r="BA875" s="171">
        <v>0.2557986437546374</v>
      </c>
      <c r="BB875" s="169">
        <v>694792.13930343464</v>
      </c>
      <c r="BC875" s="171">
        <v>2.9936262442549606E-2</v>
      </c>
      <c r="BE875" s="168">
        <v>2030205.1928950923</v>
      </c>
      <c r="BF875" s="168">
        <v>1964704.2812965419</v>
      </c>
      <c r="BG875" s="168">
        <v>2030199.0443421237</v>
      </c>
      <c r="BH875" s="168">
        <v>2030172.5747895385</v>
      </c>
      <c r="BI875" s="168">
        <v>1833707.5064704889</v>
      </c>
      <c r="BJ875" s="168">
        <v>2030194.5499358352</v>
      </c>
      <c r="BK875" s="168">
        <v>1964711.3979741174</v>
      </c>
      <c r="BL875" s="168">
        <v>2030189.7670155908</v>
      </c>
      <c r="BM875" s="168">
        <v>1964684.6944046565</v>
      </c>
      <c r="BN875" s="168">
        <v>2030205.6064317622</v>
      </c>
      <c r="BO875" s="168">
        <v>2030185.4136605696</v>
      </c>
      <c r="BP875" s="168">
        <v>1964679.6869783083</v>
      </c>
      <c r="BQ875" s="172">
        <v>23903839.716194622</v>
      </c>
    </row>
    <row r="876" spans="2:96" ht="18.75" x14ac:dyDescent="0.3">
      <c r="K876" s="135" t="s">
        <v>325</v>
      </c>
      <c r="AC876" s="145"/>
      <c r="AD876" s="173"/>
      <c r="AE876" s="174"/>
      <c r="AI876" s="175"/>
      <c r="AS876" s="61"/>
      <c r="AU876" s="61"/>
      <c r="AW876" s="61"/>
      <c r="AY876" s="61"/>
      <c r="BA876" s="61"/>
      <c r="BB876" s="61"/>
      <c r="BC876" s="61"/>
      <c r="BE876" s="174"/>
      <c r="BF876" s="174"/>
      <c r="BG876" s="174"/>
      <c r="BH876" s="174"/>
      <c r="BI876" s="174"/>
      <c r="BJ876" s="174"/>
      <c r="BK876" s="174"/>
      <c r="BL876" s="174"/>
      <c r="BM876" s="174"/>
      <c r="BN876" s="174"/>
      <c r="BO876" s="174"/>
      <c r="BP876" s="174"/>
      <c r="BQ876" s="176"/>
    </row>
    <row r="877" spans="2:96" ht="18.75" x14ac:dyDescent="0.3">
      <c r="K877" s="135" t="s">
        <v>325</v>
      </c>
      <c r="M877" s="61" t="s">
        <v>402</v>
      </c>
      <c r="N877" s="61" t="s">
        <v>1061</v>
      </c>
      <c r="V877" s="61" t="s">
        <v>396</v>
      </c>
      <c r="W877" s="61" t="s">
        <v>403</v>
      </c>
      <c r="X877" s="61">
        <v>101</v>
      </c>
      <c r="AB877" s="136" t="s">
        <v>387</v>
      </c>
      <c r="AC877" s="162" t="s">
        <v>404</v>
      </c>
      <c r="AD877" s="138"/>
      <c r="AE877" s="39"/>
      <c r="AI877" s="163"/>
      <c r="AS877" s="61"/>
      <c r="AU877" s="61"/>
      <c r="AW877" s="61"/>
      <c r="AY877" s="61"/>
      <c r="BA877" s="61"/>
      <c r="BB877" s="61"/>
      <c r="BC877" s="61"/>
      <c r="BE877" s="39"/>
      <c r="BF877" s="39"/>
      <c r="BG877" s="39"/>
      <c r="BH877" s="39"/>
      <c r="BI877" s="39"/>
      <c r="BJ877" s="39"/>
      <c r="BK877" s="39"/>
      <c r="BL877" s="39"/>
      <c r="BM877" s="39"/>
      <c r="BN877" s="39"/>
      <c r="BO877" s="39"/>
      <c r="BP877" s="39"/>
      <c r="BQ877" s="164"/>
      <c r="BS877" s="61">
        <v>119651098.50999999</v>
      </c>
      <c r="BT877" s="61">
        <v>138464001.28</v>
      </c>
      <c r="BU877" s="61">
        <v>152581388.88000003</v>
      </c>
      <c r="BV877" s="61">
        <v>162610164.69209197</v>
      </c>
      <c r="BW877" s="61">
        <v>51869165.409999996</v>
      </c>
      <c r="BX877" s="61">
        <v>155607496.22999999</v>
      </c>
      <c r="BY877" s="61">
        <v>133699315.19</v>
      </c>
      <c r="BZ877" s="61">
        <v>160439178.22799999</v>
      </c>
      <c r="CA877" s="61">
        <v>135795463.35093492</v>
      </c>
      <c r="CB877" s="61">
        <v>160514016.53115705</v>
      </c>
      <c r="CC877" s="61">
        <v>156113447.98285717</v>
      </c>
      <c r="CD877" s="61">
        <v>164018871.93785259</v>
      </c>
      <c r="CE877" s="61">
        <v>168928983.93371516</v>
      </c>
      <c r="CG877" s="61">
        <v>14967319.203127418</v>
      </c>
      <c r="CH877" s="61">
        <v>13462053.98967462</v>
      </c>
      <c r="CI877" s="61">
        <v>14044042.580184082</v>
      </c>
      <c r="CJ877" s="61">
        <v>14588691.451645704</v>
      </c>
      <c r="CK877" s="61">
        <v>13260742.014545899</v>
      </c>
      <c r="CL877" s="61">
        <v>14056670.705736969</v>
      </c>
      <c r="CM877" s="61">
        <v>14382610.431603625</v>
      </c>
      <c r="CN877" s="61">
        <v>14070109.481289683</v>
      </c>
      <c r="CO877" s="61">
        <v>13987364.355110424</v>
      </c>
      <c r="CP877" s="61">
        <v>14495881.033887545</v>
      </c>
      <c r="CQ877" s="61">
        <v>14082341.289064875</v>
      </c>
      <c r="CR877" s="61">
        <v>13531157.397844329</v>
      </c>
    </row>
    <row r="878" spans="2:96" x14ac:dyDescent="0.25">
      <c r="K878" s="135" t="s">
        <v>328</v>
      </c>
      <c r="N878" s="61" t="s">
        <v>1062</v>
      </c>
      <c r="V878" s="61" t="s">
        <v>396</v>
      </c>
      <c r="W878" s="61" t="s">
        <v>403</v>
      </c>
      <c r="X878" s="61">
        <v>101</v>
      </c>
      <c r="AB878" s="136" t="s">
        <v>387</v>
      </c>
      <c r="AC878" s="179">
        <v>3100090</v>
      </c>
      <c r="AD878" s="180" t="s">
        <v>1063</v>
      </c>
      <c r="AE878" s="139">
        <v>0</v>
      </c>
      <c r="AF878" s="17">
        <v>10723733.9</v>
      </c>
      <c r="AG878" s="17">
        <v>15051577.699999999</v>
      </c>
      <c r="AH878" s="140">
        <v>16479279.032126486</v>
      </c>
      <c r="AI878" s="141">
        <v>5228181.32</v>
      </c>
      <c r="AJ878" s="142">
        <v>15684543.960000001</v>
      </c>
      <c r="AK878" s="121">
        <v>13155841.41</v>
      </c>
      <c r="AL878" s="142">
        <v>15787009.692000002</v>
      </c>
      <c r="AM878" s="181">
        <v>13762444.319505185</v>
      </c>
      <c r="AN878" s="141">
        <v>15872676.122621302</v>
      </c>
      <c r="AO878" s="140">
        <v>15489571.045714289</v>
      </c>
      <c r="AP878" s="140">
        <v>16862838.411192462</v>
      </c>
      <c r="AQ878" s="140">
        <v>17367648.767396238</v>
      </c>
      <c r="AR878" s="142">
        <v>1683104.8073962368</v>
      </c>
      <c r="AS878" s="143">
        <v>0.10730977015899394</v>
      </c>
      <c r="AT878" s="142">
        <v>888369.7352697514</v>
      </c>
      <c r="AU878" s="143">
        <v>5.3908288920763311E-2</v>
      </c>
      <c r="AV878" s="142">
        <v>2316071.0673962384</v>
      </c>
      <c r="AW878" s="143">
        <v>0.15387563440583632</v>
      </c>
      <c r="AX878" s="142">
        <v>1178294.451192461</v>
      </c>
      <c r="AY878" s="143">
        <v>7.5124559196457566E-2</v>
      </c>
      <c r="AZ878" s="142">
        <v>383559.37906597555</v>
      </c>
      <c r="BA878" s="143">
        <v>2.3275252413544518E-2</v>
      </c>
      <c r="BB878" s="142">
        <v>504810.35620377585</v>
      </c>
      <c r="BC878" s="143">
        <v>2.9936262442550324E-2</v>
      </c>
      <c r="BE878" s="139">
        <v>1541658.4805582066</v>
      </c>
      <c r="BF878" s="139">
        <v>1386014.7355048673</v>
      </c>
      <c r="BG878" s="139">
        <v>1447320.1629233207</v>
      </c>
      <c r="BH878" s="139">
        <v>1495637.7833811953</v>
      </c>
      <c r="BI878" s="139">
        <v>1358287.1443724157</v>
      </c>
      <c r="BJ878" s="139">
        <v>1447494.8746441486</v>
      </c>
      <c r="BK878" s="139">
        <v>1480315.4191013956</v>
      </c>
      <c r="BL878" s="139">
        <v>1447680.8018106788</v>
      </c>
      <c r="BM878" s="139">
        <v>1434064.8052864405</v>
      </c>
      <c r="BN878" s="139">
        <v>1494353.7394643542</v>
      </c>
      <c r="BO878" s="139">
        <v>1447850.0304247192</v>
      </c>
      <c r="BP878" s="139">
        <v>1386970.7899244942</v>
      </c>
      <c r="BQ878" s="144">
        <v>17367648.767396234</v>
      </c>
    </row>
    <row r="879" spans="2:96" x14ac:dyDescent="0.25">
      <c r="K879" s="135" t="s">
        <v>328</v>
      </c>
      <c r="N879" s="61" t="s">
        <v>1064</v>
      </c>
      <c r="V879" s="61" t="s">
        <v>396</v>
      </c>
      <c r="W879" s="61" t="s">
        <v>403</v>
      </c>
      <c r="X879" s="61">
        <v>101</v>
      </c>
      <c r="AB879" s="136" t="s">
        <v>387</v>
      </c>
      <c r="AC879" s="179">
        <v>3100105</v>
      </c>
      <c r="AD879" s="180" t="s">
        <v>1065</v>
      </c>
      <c r="AE879" s="139">
        <v>6525951</v>
      </c>
      <c r="AF879" s="17">
        <v>5078931.01</v>
      </c>
      <c r="AG879" s="17">
        <v>2282631.17</v>
      </c>
      <c r="AH879" s="140">
        <v>2609046.0501300381</v>
      </c>
      <c r="AI879" s="141">
        <v>594694.27999999991</v>
      </c>
      <c r="AJ879" s="142">
        <v>1784082.8399999999</v>
      </c>
      <c r="AK879" s="121">
        <v>1600986.91</v>
      </c>
      <c r="AL879" s="142">
        <v>1921184.2919999999</v>
      </c>
      <c r="AM879" s="181">
        <v>2178896.4777169074</v>
      </c>
      <c r="AN879" s="141">
        <v>2031136.4824131306</v>
      </c>
      <c r="AO879" s="140">
        <v>1898238.4285714272</v>
      </c>
      <c r="AP879" s="140">
        <v>1866586.5799624445</v>
      </c>
      <c r="AQ879" s="140">
        <v>1922465.2056919415</v>
      </c>
      <c r="AR879" s="142">
        <v>138382.3656919417</v>
      </c>
      <c r="AS879" s="143">
        <v>7.7564988905975754E-2</v>
      </c>
      <c r="AT879" s="142">
        <v>-686580.84443809651</v>
      </c>
      <c r="AU879" s="143">
        <v>-0.26315397706524823</v>
      </c>
      <c r="AV879" s="142">
        <v>-360165.96430805838</v>
      </c>
      <c r="AW879" s="143">
        <v>-0.15778544034692141</v>
      </c>
      <c r="AX879" s="142">
        <v>82503.739962444641</v>
      </c>
      <c r="AY879" s="143">
        <v>4.6244343655278165E-2</v>
      </c>
      <c r="AZ879" s="142">
        <v>-742459.47016759356</v>
      </c>
      <c r="BA879" s="143">
        <v>-0.28457124017822089</v>
      </c>
      <c r="BB879" s="142">
        <v>55878.625729497056</v>
      </c>
      <c r="BC879" s="143">
        <v>2.9936262442549721E-2</v>
      </c>
      <c r="BE879" s="139">
        <v>171421.58185116583</v>
      </c>
      <c r="BF879" s="139">
        <v>152937.96438724425</v>
      </c>
      <c r="BG879" s="139">
        <v>159874.40197832198</v>
      </c>
      <c r="BH879" s="139">
        <v>165794.75392473541</v>
      </c>
      <c r="BI879" s="139">
        <v>150681.90778283117</v>
      </c>
      <c r="BJ879" s="139">
        <v>159896.72840387758</v>
      </c>
      <c r="BK879" s="139">
        <v>164480.33500347362</v>
      </c>
      <c r="BL879" s="139">
        <v>159920.48805218638</v>
      </c>
      <c r="BM879" s="139">
        <v>158824.12601047722</v>
      </c>
      <c r="BN879" s="139">
        <v>165630.66584418985</v>
      </c>
      <c r="BO879" s="139">
        <v>159942.11379106264</v>
      </c>
      <c r="BP879" s="139">
        <v>153060.1386623756</v>
      </c>
      <c r="BQ879" s="144">
        <v>1922465.2056919418</v>
      </c>
    </row>
    <row r="880" spans="2:96" x14ac:dyDescent="0.25">
      <c r="K880" s="135" t="s">
        <v>328</v>
      </c>
      <c r="N880" s="61" t="s">
        <v>1066</v>
      </c>
      <c r="V880" s="61" t="s">
        <v>396</v>
      </c>
      <c r="W880" s="61" t="s">
        <v>403</v>
      </c>
      <c r="X880" s="61">
        <v>101</v>
      </c>
      <c r="AB880" s="136" t="s">
        <v>387</v>
      </c>
      <c r="AC880" s="179">
        <v>3100107</v>
      </c>
      <c r="AD880" s="180" t="s">
        <v>1067</v>
      </c>
      <c r="AE880" s="139">
        <v>0</v>
      </c>
      <c r="AF880" s="17">
        <v>414567.64999999997</v>
      </c>
      <c r="AG880" s="17">
        <v>559181.56999999995</v>
      </c>
      <c r="AH880" s="140">
        <v>633473.46503790119</v>
      </c>
      <c r="AI880" s="141">
        <v>237188.33</v>
      </c>
      <c r="AJ880" s="142">
        <v>711564.99</v>
      </c>
      <c r="AK880" s="121">
        <v>434694.77</v>
      </c>
      <c r="AL880" s="142">
        <v>521633.72399999999</v>
      </c>
      <c r="AM880" s="181">
        <v>529003.62446609198</v>
      </c>
      <c r="AN880" s="141">
        <v>539164.61057180923</v>
      </c>
      <c r="AO880" s="140">
        <v>557171.19428571465</v>
      </c>
      <c r="AP880" s="140">
        <v>844827.90876320272</v>
      </c>
      <c r="AQ880" s="140">
        <v>870118.89875872934</v>
      </c>
      <c r="AR880" s="142">
        <v>158553.90875872935</v>
      </c>
      <c r="AS880" s="143">
        <v>0.22282421280834705</v>
      </c>
      <c r="AT880" s="142">
        <v>236645.43372082815</v>
      </c>
      <c r="AU880" s="143">
        <v>0.37356802894130614</v>
      </c>
      <c r="AV880" s="142">
        <v>310937.32875872939</v>
      </c>
      <c r="AW880" s="143">
        <v>0.55605789861552379</v>
      </c>
      <c r="AX880" s="142">
        <v>133262.91876320273</v>
      </c>
      <c r="AY880" s="143">
        <v>0.18728144391027829</v>
      </c>
      <c r="AZ880" s="142">
        <v>211354.44372530153</v>
      </c>
      <c r="BA880" s="143">
        <v>0.33364372051898977</v>
      </c>
      <c r="BB880" s="142">
        <v>25290.989995526616</v>
      </c>
      <c r="BC880" s="143">
        <v>2.9936262442550821E-2</v>
      </c>
      <c r="BE880" s="139">
        <v>75808.100753169754</v>
      </c>
      <c r="BF880" s="139">
        <v>70325.782884105836</v>
      </c>
      <c r="BG880" s="139">
        <v>73100.401685698365</v>
      </c>
      <c r="BH880" s="139">
        <v>74493.663419172226</v>
      </c>
      <c r="BI880" s="139">
        <v>67502.945472543623</v>
      </c>
      <c r="BJ880" s="139">
        <v>73106.397335030124</v>
      </c>
      <c r="BK880" s="139">
        <v>73032.190449765083</v>
      </c>
      <c r="BL880" s="139">
        <v>73112.77786912641</v>
      </c>
      <c r="BM880" s="139">
        <v>71709.862978392484</v>
      </c>
      <c r="BN880" s="139">
        <v>74449.598390131927</v>
      </c>
      <c r="BO880" s="139">
        <v>73118.585352573311</v>
      </c>
      <c r="BP880" s="139">
        <v>70358.592169020194</v>
      </c>
      <c r="BQ880" s="144">
        <v>870118.89875872945</v>
      </c>
    </row>
    <row r="881" spans="11:69" x14ac:dyDescent="0.25">
      <c r="K881" s="135" t="s">
        <v>328</v>
      </c>
      <c r="N881" s="61" t="s">
        <v>1068</v>
      </c>
      <c r="V881" s="61" t="s">
        <v>396</v>
      </c>
      <c r="W881" s="61" t="s">
        <v>403</v>
      </c>
      <c r="X881" s="61">
        <v>101</v>
      </c>
      <c r="AB881" s="136" t="s">
        <v>387</v>
      </c>
      <c r="AC881" s="179">
        <v>3100109</v>
      </c>
      <c r="AD881" s="180" t="s">
        <v>1069</v>
      </c>
      <c r="AE881" s="139">
        <v>0</v>
      </c>
      <c r="AF881" s="17">
        <v>404712.72</v>
      </c>
      <c r="AG881" s="17">
        <v>1084663.81</v>
      </c>
      <c r="AH881" s="140">
        <v>1369361.6828390697</v>
      </c>
      <c r="AI881" s="141">
        <v>520380.2</v>
      </c>
      <c r="AJ881" s="142">
        <v>1561140.6</v>
      </c>
      <c r="AK881" s="121">
        <v>997253.89</v>
      </c>
      <c r="AL881" s="142">
        <v>1196704.6680000001</v>
      </c>
      <c r="AM881" s="181">
        <v>1143639.9426115185</v>
      </c>
      <c r="AN881" s="141">
        <v>1222975.6302275513</v>
      </c>
      <c r="AO881" s="140">
        <v>1217561.1600000004</v>
      </c>
      <c r="AP881" s="140">
        <v>1703177.629730107</v>
      </c>
      <c r="AQ881" s="140">
        <v>1754164.4022399879</v>
      </c>
      <c r="AR881" s="142">
        <v>193023.80223998777</v>
      </c>
      <c r="AS881" s="143">
        <v>0.12364280465192422</v>
      </c>
      <c r="AT881" s="142">
        <v>384802.71940091811</v>
      </c>
      <c r="AU881" s="143">
        <v>0.28100882639210006</v>
      </c>
      <c r="AV881" s="142">
        <v>669500.5922399878</v>
      </c>
      <c r="AW881" s="143">
        <v>0.61724249123789587</v>
      </c>
      <c r="AX881" s="142">
        <v>142037.02973010694</v>
      </c>
      <c r="AY881" s="143">
        <v>9.0982855567337706E-2</v>
      </c>
      <c r="AZ881" s="142">
        <v>333815.94689103728</v>
      </c>
      <c r="BA881" s="143">
        <v>0.24377485588682712</v>
      </c>
      <c r="BB881" s="142">
        <v>50986.77250988083</v>
      </c>
      <c r="BC881" s="143">
        <v>2.9936262442550057E-2</v>
      </c>
      <c r="BE881" s="139">
        <v>155380.02572256149</v>
      </c>
      <c r="BF881" s="139">
        <v>140223.05608547592</v>
      </c>
      <c r="BG881" s="139">
        <v>146366.20584515171</v>
      </c>
      <c r="BH881" s="139">
        <v>150927.5971171367</v>
      </c>
      <c r="BI881" s="139">
        <v>136976.42788463086</v>
      </c>
      <c r="BJ881" s="139">
        <v>146374.4939125684</v>
      </c>
      <c r="BK881" s="139">
        <v>149235.09065931145</v>
      </c>
      <c r="BL881" s="139">
        <v>146383.31402425579</v>
      </c>
      <c r="BM881" s="139">
        <v>144771.75514641393</v>
      </c>
      <c r="BN881" s="139">
        <v>150866.68395974612</v>
      </c>
      <c r="BO881" s="139">
        <v>146391.34198114014</v>
      </c>
      <c r="BP881" s="139">
        <v>140268.40990159538</v>
      </c>
      <c r="BQ881" s="144">
        <v>1754164.4022399879</v>
      </c>
    </row>
    <row r="882" spans="11:69" x14ac:dyDescent="0.25">
      <c r="K882" s="135" t="s">
        <v>328</v>
      </c>
      <c r="N882" s="61" t="s">
        <v>1070</v>
      </c>
      <c r="V882" s="61" t="s">
        <v>396</v>
      </c>
      <c r="W882" s="61" t="s">
        <v>403</v>
      </c>
      <c r="X882" s="61">
        <v>101</v>
      </c>
      <c r="AB882" s="136" t="s">
        <v>387</v>
      </c>
      <c r="AC882" s="179">
        <v>3100110</v>
      </c>
      <c r="AD882" s="180" t="s">
        <v>1071</v>
      </c>
      <c r="AE882" s="139">
        <v>0</v>
      </c>
      <c r="AF882" s="17">
        <v>6636476.6500000004</v>
      </c>
      <c r="AG882" s="17">
        <v>8602330.6899999995</v>
      </c>
      <c r="AH882" s="140">
        <v>9146087.9997924771</v>
      </c>
      <c r="AI882" s="141">
        <v>2952591.93</v>
      </c>
      <c r="AJ882" s="142">
        <v>8857775.790000001</v>
      </c>
      <c r="AK882" s="121">
        <v>7778159.3499999987</v>
      </c>
      <c r="AL882" s="142">
        <v>9333791.2199999988</v>
      </c>
      <c r="AM882" s="181">
        <v>7638535.2929496774</v>
      </c>
      <c r="AN882" s="141">
        <v>9285712.0568427984</v>
      </c>
      <c r="AO882" s="140">
        <v>9474752.1942857187</v>
      </c>
      <c r="AP882" s="140">
        <v>9274439.1202135067</v>
      </c>
      <c r="AQ882" s="140">
        <v>9552081.1637236662</v>
      </c>
      <c r="AR882" s="142">
        <v>694305.37372366525</v>
      </c>
      <c r="AS882" s="143">
        <v>7.8383715075233937E-2</v>
      </c>
      <c r="AT882" s="142">
        <v>405993.1639311891</v>
      </c>
      <c r="AU882" s="143">
        <v>4.4389816054733022E-2</v>
      </c>
      <c r="AV882" s="142">
        <v>949750.47372366674</v>
      </c>
      <c r="AW882" s="143">
        <v>0.11040618036548265</v>
      </c>
      <c r="AX882" s="142">
        <v>416663.33021350577</v>
      </c>
      <c r="AY882" s="143">
        <v>4.703927262235498E-2</v>
      </c>
      <c r="AZ882" s="142">
        <v>128351.12042102963</v>
      </c>
      <c r="BA882" s="143">
        <v>1.4033444727837944E-2</v>
      </c>
      <c r="BB882" s="142">
        <v>277642.04351015948</v>
      </c>
      <c r="BC882" s="143">
        <v>2.9936262442549506E-2</v>
      </c>
      <c r="BE882" s="139">
        <v>852803.27103482839</v>
      </c>
      <c r="BF882" s="139">
        <v>759162.02537643479</v>
      </c>
      <c r="BG882" s="139">
        <v>793831.05475597654</v>
      </c>
      <c r="BH882" s="139">
        <v>824204.46753074788</v>
      </c>
      <c r="BI882" s="139">
        <v>749217.20973157871</v>
      </c>
      <c r="BJ882" s="139">
        <v>793966.03751394374</v>
      </c>
      <c r="BK882" s="139">
        <v>818105.16549246607</v>
      </c>
      <c r="BL882" s="139">
        <v>794109.68535623117</v>
      </c>
      <c r="BM882" s="139">
        <v>789328.72775792354</v>
      </c>
      <c r="BN882" s="139">
        <v>823212.41165478982</v>
      </c>
      <c r="BO882" s="139">
        <v>794240.43185075279</v>
      </c>
      <c r="BP882" s="139">
        <v>759900.67566799268</v>
      </c>
      <c r="BQ882" s="144">
        <v>9552081.1637236644</v>
      </c>
    </row>
    <row r="883" spans="11:69" x14ac:dyDescent="0.25">
      <c r="K883" s="135" t="s">
        <v>328</v>
      </c>
      <c r="N883" s="61" t="s">
        <v>1072</v>
      </c>
      <c r="V883" s="61" t="s">
        <v>396</v>
      </c>
      <c r="W883" s="61" t="s">
        <v>403</v>
      </c>
      <c r="X883" s="61">
        <v>101</v>
      </c>
      <c r="AB883" s="136" t="s">
        <v>387</v>
      </c>
      <c r="AC883" s="179">
        <v>3100113</v>
      </c>
      <c r="AD883" s="180" t="s">
        <v>1073</v>
      </c>
      <c r="AE883" s="139">
        <v>0</v>
      </c>
      <c r="AF883" s="17">
        <v>6967869.6799999997</v>
      </c>
      <c r="AG883" s="17">
        <v>8638738.9000000004</v>
      </c>
      <c r="AH883" s="140">
        <v>8039538.1866185563</v>
      </c>
      <c r="AI883" s="141">
        <v>3130792.99</v>
      </c>
      <c r="AJ883" s="142">
        <v>9392378.9700000007</v>
      </c>
      <c r="AK883" s="121">
        <v>8104955.0099999998</v>
      </c>
      <c r="AL883" s="142">
        <v>9725946.0119999982</v>
      </c>
      <c r="AM883" s="181">
        <v>6714181.7466242909</v>
      </c>
      <c r="AN883" s="141">
        <v>9430311.449994266</v>
      </c>
      <c r="AO883" s="140">
        <v>9593273.7942857184</v>
      </c>
      <c r="AP883" s="140">
        <v>9946463.8306437768</v>
      </c>
      <c r="AQ883" s="140">
        <v>10244223.78225326</v>
      </c>
      <c r="AR883" s="142">
        <v>851844.81225325912</v>
      </c>
      <c r="AS883" s="143">
        <v>9.0695319574957384E-2</v>
      </c>
      <c r="AT883" s="142">
        <v>2204685.5956347035</v>
      </c>
      <c r="AU883" s="143">
        <v>0.27423037797174743</v>
      </c>
      <c r="AV883" s="142">
        <v>1605484.8822532594</v>
      </c>
      <c r="AW883" s="143">
        <v>0.18584713588846391</v>
      </c>
      <c r="AX883" s="142">
        <v>554084.86064377613</v>
      </c>
      <c r="AY883" s="143">
        <v>5.8993026411473269E-2</v>
      </c>
      <c r="AZ883" s="142">
        <v>1906925.6440252205</v>
      </c>
      <c r="BA883" s="143">
        <v>0.23719343073700566</v>
      </c>
      <c r="BB883" s="142">
        <v>297759.95160948299</v>
      </c>
      <c r="BC883" s="143">
        <v>2.9936262442549967E-2</v>
      </c>
      <c r="BE883" s="139">
        <v>912187.86325134535</v>
      </c>
      <c r="BF883" s="139">
        <v>815739.30042304902</v>
      </c>
      <c r="BG883" s="139">
        <v>852468.47295585729</v>
      </c>
      <c r="BH883" s="139">
        <v>883099.2129650187</v>
      </c>
      <c r="BI883" s="139">
        <v>802366.2071228351</v>
      </c>
      <c r="BJ883" s="139">
        <v>852585.76949395577</v>
      </c>
      <c r="BK883" s="139">
        <v>875433.42428197653</v>
      </c>
      <c r="BL883" s="139">
        <v>852710.59576702502</v>
      </c>
      <c r="BM883" s="139">
        <v>846190.41442790872</v>
      </c>
      <c r="BN883" s="139">
        <v>882237.14197459933</v>
      </c>
      <c r="BO883" s="139">
        <v>852824.21110136015</v>
      </c>
      <c r="BP883" s="139">
        <v>816381.16848832811</v>
      </c>
      <c r="BQ883" s="144">
        <v>10244223.78225326</v>
      </c>
    </row>
    <row r="884" spans="11:69" x14ac:dyDescent="0.25">
      <c r="K884" s="135" t="s">
        <v>328</v>
      </c>
      <c r="N884" s="61" t="s">
        <v>1074</v>
      </c>
      <c r="V884" s="61" t="s">
        <v>396</v>
      </c>
      <c r="W884" s="61" t="s">
        <v>403</v>
      </c>
      <c r="X884" s="61">
        <v>101</v>
      </c>
      <c r="AB884" s="136" t="s">
        <v>387</v>
      </c>
      <c r="AC884" s="179">
        <v>3100114</v>
      </c>
      <c r="AD884" s="180" t="s">
        <v>1075</v>
      </c>
      <c r="AE884" s="139">
        <v>0</v>
      </c>
      <c r="AF884" s="17">
        <v>5487582.2999999998</v>
      </c>
      <c r="AG884" s="17">
        <v>4977722.7799999993</v>
      </c>
      <c r="AH884" s="140">
        <v>7013385.4765715646</v>
      </c>
      <c r="AI884" s="141">
        <v>1522363.9</v>
      </c>
      <c r="AJ884" s="142">
        <v>4567091.6999999993</v>
      </c>
      <c r="AK884" s="121">
        <v>3989853.05</v>
      </c>
      <c r="AL884" s="142">
        <v>4787823.66</v>
      </c>
      <c r="AM884" s="181">
        <v>5856785.7536124708</v>
      </c>
      <c r="AN884" s="141">
        <v>5146452.7729590936</v>
      </c>
      <c r="AO884" s="140">
        <v>4731188.5028571393</v>
      </c>
      <c r="AP884" s="140">
        <v>4896748.322266832</v>
      </c>
      <c r="AQ884" s="140">
        <v>5043338.6651573265</v>
      </c>
      <c r="AR884" s="142">
        <v>476246.96515732724</v>
      </c>
      <c r="AS884" s="143">
        <v>0.10427795114280874</v>
      </c>
      <c r="AT884" s="142">
        <v>-1970046.8114142381</v>
      </c>
      <c r="AU884" s="143">
        <v>-0.28089812231129196</v>
      </c>
      <c r="AV884" s="142">
        <v>65615.885157327168</v>
      </c>
      <c r="AW884" s="143">
        <v>1.3181908285645264E-2</v>
      </c>
      <c r="AX884" s="142">
        <v>329656.62226683274</v>
      </c>
      <c r="AY884" s="143">
        <v>7.2180863429309461E-2</v>
      </c>
      <c r="AZ884" s="142">
        <v>-2116637.1543047326</v>
      </c>
      <c r="BA884" s="143">
        <v>-0.30179963177204872</v>
      </c>
      <c r="BB884" s="142">
        <v>146590.3428904945</v>
      </c>
      <c r="BC884" s="143">
        <v>2.9936262442549638E-2</v>
      </c>
      <c r="BE884" s="139">
        <v>447758.63906617044</v>
      </c>
      <c r="BF884" s="139">
        <v>402409.83233498893</v>
      </c>
      <c r="BG884" s="139">
        <v>420214.00633041916</v>
      </c>
      <c r="BH884" s="139">
        <v>434362.60803060123</v>
      </c>
      <c r="BI884" s="139">
        <v>394524.66480402864</v>
      </c>
      <c r="BJ884" s="139">
        <v>420271.2493898205</v>
      </c>
      <c r="BK884" s="139">
        <v>429942.13454417849</v>
      </c>
      <c r="BL884" s="139">
        <v>420332.16711066692</v>
      </c>
      <c r="BM884" s="139">
        <v>416470.77294833964</v>
      </c>
      <c r="BN884" s="139">
        <v>433941.90012470185</v>
      </c>
      <c r="BO884" s="139">
        <v>420387.61366891727</v>
      </c>
      <c r="BP884" s="139">
        <v>402723.07680449373</v>
      </c>
      <c r="BQ884" s="144">
        <v>5043338.6651573265</v>
      </c>
    </row>
    <row r="885" spans="11:69" x14ac:dyDescent="0.25">
      <c r="K885" s="135" t="s">
        <v>328</v>
      </c>
      <c r="N885" s="61" t="s">
        <v>1076</v>
      </c>
      <c r="V885" s="61" t="s">
        <v>396</v>
      </c>
      <c r="W885" s="61" t="s">
        <v>403</v>
      </c>
      <c r="X885" s="61">
        <v>101</v>
      </c>
      <c r="AB885" s="136" t="s">
        <v>387</v>
      </c>
      <c r="AC885" s="179">
        <v>3100115</v>
      </c>
      <c r="AD885" s="180" t="s">
        <v>1077</v>
      </c>
      <c r="AE885" s="139">
        <v>11233518.6</v>
      </c>
      <c r="AF885" s="17">
        <v>19556121.630000003</v>
      </c>
      <c r="AG885" s="17">
        <v>14778964.609999999</v>
      </c>
      <c r="AH885" s="140">
        <v>17659124.97721637</v>
      </c>
      <c r="AI885" s="141">
        <v>4887447.2</v>
      </c>
      <c r="AJ885" s="142">
        <v>14662341.600000001</v>
      </c>
      <c r="AK885" s="121">
        <v>14664730.68</v>
      </c>
      <c r="AL885" s="142">
        <v>17597676.816</v>
      </c>
      <c r="AM885" s="181">
        <v>14744865.714866798</v>
      </c>
      <c r="AN885" s="141">
        <v>17578989.942349572</v>
      </c>
      <c r="AO885" s="140">
        <v>16260436.680000009</v>
      </c>
      <c r="AP885" s="140">
        <v>15260479.265821302</v>
      </c>
      <c r="AQ885" s="140">
        <v>15717320.978122035</v>
      </c>
      <c r="AR885" s="142">
        <v>1054979.3781220336</v>
      </c>
      <c r="AS885" s="143">
        <v>7.1951630026273125E-2</v>
      </c>
      <c r="AT885" s="142">
        <v>-1941803.9990943354</v>
      </c>
      <c r="AU885" s="143">
        <v>-0.10996037468445531</v>
      </c>
      <c r="AV885" s="142">
        <v>938356.36812203564</v>
      </c>
      <c r="AW885" s="143">
        <v>6.349270012373591E-2</v>
      </c>
      <c r="AX885" s="142">
        <v>598137.66582130082</v>
      </c>
      <c r="AY885" s="143">
        <v>4.0794143400758084E-2</v>
      </c>
      <c r="AZ885" s="142">
        <v>-2398645.7113950681</v>
      </c>
      <c r="BA885" s="143">
        <v>-0.1358303831299556</v>
      </c>
      <c r="BB885" s="142">
        <v>456841.71230073273</v>
      </c>
      <c r="BC885" s="143">
        <v>2.9936262442550883E-2</v>
      </c>
      <c r="BE885" s="139">
        <v>1380390.2446833437</v>
      </c>
      <c r="BF885" s="139">
        <v>1253924.1635959551</v>
      </c>
      <c r="BG885" s="139">
        <v>1304099.3178939365</v>
      </c>
      <c r="BH885" s="139">
        <v>1361993.4458905945</v>
      </c>
      <c r="BI885" s="139">
        <v>1239235.540292195</v>
      </c>
      <c r="BJ885" s="139">
        <v>1307103.6177822405</v>
      </c>
      <c r="BK885" s="139">
        <v>1329567.9444793321</v>
      </c>
      <c r="BL885" s="139">
        <v>1310300.7757232888</v>
      </c>
      <c r="BM885" s="139">
        <v>1307217.5556034301</v>
      </c>
      <c r="BN885" s="139">
        <v>1339913.3417186365</v>
      </c>
      <c r="BO885" s="139">
        <v>1313210.7894524734</v>
      </c>
      <c r="BP885" s="139">
        <v>1270364.2410066084</v>
      </c>
      <c r="BQ885" s="144">
        <v>15717320.978122035</v>
      </c>
    </row>
    <row r="886" spans="11:69" x14ac:dyDescent="0.25">
      <c r="K886" s="135" t="s">
        <v>328</v>
      </c>
      <c r="N886" s="61" t="s">
        <v>1078</v>
      </c>
      <c r="V886" s="61" t="s">
        <v>396</v>
      </c>
      <c r="W886" s="61" t="s">
        <v>403</v>
      </c>
      <c r="X886" s="61">
        <v>101</v>
      </c>
      <c r="AB886" s="136" t="s">
        <v>387</v>
      </c>
      <c r="AC886" s="179">
        <v>3100120</v>
      </c>
      <c r="AD886" s="180" t="s">
        <v>1079</v>
      </c>
      <c r="AE886" s="139">
        <v>4522597.3500000006</v>
      </c>
      <c r="AF886" s="17">
        <v>7544782.6299999999</v>
      </c>
      <c r="AG886" s="17">
        <v>4166642.52</v>
      </c>
      <c r="AH886" s="140">
        <v>5640669.6817603586</v>
      </c>
      <c r="AI886" s="141">
        <v>1242790</v>
      </c>
      <c r="AJ886" s="142">
        <v>3728370</v>
      </c>
      <c r="AK886" s="121">
        <v>2858338.89</v>
      </c>
      <c r="AL886" s="142">
        <v>3430006.6680000005</v>
      </c>
      <c r="AM886" s="181">
        <v>4711886.3390304865</v>
      </c>
      <c r="AN886" s="141">
        <v>3787122.2327298722</v>
      </c>
      <c r="AO886" s="140">
        <v>3265064.3657142855</v>
      </c>
      <c r="AP886" s="140">
        <v>3960998.2792862784</v>
      </c>
      <c r="AQ886" s="140">
        <v>4079575.7633094806</v>
      </c>
      <c r="AR886" s="142">
        <v>351205.76330948062</v>
      </c>
      <c r="AS886" s="143">
        <v>9.4198205464983531E-2</v>
      </c>
      <c r="AT886" s="142">
        <v>-1561093.918450878</v>
      </c>
      <c r="AU886" s="143">
        <v>-0.27675684032674763</v>
      </c>
      <c r="AV886" s="142">
        <v>-87066.756690519396</v>
      </c>
      <c r="AW886" s="143">
        <v>-2.0896142703050846E-2</v>
      </c>
      <c r="AX886" s="142">
        <v>232628.27928627841</v>
      </c>
      <c r="AY886" s="143">
        <v>6.2394096960944972E-2</v>
      </c>
      <c r="AZ886" s="142">
        <v>-1679671.4024740802</v>
      </c>
      <c r="BA886" s="143">
        <v>-0.29777872083264462</v>
      </c>
      <c r="BB886" s="142">
        <v>118577.48402320221</v>
      </c>
      <c r="BC886" s="143">
        <v>2.9936262442549804E-2</v>
      </c>
      <c r="BE886" s="139">
        <v>363092.68297652563</v>
      </c>
      <c r="BF886" s="139">
        <v>324970.09819893329</v>
      </c>
      <c r="BG886" s="139">
        <v>339570.98472424492</v>
      </c>
      <c r="BH886" s="139">
        <v>351612.95461123344</v>
      </c>
      <c r="BI886" s="139">
        <v>319423.4154525164</v>
      </c>
      <c r="BJ886" s="139">
        <v>339613.75070808409</v>
      </c>
      <c r="BK886" s="139">
        <v>348482.5843807889</v>
      </c>
      <c r="BL886" s="139">
        <v>339659.26201185578</v>
      </c>
      <c r="BM886" s="139">
        <v>336946.57695738069</v>
      </c>
      <c r="BN886" s="139">
        <v>351298.64598250424</v>
      </c>
      <c r="BO886" s="139">
        <v>339700.68583928345</v>
      </c>
      <c r="BP886" s="139">
        <v>325204.12146612973</v>
      </c>
      <c r="BQ886" s="144">
        <v>4079575.7633094806</v>
      </c>
    </row>
    <row r="887" spans="11:69" x14ac:dyDescent="0.25">
      <c r="K887" s="135" t="s">
        <v>328</v>
      </c>
      <c r="N887" s="61" t="s">
        <v>1080</v>
      </c>
      <c r="V887" s="61" t="s">
        <v>396</v>
      </c>
      <c r="W887" s="61" t="s">
        <v>403</v>
      </c>
      <c r="X887" s="61">
        <v>101</v>
      </c>
      <c r="AB887" s="136" t="s">
        <v>387</v>
      </c>
      <c r="AC887" s="179">
        <v>3100125</v>
      </c>
      <c r="AD887" s="180" t="s">
        <v>1081</v>
      </c>
      <c r="AE887" s="139">
        <v>0</v>
      </c>
      <c r="AF887" s="17">
        <v>963825.41999999993</v>
      </c>
      <c r="AG887" s="17">
        <v>1242915.29</v>
      </c>
      <c r="AH887" s="140">
        <v>1253722.3541647126</v>
      </c>
      <c r="AI887" s="141">
        <v>517287.69</v>
      </c>
      <c r="AJ887" s="142">
        <v>1551863.07</v>
      </c>
      <c r="AK887" s="121">
        <v>1171630.8599999999</v>
      </c>
      <c r="AL887" s="142">
        <v>1405957.0319999997</v>
      </c>
      <c r="AM887" s="181">
        <v>1047048.059254135</v>
      </c>
      <c r="AN887" s="141">
        <v>1378305.1549105775</v>
      </c>
      <c r="AO887" s="140">
        <v>1379871.2914285709</v>
      </c>
      <c r="AP887" s="140">
        <v>1679006.250714296</v>
      </c>
      <c r="AQ887" s="140">
        <v>1729269.422478362</v>
      </c>
      <c r="AR887" s="142">
        <v>177406.35247836192</v>
      </c>
      <c r="AS887" s="143">
        <v>0.11431830288890238</v>
      </c>
      <c r="AT887" s="142">
        <v>475547.06831364939</v>
      </c>
      <c r="AU887" s="143">
        <v>0.3793081193247772</v>
      </c>
      <c r="AV887" s="142">
        <v>486354.13247836195</v>
      </c>
      <c r="AW887" s="143">
        <v>0.3913011098916982</v>
      </c>
      <c r="AX887" s="142">
        <v>127143.18071429594</v>
      </c>
      <c r="AY887" s="143">
        <v>8.1929380995126033E-2</v>
      </c>
      <c r="AZ887" s="142">
        <v>425283.89654958341</v>
      </c>
      <c r="BA887" s="143">
        <v>0.33921696868277273</v>
      </c>
      <c r="BB887" s="142">
        <v>50263.171764065977</v>
      </c>
      <c r="BC887" s="143">
        <v>2.993626244255054E-2</v>
      </c>
      <c r="BE887" s="139">
        <v>153153.08787677286</v>
      </c>
      <c r="BF887" s="139">
        <v>138238.34951056915</v>
      </c>
      <c r="BG887" s="139">
        <v>144286.34474638032</v>
      </c>
      <c r="BH887" s="139">
        <v>148789.54997121549</v>
      </c>
      <c r="BI887" s="139">
        <v>135042.23830307674</v>
      </c>
      <c r="BJ887" s="139">
        <v>144296.96831309656</v>
      </c>
      <c r="BK887" s="139">
        <v>147102.80425575009</v>
      </c>
      <c r="BL887" s="139">
        <v>144308.27384914554</v>
      </c>
      <c r="BM887" s="139">
        <v>142725.28597893371</v>
      </c>
      <c r="BN887" s="139">
        <v>148711.47206005701</v>
      </c>
      <c r="BO887" s="139">
        <v>144318.56400863244</v>
      </c>
      <c r="BP887" s="139">
        <v>138296.48360473188</v>
      </c>
      <c r="BQ887" s="144">
        <v>1729269.422478362</v>
      </c>
    </row>
    <row r="888" spans="11:69" x14ac:dyDescent="0.25">
      <c r="K888" s="135" t="s">
        <v>328</v>
      </c>
      <c r="N888" s="61" t="s">
        <v>1082</v>
      </c>
      <c r="V888" s="61" t="s">
        <v>396</v>
      </c>
      <c r="W888" s="61" t="s">
        <v>403</v>
      </c>
      <c r="X888" s="61">
        <v>101</v>
      </c>
      <c r="AB888" s="136" t="s">
        <v>387</v>
      </c>
      <c r="AC888" s="179">
        <v>3100130</v>
      </c>
      <c r="AD888" s="180" t="s">
        <v>1083</v>
      </c>
      <c r="AE888" s="139">
        <v>0</v>
      </c>
      <c r="AF888" s="17">
        <v>1936966.3699999999</v>
      </c>
      <c r="AG888" s="17">
        <v>4766037.17</v>
      </c>
      <c r="AH888" s="140">
        <v>3984680.3760671099</v>
      </c>
      <c r="AI888" s="141">
        <v>1931105.15</v>
      </c>
      <c r="AJ888" s="142">
        <v>5793315.4499999993</v>
      </c>
      <c r="AK888" s="121">
        <v>4907268.93</v>
      </c>
      <c r="AL888" s="142">
        <v>5888722.716</v>
      </c>
      <c r="AM888" s="181">
        <v>3328112.3585905787</v>
      </c>
      <c r="AN888" s="141">
        <v>5563836.9474765304</v>
      </c>
      <c r="AO888" s="140">
        <v>5917321.8685714295</v>
      </c>
      <c r="AP888" s="140">
        <v>5991396.7798714004</v>
      </c>
      <c r="AQ888" s="140">
        <v>6170756.8062710734</v>
      </c>
      <c r="AR888" s="142">
        <v>377441.35627107415</v>
      </c>
      <c r="AS888" s="143">
        <v>6.5151183209102514E-2</v>
      </c>
      <c r="AT888" s="142">
        <v>2186076.4302039635</v>
      </c>
      <c r="AU888" s="143">
        <v>0.54862027161175386</v>
      </c>
      <c r="AV888" s="142">
        <v>1404719.6362710735</v>
      </c>
      <c r="AW888" s="143">
        <v>0.29473535059968353</v>
      </c>
      <c r="AX888" s="142">
        <v>198081.32987140119</v>
      </c>
      <c r="AY888" s="143">
        <v>3.4191359262406677E-2</v>
      </c>
      <c r="AZ888" s="142">
        <v>2006716.4038042906</v>
      </c>
      <c r="BA888" s="143">
        <v>0.50360787175229471</v>
      </c>
      <c r="BB888" s="142">
        <v>179360.02639967296</v>
      </c>
      <c r="BC888" s="143">
        <v>2.9936262442548957E-2</v>
      </c>
      <c r="BE888" s="139">
        <v>553154.01193971292</v>
      </c>
      <c r="BF888" s="139">
        <v>489142.38339008548</v>
      </c>
      <c r="BG888" s="139">
        <v>512119.29632761941</v>
      </c>
      <c r="BH888" s="139">
        <v>533028.12135222531</v>
      </c>
      <c r="BI888" s="139">
        <v>484409.02466713142</v>
      </c>
      <c r="BJ888" s="139">
        <v>512178.84895790572</v>
      </c>
      <c r="BK888" s="139">
        <v>530164.27097706334</v>
      </c>
      <c r="BL888" s="139">
        <v>512242.22451025038</v>
      </c>
      <c r="BM888" s="139">
        <v>509960.0104878064</v>
      </c>
      <c r="BN888" s="139">
        <v>532590.4392534591</v>
      </c>
      <c r="BO888" s="139">
        <v>512299.90815641929</v>
      </c>
      <c r="BP888" s="139">
        <v>489468.26625139499</v>
      </c>
      <c r="BQ888" s="144">
        <v>6170756.8062710725</v>
      </c>
    </row>
    <row r="889" spans="11:69" x14ac:dyDescent="0.25">
      <c r="K889" s="135" t="s">
        <v>328</v>
      </c>
      <c r="N889" s="61" t="s">
        <v>1084</v>
      </c>
      <c r="V889" s="61" t="s">
        <v>396</v>
      </c>
      <c r="W889" s="61" t="s">
        <v>403</v>
      </c>
      <c r="X889" s="61">
        <v>101</v>
      </c>
      <c r="AB889" s="136" t="s">
        <v>387</v>
      </c>
      <c r="AC889" s="179">
        <v>3100131</v>
      </c>
      <c r="AD889" s="180" t="s">
        <v>1085</v>
      </c>
      <c r="AE889" s="139">
        <v>3936183</v>
      </c>
      <c r="AF889" s="17">
        <v>18045456.010000002</v>
      </c>
      <c r="AG889" s="17">
        <v>21901093.640000004</v>
      </c>
      <c r="AH889" s="140">
        <v>22465180.341283601</v>
      </c>
      <c r="AI889" s="141">
        <v>7519230.9000000004</v>
      </c>
      <c r="AJ889" s="142">
        <v>22557692.700000003</v>
      </c>
      <c r="AK889" s="121">
        <v>20666146.389999997</v>
      </c>
      <c r="AL889" s="142">
        <v>24799375.667999998</v>
      </c>
      <c r="AM889" s="181">
        <v>18760867.206498522</v>
      </c>
      <c r="AN889" s="141">
        <v>24370459.524785075</v>
      </c>
      <c r="AO889" s="140">
        <v>22540919.005714282</v>
      </c>
      <c r="AP889" s="140">
        <v>23850201.403550889</v>
      </c>
      <c r="AQ889" s="140">
        <v>24564187.292075273</v>
      </c>
      <c r="AR889" s="142">
        <v>2006494.5920752697</v>
      </c>
      <c r="AS889" s="143">
        <v>8.8949460335332492E-2</v>
      </c>
      <c r="AT889" s="142">
        <v>2099006.9507916719</v>
      </c>
      <c r="AU889" s="143">
        <v>9.3433790377119227E-2</v>
      </c>
      <c r="AV889" s="142">
        <v>2663093.6520752683</v>
      </c>
      <c r="AW889" s="143">
        <v>0.12159637759876121</v>
      </c>
      <c r="AX889" s="142">
        <v>1292508.7035508864</v>
      </c>
      <c r="AY889" s="143">
        <v>5.7297912545412333E-2</v>
      </c>
      <c r="AZ889" s="142">
        <v>1385021.0622672886</v>
      </c>
      <c r="BA889" s="143">
        <v>6.1651900462248957E-2</v>
      </c>
      <c r="BB889" s="142">
        <v>713985.88852438331</v>
      </c>
      <c r="BC889" s="143">
        <v>2.9936262442550401E-2</v>
      </c>
      <c r="BE889" s="139">
        <v>2178224.7129442627</v>
      </c>
      <c r="BF889" s="139">
        <v>1956989.0582675443</v>
      </c>
      <c r="BG889" s="139">
        <v>2042346.1931228891</v>
      </c>
      <c r="BH889" s="139">
        <v>2121213.2428330625</v>
      </c>
      <c r="BI889" s="139">
        <v>1927338.5541325852</v>
      </c>
      <c r="BJ889" s="139">
        <v>2044008.6021176721</v>
      </c>
      <c r="BK889" s="139">
        <v>2092509.4842895225</v>
      </c>
      <c r="BL889" s="139">
        <v>2045777.7278096951</v>
      </c>
      <c r="BM889" s="139">
        <v>2033310.3218806791</v>
      </c>
      <c r="BN889" s="139">
        <v>2108995.3667401639</v>
      </c>
      <c r="BO889" s="139">
        <v>2047387.9641969383</v>
      </c>
      <c r="BP889" s="139">
        <v>1966086.0637402618</v>
      </c>
      <c r="BQ889" s="144">
        <v>24564187.292075276</v>
      </c>
    </row>
    <row r="890" spans="11:69" x14ac:dyDescent="0.25">
      <c r="K890" s="135" t="s">
        <v>328</v>
      </c>
      <c r="N890" s="61" t="s">
        <v>1086</v>
      </c>
      <c r="V890" s="61" t="s">
        <v>396</v>
      </c>
      <c r="W890" s="61" t="s">
        <v>403</v>
      </c>
      <c r="X890" s="61">
        <v>101</v>
      </c>
      <c r="AB890" s="136" t="s">
        <v>387</v>
      </c>
      <c r="AC890" s="179">
        <v>3100135</v>
      </c>
      <c r="AD890" s="180" t="s">
        <v>1087</v>
      </c>
      <c r="AE890" s="139">
        <v>1056257.08</v>
      </c>
      <c r="AF890" s="17">
        <v>2170446.3600000003</v>
      </c>
      <c r="AG890" s="17">
        <v>1342109.2</v>
      </c>
      <c r="AH890" s="140">
        <v>1693190.733204738</v>
      </c>
      <c r="AI890" s="141">
        <v>443279.52</v>
      </c>
      <c r="AJ890" s="142">
        <v>1329838.56</v>
      </c>
      <c r="AK890" s="121">
        <v>1237175.9200000002</v>
      </c>
      <c r="AL890" s="142">
        <v>1484611.1040000003</v>
      </c>
      <c r="AM890" s="181">
        <v>1413949.1436107394</v>
      </c>
      <c r="AN890" s="141">
        <v>1516417.5095939988</v>
      </c>
      <c r="AO890" s="140">
        <v>1433722.9885714271</v>
      </c>
      <c r="AP890" s="140">
        <v>1411007.5440601029</v>
      </c>
      <c r="AQ890" s="140">
        <v>1453247.8362075035</v>
      </c>
      <c r="AR890" s="142">
        <v>123409.2762075034</v>
      </c>
      <c r="AS890" s="143">
        <v>9.280019388782304E-2</v>
      </c>
      <c r="AT890" s="142">
        <v>-239942.89699723455</v>
      </c>
      <c r="AU890" s="143">
        <v>-0.14171049503861241</v>
      </c>
      <c r="AV890" s="142">
        <v>111138.6362075035</v>
      </c>
      <c r="AW890" s="143">
        <v>8.2808937013101103E-2</v>
      </c>
      <c r="AX890" s="142">
        <v>81168.984060102841</v>
      </c>
      <c r="AY890" s="143">
        <v>6.1036720171584465E-2</v>
      </c>
      <c r="AZ890" s="142">
        <v>-282183.18914463511</v>
      </c>
      <c r="BA890" s="143">
        <v>-0.16665765032303301</v>
      </c>
      <c r="BB890" s="142">
        <v>42240.292147400556</v>
      </c>
      <c r="BC890" s="143">
        <v>2.9936262442549565E-2</v>
      </c>
      <c r="BE890" s="139">
        <v>129328.21623093156</v>
      </c>
      <c r="BF890" s="139">
        <v>115701.8369375905</v>
      </c>
      <c r="BG890" s="139">
        <v>120855.67534806339</v>
      </c>
      <c r="BH890" s="139">
        <v>125333.50401720803</v>
      </c>
      <c r="BI890" s="139">
        <v>113981.32059165636</v>
      </c>
      <c r="BJ890" s="139">
        <v>120892.42281282491</v>
      </c>
      <c r="BK890" s="139">
        <v>124166.46217712149</v>
      </c>
      <c r="BL890" s="139">
        <v>120931.52924465388</v>
      </c>
      <c r="BM890" s="139">
        <v>120123.39113850433</v>
      </c>
      <c r="BN890" s="139">
        <v>125063.42849873241</v>
      </c>
      <c r="BO890" s="139">
        <v>120967.12343662689</v>
      </c>
      <c r="BP890" s="139">
        <v>115902.92577358974</v>
      </c>
      <c r="BQ890" s="144">
        <v>1453247.8362075035</v>
      </c>
    </row>
    <row r="891" spans="11:69" x14ac:dyDescent="0.25">
      <c r="K891" s="135" t="s">
        <v>328</v>
      </c>
      <c r="N891" s="61" t="s">
        <v>1088</v>
      </c>
      <c r="V891" s="61" t="s">
        <v>396</v>
      </c>
      <c r="W891" s="61" t="s">
        <v>403</v>
      </c>
      <c r="X891" s="61">
        <v>101</v>
      </c>
      <c r="AB891" s="136" t="s">
        <v>387</v>
      </c>
      <c r="AC891" s="179">
        <v>3100140</v>
      </c>
      <c r="AD891" s="180" t="s">
        <v>1089</v>
      </c>
      <c r="AE891" s="139">
        <v>5551460.8600000003</v>
      </c>
      <c r="AF891" s="17">
        <v>6754125.71</v>
      </c>
      <c r="AG891" s="17">
        <v>4314591.01</v>
      </c>
      <c r="AH891" s="140">
        <v>5318889.7934095031</v>
      </c>
      <c r="AI891" s="141">
        <v>1640967.39</v>
      </c>
      <c r="AJ891" s="142">
        <v>4922902.17</v>
      </c>
      <c r="AK891" s="121">
        <v>3730827.7399999998</v>
      </c>
      <c r="AL891" s="142">
        <v>4476993.2879999997</v>
      </c>
      <c r="AM891" s="181">
        <v>4442148.1961198496</v>
      </c>
      <c r="AN891" s="141">
        <v>4607569.3372896537</v>
      </c>
      <c r="AO891" s="140">
        <v>4641034.9200000037</v>
      </c>
      <c r="AP891" s="140">
        <v>5280705.4056851305</v>
      </c>
      <c r="AQ891" s="140">
        <v>5438789.9885915145</v>
      </c>
      <c r="AR891" s="142">
        <v>515887.8185915146</v>
      </c>
      <c r="AS891" s="143">
        <v>0.10479343297441855</v>
      </c>
      <c r="AT891" s="142">
        <v>119900.19518201146</v>
      </c>
      <c r="AU891" s="143">
        <v>2.2542334930604625E-2</v>
      </c>
      <c r="AV891" s="142">
        <v>1124198.9785915148</v>
      </c>
      <c r="AW891" s="143">
        <v>0.2605574841244373</v>
      </c>
      <c r="AX891" s="142">
        <v>357803.23568513058</v>
      </c>
      <c r="AY891" s="143">
        <v>7.2681362198414479E-2</v>
      </c>
      <c r="AZ891" s="142">
        <v>-38184.387724372558</v>
      </c>
      <c r="BA891" s="143">
        <v>-7.1790146454408276E-3</v>
      </c>
      <c r="BB891" s="142">
        <v>158084.58290638402</v>
      </c>
      <c r="BC891" s="143">
        <v>2.9936262442550283E-2</v>
      </c>
      <c r="BE891" s="139">
        <v>482773.03862107976</v>
      </c>
      <c r="BF891" s="139">
        <v>433900.05477029941</v>
      </c>
      <c r="BG891" s="139">
        <v>452979.60305040755</v>
      </c>
      <c r="BH891" s="139">
        <v>468531.04166522017</v>
      </c>
      <c r="BI891" s="139">
        <v>425845.05939531699</v>
      </c>
      <c r="BJ891" s="139">
        <v>453079.20359325729</v>
      </c>
      <c r="BK891" s="139">
        <v>463672.03573679703</v>
      </c>
      <c r="BL891" s="139">
        <v>453185.19789420726</v>
      </c>
      <c r="BM891" s="139">
        <v>449298.9667398514</v>
      </c>
      <c r="BN891" s="139">
        <v>467799.02740450384</v>
      </c>
      <c r="BO891" s="139">
        <v>453281.67259976361</v>
      </c>
      <c r="BP891" s="139">
        <v>434445.08712080977</v>
      </c>
      <c r="BQ891" s="144">
        <v>5438789.9885915136</v>
      </c>
    </row>
    <row r="892" spans="11:69" x14ac:dyDescent="0.25">
      <c r="K892" s="135" t="s">
        <v>328</v>
      </c>
      <c r="N892" s="61" t="s">
        <v>1090</v>
      </c>
      <c r="V892" s="61" t="s">
        <v>396</v>
      </c>
      <c r="W892" s="61" t="s">
        <v>403</v>
      </c>
      <c r="X892" s="61">
        <v>101</v>
      </c>
      <c r="AB892" s="136" t="s">
        <v>387</v>
      </c>
      <c r="AC892" s="179">
        <v>3100146</v>
      </c>
      <c r="AD892" s="180" t="s">
        <v>1091</v>
      </c>
      <c r="AE892" s="139">
        <v>0</v>
      </c>
      <c r="AF892" s="17">
        <v>419504.0199999999</v>
      </c>
      <c r="AG892" s="17">
        <v>0</v>
      </c>
      <c r="AH892" s="140">
        <v>0</v>
      </c>
      <c r="AI892" s="141">
        <v>0</v>
      </c>
      <c r="AJ892" s="142">
        <v>0</v>
      </c>
      <c r="AK892" s="121">
        <v>0</v>
      </c>
      <c r="AL892" s="142">
        <v>0</v>
      </c>
      <c r="AM892" s="181">
        <v>0</v>
      </c>
      <c r="AN892" s="141">
        <v>0</v>
      </c>
      <c r="AO892" s="140">
        <v>0</v>
      </c>
      <c r="AP892" s="140">
        <v>0</v>
      </c>
      <c r="AQ892" s="140">
        <v>0</v>
      </c>
      <c r="AR892" s="142">
        <v>0</v>
      </c>
      <c r="AS892" s="143">
        <v>0</v>
      </c>
      <c r="AT892" s="142">
        <v>0</v>
      </c>
      <c r="AU892" s="143">
        <v>0</v>
      </c>
      <c r="AV892" s="142">
        <v>0</v>
      </c>
      <c r="AW892" s="143">
        <v>0</v>
      </c>
      <c r="AX892" s="142">
        <v>0</v>
      </c>
      <c r="AY892" s="143">
        <v>0</v>
      </c>
      <c r="AZ892" s="142">
        <v>0</v>
      </c>
      <c r="BA892" s="143">
        <v>0</v>
      </c>
      <c r="BB892" s="142">
        <v>0</v>
      </c>
      <c r="BC892" s="143">
        <v>0</v>
      </c>
      <c r="BE892" s="139">
        <v>0</v>
      </c>
      <c r="BF892" s="139">
        <v>0</v>
      </c>
      <c r="BG892" s="139">
        <v>0</v>
      </c>
      <c r="BH892" s="139">
        <v>0</v>
      </c>
      <c r="BI892" s="139">
        <v>0</v>
      </c>
      <c r="BJ892" s="139">
        <v>0</v>
      </c>
      <c r="BK892" s="139">
        <v>0</v>
      </c>
      <c r="BL892" s="139">
        <v>0</v>
      </c>
      <c r="BM892" s="139">
        <v>0</v>
      </c>
      <c r="BN892" s="139">
        <v>0</v>
      </c>
      <c r="BO892" s="139">
        <v>0</v>
      </c>
      <c r="BP892" s="139">
        <v>0</v>
      </c>
      <c r="BQ892" s="144">
        <v>0</v>
      </c>
    </row>
    <row r="893" spans="11:69" x14ac:dyDescent="0.25">
      <c r="K893" s="135" t="s">
        <v>328</v>
      </c>
      <c r="N893" s="61" t="s">
        <v>1092</v>
      </c>
      <c r="V893" s="61" t="s">
        <v>396</v>
      </c>
      <c r="W893" s="61" t="s">
        <v>403</v>
      </c>
      <c r="X893" s="61">
        <v>101</v>
      </c>
      <c r="AB893" s="136" t="s">
        <v>387</v>
      </c>
      <c r="AC893" s="179">
        <v>3100147</v>
      </c>
      <c r="AD893" s="180" t="s">
        <v>1093</v>
      </c>
      <c r="AE893" s="139">
        <v>0</v>
      </c>
      <c r="AF893" s="17">
        <v>337052.65</v>
      </c>
      <c r="AG893" s="17">
        <v>240294.44</v>
      </c>
      <c r="AH893" s="140">
        <v>311255.12032322609</v>
      </c>
      <c r="AI893" s="141">
        <v>179300.28999999998</v>
      </c>
      <c r="AJ893" s="142">
        <v>537900.86999999988</v>
      </c>
      <c r="AK893" s="121">
        <v>286366.90999999997</v>
      </c>
      <c r="AL893" s="142">
        <v>343640.29200000002</v>
      </c>
      <c r="AM893" s="181">
        <v>259977.25269611101</v>
      </c>
      <c r="AN893" s="141">
        <v>337644.77762711502</v>
      </c>
      <c r="AO893" s="140">
        <v>380400.59999999963</v>
      </c>
      <c r="AP893" s="140">
        <v>538953.77360827138</v>
      </c>
      <c r="AQ893" s="140">
        <v>555088.03521941148</v>
      </c>
      <c r="AR893" s="142">
        <v>17187.165219411603</v>
      </c>
      <c r="AS893" s="143">
        <v>3.1952291171069507E-2</v>
      </c>
      <c r="AT893" s="142">
        <v>243832.91489618539</v>
      </c>
      <c r="AU893" s="143">
        <v>0.78338603600472367</v>
      </c>
      <c r="AV893" s="142">
        <v>314793.59521941148</v>
      </c>
      <c r="AW893" s="143">
        <v>1.3100327881885718</v>
      </c>
      <c r="AX893" s="142">
        <v>1052.9036082715029</v>
      </c>
      <c r="AY893" s="143">
        <v>1.9574305731676974E-3</v>
      </c>
      <c r="AZ893" s="142">
        <v>227698.65328504529</v>
      </c>
      <c r="BA893" s="143">
        <v>0.7315499036564902</v>
      </c>
      <c r="BB893" s="142">
        <v>16134.2616111401</v>
      </c>
      <c r="BC893" s="143">
        <v>2.993626244255039E-2</v>
      </c>
      <c r="BE893" s="139">
        <v>50215.662854206348</v>
      </c>
      <c r="BF893" s="139">
        <v>43737.465433009529</v>
      </c>
      <c r="BG893" s="139">
        <v>45912.690497437972</v>
      </c>
      <c r="BH893" s="139">
        <v>48063.903762943257</v>
      </c>
      <c r="BI893" s="139">
        <v>43689.858162930163</v>
      </c>
      <c r="BJ893" s="139">
        <v>45912.648980050813</v>
      </c>
      <c r="BK893" s="139">
        <v>48040.446732937882</v>
      </c>
      <c r="BL893" s="139">
        <v>45912.60479749614</v>
      </c>
      <c r="BM893" s="139">
        <v>45888.742277061036</v>
      </c>
      <c r="BN893" s="139">
        <v>48064.208895009848</v>
      </c>
      <c r="BO893" s="139">
        <v>45912.564583079751</v>
      </c>
      <c r="BP893" s="139">
        <v>43737.238243248699</v>
      </c>
      <c r="BQ893" s="144">
        <v>555088.03521941148</v>
      </c>
    </row>
    <row r="894" spans="11:69" x14ac:dyDescent="0.25">
      <c r="K894" s="135" t="s">
        <v>328</v>
      </c>
      <c r="N894" s="61" t="s">
        <v>1094</v>
      </c>
      <c r="V894" s="61" t="s">
        <v>396</v>
      </c>
      <c r="W894" s="61" t="s">
        <v>403</v>
      </c>
      <c r="X894" s="61">
        <v>101</v>
      </c>
      <c r="AB894" s="136" t="s">
        <v>387</v>
      </c>
      <c r="AC894" s="179">
        <v>3100150</v>
      </c>
      <c r="AD894" s="180" t="s">
        <v>1095</v>
      </c>
      <c r="AE894" s="139">
        <v>477477.9</v>
      </c>
      <c r="AF894" s="17">
        <v>2425733.87</v>
      </c>
      <c r="AG894" s="17">
        <v>2668864.2899999996</v>
      </c>
      <c r="AH894" s="140">
        <v>2893645.8732027751</v>
      </c>
      <c r="AI894" s="141">
        <v>808185.61</v>
      </c>
      <c r="AJ894" s="142">
        <v>2424556.83</v>
      </c>
      <c r="AK894" s="121">
        <v>2320705.36</v>
      </c>
      <c r="AL894" s="142">
        <v>2784846.432</v>
      </c>
      <c r="AM894" s="181">
        <v>2416113.2388159111</v>
      </c>
      <c r="AN894" s="141">
        <v>2798237.9943868639</v>
      </c>
      <c r="AO894" s="140">
        <v>2608642.1142857135</v>
      </c>
      <c r="AP894" s="140">
        <v>2511477.4018872585</v>
      </c>
      <c r="AQ894" s="140">
        <v>2586661.6485086898</v>
      </c>
      <c r="AR894" s="142">
        <v>162104.81850868976</v>
      </c>
      <c r="AS894" s="143">
        <v>6.6859566458869008E-2</v>
      </c>
      <c r="AT894" s="142">
        <v>-306984.22469408531</v>
      </c>
      <c r="AU894" s="143">
        <v>-0.10608907867302568</v>
      </c>
      <c r="AV894" s="142">
        <v>-82202.64149130974</v>
      </c>
      <c r="AW894" s="143">
        <v>-3.0800607509087603E-2</v>
      </c>
      <c r="AX894" s="142">
        <v>86920.57188725844</v>
      </c>
      <c r="AY894" s="143">
        <v>3.585008642064226E-2</v>
      </c>
      <c r="AZ894" s="142">
        <v>-382168.47131551662</v>
      </c>
      <c r="BA894" s="143">
        <v>-0.13207161071597229</v>
      </c>
      <c r="BB894" s="142">
        <v>75184.246621431317</v>
      </c>
      <c r="BC894" s="143">
        <v>2.993626244255029E-2</v>
      </c>
      <c r="BE894" s="139">
        <v>230990.50018275381</v>
      </c>
      <c r="BF894" s="139">
        <v>205446.45501245113</v>
      </c>
      <c r="BG894" s="139">
        <v>214769.13606161947</v>
      </c>
      <c r="BH894" s="139">
        <v>223319.90615748212</v>
      </c>
      <c r="BI894" s="139">
        <v>203231.2791984544</v>
      </c>
      <c r="BJ894" s="139">
        <v>214836.08521799461</v>
      </c>
      <c r="BK894" s="139">
        <v>221653.39785048892</v>
      </c>
      <c r="BL894" s="139">
        <v>214907.33210908715</v>
      </c>
      <c r="BM894" s="139">
        <v>213894.70026303895</v>
      </c>
      <c r="BN894" s="139">
        <v>222827.86328495038</v>
      </c>
      <c r="BO894" s="139">
        <v>214972.18015071156</v>
      </c>
      <c r="BP894" s="139">
        <v>205812.81301965733</v>
      </c>
      <c r="BQ894" s="144">
        <v>2586661.6485086898</v>
      </c>
    </row>
    <row r="895" spans="11:69" x14ac:dyDescent="0.25">
      <c r="K895" s="135" t="s">
        <v>328</v>
      </c>
      <c r="N895" s="61" t="s">
        <v>1096</v>
      </c>
      <c r="V895" s="61" t="s">
        <v>396</v>
      </c>
      <c r="W895" s="61" t="s">
        <v>403</v>
      </c>
      <c r="X895" s="61">
        <v>101</v>
      </c>
      <c r="AB895" s="136" t="s">
        <v>387</v>
      </c>
      <c r="AC895" s="179">
        <v>3100155</v>
      </c>
      <c r="AD895" s="180" t="s">
        <v>1097</v>
      </c>
      <c r="AE895" s="139">
        <v>0</v>
      </c>
      <c r="AF895" s="17">
        <v>10635089.190000001</v>
      </c>
      <c r="AG895" s="17">
        <v>15384123.35</v>
      </c>
      <c r="AH895" s="140">
        <v>14442812.826269561</v>
      </c>
      <c r="AI895" s="141">
        <v>4733285.0199999996</v>
      </c>
      <c r="AJ895" s="142">
        <v>14199855.059999999</v>
      </c>
      <c r="AK895" s="121">
        <v>11886869.689999999</v>
      </c>
      <c r="AL895" s="142">
        <v>14264243.628</v>
      </c>
      <c r="AM895" s="181">
        <v>12064314.225102164</v>
      </c>
      <c r="AN895" s="141">
        <v>14265368.291167397</v>
      </c>
      <c r="AO895" s="140">
        <v>14198570.057142867</v>
      </c>
      <c r="AP895" s="140">
        <v>14871763.176990582</v>
      </c>
      <c r="AQ895" s="140">
        <v>15316968.182440428</v>
      </c>
      <c r="AR895" s="142">
        <v>1117113.1224404294</v>
      </c>
      <c r="AS895" s="143">
        <v>7.8670741195609753E-2</v>
      </c>
      <c r="AT895" s="142">
        <v>874155.35617086664</v>
      </c>
      <c r="AU895" s="143">
        <v>6.0525284560975126E-2</v>
      </c>
      <c r="AV895" s="142">
        <v>-67155.167559571564</v>
      </c>
      <c r="AW895" s="143">
        <v>-4.3652255011054344E-3</v>
      </c>
      <c r="AX895" s="142">
        <v>671908.11699058302</v>
      </c>
      <c r="AY895" s="143">
        <v>4.7317956003882132E-2</v>
      </c>
      <c r="AZ895" s="142">
        <v>428950.35072102025</v>
      </c>
      <c r="BA895" s="143">
        <v>2.9699917590901438E-2</v>
      </c>
      <c r="BB895" s="142">
        <v>445205.00544984639</v>
      </c>
      <c r="BC895" s="143">
        <v>2.9936262442550349E-2</v>
      </c>
      <c r="BE895" s="139">
        <v>1366712.865250627</v>
      </c>
      <c r="BF895" s="139">
        <v>1217712.751858463</v>
      </c>
      <c r="BG895" s="139">
        <v>1273038.255502251</v>
      </c>
      <c r="BH895" s="139">
        <v>1321499.1371327727</v>
      </c>
      <c r="BI895" s="139">
        <v>1201506.7429342903</v>
      </c>
      <c r="BJ895" s="139">
        <v>1273285.2449349363</v>
      </c>
      <c r="BK895" s="139">
        <v>1311334.1584803404</v>
      </c>
      <c r="BL895" s="139">
        <v>1273548.0896093773</v>
      </c>
      <c r="BM895" s="139">
        <v>1265795.3979054177</v>
      </c>
      <c r="BN895" s="139">
        <v>1319683.8881210834</v>
      </c>
      <c r="BO895" s="139">
        <v>1273787.3275905373</v>
      </c>
      <c r="BP895" s="139">
        <v>1219064.3231203293</v>
      </c>
      <c r="BQ895" s="144">
        <v>15316968.182440422</v>
      </c>
    </row>
    <row r="896" spans="11:69" x14ac:dyDescent="0.25">
      <c r="K896" s="135" t="s">
        <v>328</v>
      </c>
      <c r="N896" s="61" t="s">
        <v>1098</v>
      </c>
      <c r="V896" s="61" t="s">
        <v>396</v>
      </c>
      <c r="W896" s="61" t="s">
        <v>403</v>
      </c>
      <c r="X896" s="61">
        <v>101</v>
      </c>
      <c r="AB896" s="136" t="s">
        <v>387</v>
      </c>
      <c r="AC896" s="179">
        <v>3100160</v>
      </c>
      <c r="AD896" s="180" t="s">
        <v>1099</v>
      </c>
      <c r="AE896" s="139">
        <v>0</v>
      </c>
      <c r="AF896" s="17">
        <v>3003827.36</v>
      </c>
      <c r="AG896" s="17">
        <v>3759619.43</v>
      </c>
      <c r="AH896" s="140">
        <v>4187184.2047426784</v>
      </c>
      <c r="AI896" s="141">
        <v>1216219.2</v>
      </c>
      <c r="AJ896" s="142">
        <v>3648657.5999999996</v>
      </c>
      <c r="AK896" s="121">
        <v>3096537.74</v>
      </c>
      <c r="AL896" s="142">
        <v>3715845.2880000006</v>
      </c>
      <c r="AM896" s="181">
        <v>3497071.3277432844</v>
      </c>
      <c r="AN896" s="141">
        <v>3786650.6169993943</v>
      </c>
      <c r="AO896" s="140">
        <v>3704488.0800000005</v>
      </c>
      <c r="AP896" s="140">
        <v>3926625.949479213</v>
      </c>
      <c r="AQ896" s="140">
        <v>4044174.454416546</v>
      </c>
      <c r="AR896" s="142">
        <v>395516.85441654641</v>
      </c>
      <c r="AS896" s="143">
        <v>0.10840064971197803</v>
      </c>
      <c r="AT896" s="142">
        <v>-143009.7503261324</v>
      </c>
      <c r="AU896" s="143">
        <v>-3.4154157862018635E-2</v>
      </c>
      <c r="AV896" s="142">
        <v>284555.02441654587</v>
      </c>
      <c r="AW896" s="143">
        <v>7.5687188481347395E-2</v>
      </c>
      <c r="AX896" s="142">
        <v>277968.34947921336</v>
      </c>
      <c r="AY896" s="143">
        <v>7.6183731101327076E-2</v>
      </c>
      <c r="AZ896" s="142">
        <v>-260558.25526346546</v>
      </c>
      <c r="BA896" s="143">
        <v>-6.2227559744885391E-2</v>
      </c>
      <c r="BB896" s="142">
        <v>117548.50493733305</v>
      </c>
      <c r="BC896" s="143">
        <v>2.9936262442549048E-2</v>
      </c>
      <c r="BE896" s="139">
        <v>358805.7218830174</v>
      </c>
      <c r="BF896" s="139">
        <v>322834.5575777191</v>
      </c>
      <c r="BG896" s="139">
        <v>337060.24633546517</v>
      </c>
      <c r="BH896" s="139">
        <v>348238.56008804822</v>
      </c>
      <c r="BI896" s="139">
        <v>316273.65168291272</v>
      </c>
      <c r="BJ896" s="139">
        <v>337106.73261173727</v>
      </c>
      <c r="BK896" s="139">
        <v>344570.01967942721</v>
      </c>
      <c r="BL896" s="139">
        <v>337156.20302842633</v>
      </c>
      <c r="BM896" s="139">
        <v>333941.68300567876</v>
      </c>
      <c r="BN896" s="139">
        <v>347896.90916742897</v>
      </c>
      <c r="BO896" s="139">
        <v>337201.23039160582</v>
      </c>
      <c r="BP896" s="139">
        <v>323088.93896507856</v>
      </c>
      <c r="BQ896" s="144">
        <v>4044174.4544165456</v>
      </c>
    </row>
    <row r="897" spans="11:69" x14ac:dyDescent="0.25">
      <c r="K897" s="135" t="s">
        <v>328</v>
      </c>
      <c r="N897" s="61" t="s">
        <v>1100</v>
      </c>
      <c r="V897" s="61" t="s">
        <v>396</v>
      </c>
      <c r="W897" s="61" t="s">
        <v>403</v>
      </c>
      <c r="X897" s="61">
        <v>101</v>
      </c>
      <c r="AB897" s="136" t="s">
        <v>387</v>
      </c>
      <c r="AC897" s="179">
        <v>3100165</v>
      </c>
      <c r="AD897" s="180" t="s">
        <v>1101</v>
      </c>
      <c r="AE897" s="139">
        <v>0</v>
      </c>
      <c r="AF897" s="17">
        <v>917137.79999999993</v>
      </c>
      <c r="AG897" s="17">
        <v>1935669.64</v>
      </c>
      <c r="AH897" s="140">
        <v>1902157.7076769918</v>
      </c>
      <c r="AI897" s="141">
        <v>976064.41999999993</v>
      </c>
      <c r="AJ897" s="142">
        <v>2928193.26</v>
      </c>
      <c r="AK897" s="121">
        <v>2829119.82</v>
      </c>
      <c r="AL897" s="142">
        <v>3394943.7839999995</v>
      </c>
      <c r="AM897" s="181">
        <v>1588688.1007834827</v>
      </c>
      <c r="AN897" s="141">
        <v>3142589.426893509</v>
      </c>
      <c r="AO897" s="140">
        <v>3496874.4000000004</v>
      </c>
      <c r="AP897" s="140">
        <v>3204276.0399150988</v>
      </c>
      <c r="AQ897" s="140">
        <v>3300200.0883843722</v>
      </c>
      <c r="AR897" s="142">
        <v>372006.82838437241</v>
      </c>
      <c r="AS897" s="143">
        <v>0.12704312705930224</v>
      </c>
      <c r="AT897" s="142">
        <v>1398042.3807073804</v>
      </c>
      <c r="AU897" s="143">
        <v>0.73497711313050806</v>
      </c>
      <c r="AV897" s="142">
        <v>1364530.4483843723</v>
      </c>
      <c r="AW897" s="143">
        <v>0.70493973774593699</v>
      </c>
      <c r="AX897" s="142">
        <v>276082.77991509903</v>
      </c>
      <c r="AY897" s="143">
        <v>9.4284343757795222E-2</v>
      </c>
      <c r="AZ897" s="142">
        <v>1302118.332238107</v>
      </c>
      <c r="BA897" s="143">
        <v>0.68454804088159316</v>
      </c>
      <c r="BB897" s="142">
        <v>95924.048469273373</v>
      </c>
      <c r="BC897" s="143">
        <v>2.993626244255005E-2</v>
      </c>
      <c r="BE897" s="139">
        <v>292175.1816034537</v>
      </c>
      <c r="BF897" s="139">
        <v>263915.69407527952</v>
      </c>
      <c r="BG897" s="139">
        <v>275460.93750001042</v>
      </c>
      <c r="BH897" s="139">
        <v>283888.55174425803</v>
      </c>
      <c r="BI897" s="139">
        <v>257572.89993564133</v>
      </c>
      <c r="BJ897" s="139">
        <v>275471.66124708072</v>
      </c>
      <c r="BK897" s="139">
        <v>280627.62821396504</v>
      </c>
      <c r="BL897" s="139">
        <v>275483.07339446223</v>
      </c>
      <c r="BM897" s="139">
        <v>272326.88614707493</v>
      </c>
      <c r="BN897" s="139">
        <v>283809.73755751591</v>
      </c>
      <c r="BO897" s="139">
        <v>275493.4605902693</v>
      </c>
      <c r="BP897" s="139">
        <v>263974.37637536123</v>
      </c>
      <c r="BQ897" s="144">
        <v>3300200.0883843726</v>
      </c>
    </row>
    <row r="898" spans="11:69" x14ac:dyDescent="0.25">
      <c r="K898" s="135" t="s">
        <v>328</v>
      </c>
      <c r="N898" s="61" t="s">
        <v>1102</v>
      </c>
      <c r="V898" s="61" t="s">
        <v>396</v>
      </c>
      <c r="W898" s="61" t="s">
        <v>403</v>
      </c>
      <c r="X898" s="61">
        <v>101</v>
      </c>
      <c r="AB898" s="136" t="s">
        <v>387</v>
      </c>
      <c r="AC898" s="179">
        <v>3100170</v>
      </c>
      <c r="AD898" s="180" t="s">
        <v>1103</v>
      </c>
      <c r="AE898" s="139">
        <v>0</v>
      </c>
      <c r="AF898" s="17">
        <v>28040058.350000001</v>
      </c>
      <c r="AG898" s="17">
        <v>34883617.670000002</v>
      </c>
      <c r="AH898" s="140">
        <v>35567478.809654228</v>
      </c>
      <c r="AI898" s="141">
        <v>11587810.07</v>
      </c>
      <c r="AJ898" s="142">
        <v>34763430.210000001</v>
      </c>
      <c r="AK898" s="121">
        <v>27981851.870000001</v>
      </c>
      <c r="AL898" s="142">
        <v>33578222.244000003</v>
      </c>
      <c r="AM898" s="181">
        <v>29696935.03033673</v>
      </c>
      <c r="AN898" s="141">
        <v>33852395.649317503</v>
      </c>
      <c r="AO898" s="140">
        <v>33324345.291428588</v>
      </c>
      <c r="AP898" s="140">
        <v>36136898.864210434</v>
      </c>
      <c r="AQ898" s="140">
        <v>37218702.552469335</v>
      </c>
      <c r="AR898" s="142">
        <v>2455272.3424693346</v>
      </c>
      <c r="AS898" s="143">
        <v>7.0628022828514034E-2</v>
      </c>
      <c r="AT898" s="142">
        <v>1651223.7428151071</v>
      </c>
      <c r="AU898" s="143">
        <v>4.6425099503170537E-2</v>
      </c>
      <c r="AV898" s="142">
        <v>2335084.8824693337</v>
      </c>
      <c r="AW898" s="143">
        <v>6.6939298112922291E-2</v>
      </c>
      <c r="AX898" s="142">
        <v>1373468.6542104334</v>
      </c>
      <c r="AY898" s="143">
        <v>3.9509008343352241E-2</v>
      </c>
      <c r="AZ898" s="142">
        <v>569420.05455620587</v>
      </c>
      <c r="BA898" s="143">
        <v>1.6009570360709564E-2</v>
      </c>
      <c r="BB898" s="142">
        <v>1081803.6882589012</v>
      </c>
      <c r="BC898" s="143">
        <v>2.9936262442550297E-2</v>
      </c>
      <c r="BE898" s="139">
        <v>3271285.3138432824</v>
      </c>
      <c r="BF898" s="139">
        <v>2968728.4240505546</v>
      </c>
      <c r="BG898" s="139">
        <v>3088369.1925990111</v>
      </c>
      <c r="BH898" s="139">
        <v>3224659.4460508325</v>
      </c>
      <c r="BI898" s="139">
        <v>2933635.9226263273</v>
      </c>
      <c r="BJ898" s="139">
        <v>3095189.3677667426</v>
      </c>
      <c r="BK898" s="139">
        <v>3150175.4348175242</v>
      </c>
      <c r="BL898" s="139">
        <v>3102447.3573175669</v>
      </c>
      <c r="BM898" s="139">
        <v>3094574.3721696716</v>
      </c>
      <c r="BN898" s="139">
        <v>3174534.5637909845</v>
      </c>
      <c r="BO898" s="139">
        <v>3109053.4898980088</v>
      </c>
      <c r="BP898" s="139">
        <v>3006049.6675388296</v>
      </c>
      <c r="BQ898" s="144">
        <v>37218702.552469335</v>
      </c>
    </row>
    <row r="899" spans="11:69" x14ac:dyDescent="0.25">
      <c r="K899" s="135" t="s">
        <v>328</v>
      </c>
      <c r="N899" s="61" t="s">
        <v>2972</v>
      </c>
      <c r="V899" s="61" t="s">
        <v>396</v>
      </c>
      <c r="W899" s="61" t="s">
        <v>403</v>
      </c>
      <c r="X899" s="61">
        <v>101</v>
      </c>
      <c r="AB899" s="136" t="s">
        <v>387</v>
      </c>
      <c r="AC899" s="179">
        <v>250030003010</v>
      </c>
      <c r="AD899" s="180" t="s">
        <v>2973</v>
      </c>
      <c r="AE899" s="139">
        <v>15810805.92</v>
      </c>
      <c r="AF899" s="17">
        <v>0</v>
      </c>
      <c r="AG899" s="17">
        <v>0</v>
      </c>
      <c r="AH899" s="140">
        <v>0</v>
      </c>
      <c r="AI899" s="141">
        <v>0</v>
      </c>
      <c r="AJ899" s="142">
        <v>0</v>
      </c>
      <c r="AK899" s="121">
        <v>0</v>
      </c>
      <c r="AL899" s="142">
        <v>0</v>
      </c>
      <c r="AM899" s="181">
        <v>0</v>
      </c>
      <c r="AN899" s="141">
        <v>0</v>
      </c>
      <c r="AO899" s="140">
        <v>0</v>
      </c>
      <c r="AP899" s="140">
        <v>0</v>
      </c>
      <c r="AQ899" s="140">
        <v>0</v>
      </c>
      <c r="AR899" s="142">
        <v>0</v>
      </c>
      <c r="AS899" s="143">
        <v>0</v>
      </c>
      <c r="AT899" s="142">
        <v>0</v>
      </c>
      <c r="AU899" s="143">
        <v>0</v>
      </c>
      <c r="AV899" s="142">
        <v>0</v>
      </c>
      <c r="AW899" s="143">
        <v>0</v>
      </c>
      <c r="AX899" s="142">
        <v>0</v>
      </c>
      <c r="AY899" s="143">
        <v>0</v>
      </c>
      <c r="AZ899" s="142">
        <v>0</v>
      </c>
      <c r="BA899" s="143">
        <v>0</v>
      </c>
      <c r="BB899" s="142">
        <v>0</v>
      </c>
      <c r="BC899" s="143">
        <v>0</v>
      </c>
      <c r="BE899" s="139">
        <v>0</v>
      </c>
      <c r="BF899" s="139">
        <v>0</v>
      </c>
      <c r="BG899" s="139">
        <v>0</v>
      </c>
      <c r="BH899" s="139">
        <v>0</v>
      </c>
      <c r="BI899" s="139">
        <v>0</v>
      </c>
      <c r="BJ899" s="139">
        <v>0</v>
      </c>
      <c r="BK899" s="139">
        <v>0</v>
      </c>
      <c r="BL899" s="139">
        <v>0</v>
      </c>
      <c r="BM899" s="139">
        <v>0</v>
      </c>
      <c r="BN899" s="139">
        <v>0</v>
      </c>
      <c r="BO899" s="139">
        <v>0</v>
      </c>
      <c r="BP899" s="139">
        <v>0</v>
      </c>
      <c r="BQ899" s="144">
        <v>0</v>
      </c>
    </row>
    <row r="900" spans="11:69" x14ac:dyDescent="0.25">
      <c r="K900" s="135" t="s">
        <v>328</v>
      </c>
      <c r="N900" s="61" t="s">
        <v>2974</v>
      </c>
      <c r="V900" s="61" t="s">
        <v>396</v>
      </c>
      <c r="W900" s="61" t="s">
        <v>403</v>
      </c>
      <c r="X900" s="61">
        <v>101</v>
      </c>
      <c r="AB900" s="136" t="s">
        <v>387</v>
      </c>
      <c r="AC900" s="179">
        <v>250030003015</v>
      </c>
      <c r="AD900" s="180" t="s">
        <v>2961</v>
      </c>
      <c r="AE900" s="139">
        <v>4271909.26</v>
      </c>
      <c r="AF900" s="17">
        <v>0</v>
      </c>
      <c r="AG900" s="17">
        <v>0</v>
      </c>
      <c r="AH900" s="140">
        <v>0</v>
      </c>
      <c r="AI900" s="141">
        <v>0</v>
      </c>
      <c r="AJ900" s="142">
        <v>0</v>
      </c>
      <c r="AK900" s="121">
        <v>0</v>
      </c>
      <c r="AL900" s="142">
        <v>0</v>
      </c>
      <c r="AM900" s="181">
        <v>0</v>
      </c>
      <c r="AN900" s="141">
        <v>0</v>
      </c>
      <c r="AO900" s="140">
        <v>0</v>
      </c>
      <c r="AP900" s="140">
        <v>0</v>
      </c>
      <c r="AQ900" s="140">
        <v>0</v>
      </c>
      <c r="AR900" s="142">
        <v>0</v>
      </c>
      <c r="AS900" s="143">
        <v>0</v>
      </c>
      <c r="AT900" s="142">
        <v>0</v>
      </c>
      <c r="AU900" s="143">
        <v>0</v>
      </c>
      <c r="AV900" s="142">
        <v>0</v>
      </c>
      <c r="AW900" s="143">
        <v>0</v>
      </c>
      <c r="AX900" s="142">
        <v>0</v>
      </c>
      <c r="AY900" s="143">
        <v>0</v>
      </c>
      <c r="AZ900" s="142">
        <v>0</v>
      </c>
      <c r="BA900" s="143">
        <v>0</v>
      </c>
      <c r="BB900" s="142">
        <v>0</v>
      </c>
      <c r="BC900" s="143">
        <v>0</v>
      </c>
      <c r="BE900" s="139">
        <v>0</v>
      </c>
      <c r="BF900" s="139">
        <v>0</v>
      </c>
      <c r="BG900" s="139">
        <v>0</v>
      </c>
      <c r="BH900" s="139">
        <v>0</v>
      </c>
      <c r="BI900" s="139">
        <v>0</v>
      </c>
      <c r="BJ900" s="139">
        <v>0</v>
      </c>
      <c r="BK900" s="139">
        <v>0</v>
      </c>
      <c r="BL900" s="139">
        <v>0</v>
      </c>
      <c r="BM900" s="139">
        <v>0</v>
      </c>
      <c r="BN900" s="139">
        <v>0</v>
      </c>
      <c r="BO900" s="139">
        <v>0</v>
      </c>
      <c r="BP900" s="139">
        <v>0</v>
      </c>
      <c r="BQ900" s="144">
        <v>0</v>
      </c>
    </row>
    <row r="901" spans="11:69" x14ac:dyDescent="0.25">
      <c r="K901" s="135" t="s">
        <v>328</v>
      </c>
      <c r="N901" s="61" t="s">
        <v>2975</v>
      </c>
      <c r="V901" s="61" t="s">
        <v>396</v>
      </c>
      <c r="W901" s="61" t="s">
        <v>403</v>
      </c>
      <c r="X901" s="61">
        <v>101</v>
      </c>
      <c r="AB901" s="136" t="s">
        <v>387</v>
      </c>
      <c r="AC901" s="179">
        <v>250030003020</v>
      </c>
      <c r="AD901" s="180" t="s">
        <v>2976</v>
      </c>
      <c r="AE901" s="139">
        <v>5333293.22</v>
      </c>
      <c r="AF901" s="17">
        <v>0</v>
      </c>
      <c r="AG901" s="17">
        <v>0</v>
      </c>
      <c r="AH901" s="140">
        <v>0</v>
      </c>
      <c r="AI901" s="141">
        <v>0</v>
      </c>
      <c r="AJ901" s="142">
        <v>0</v>
      </c>
      <c r="AK901" s="121">
        <v>0</v>
      </c>
      <c r="AL901" s="142">
        <v>0</v>
      </c>
      <c r="AM901" s="181">
        <v>0</v>
      </c>
      <c r="AN901" s="141">
        <v>0</v>
      </c>
      <c r="AO901" s="140">
        <v>0</v>
      </c>
      <c r="AP901" s="140">
        <v>0</v>
      </c>
      <c r="AQ901" s="140">
        <v>0</v>
      </c>
      <c r="AR901" s="142">
        <v>0</v>
      </c>
      <c r="AS901" s="143">
        <v>0</v>
      </c>
      <c r="AT901" s="142">
        <v>0</v>
      </c>
      <c r="AU901" s="143">
        <v>0</v>
      </c>
      <c r="AV901" s="142">
        <v>0</v>
      </c>
      <c r="AW901" s="143">
        <v>0</v>
      </c>
      <c r="AX901" s="142">
        <v>0</v>
      </c>
      <c r="AY901" s="143">
        <v>0</v>
      </c>
      <c r="AZ901" s="142">
        <v>0</v>
      </c>
      <c r="BA901" s="143">
        <v>0</v>
      </c>
      <c r="BB901" s="142">
        <v>0</v>
      </c>
      <c r="BC901" s="143">
        <v>0</v>
      </c>
      <c r="BE901" s="139">
        <v>0</v>
      </c>
      <c r="BF901" s="139">
        <v>0</v>
      </c>
      <c r="BG901" s="139">
        <v>0</v>
      </c>
      <c r="BH901" s="139">
        <v>0</v>
      </c>
      <c r="BI901" s="139">
        <v>0</v>
      </c>
      <c r="BJ901" s="139">
        <v>0</v>
      </c>
      <c r="BK901" s="139">
        <v>0</v>
      </c>
      <c r="BL901" s="139">
        <v>0</v>
      </c>
      <c r="BM901" s="139">
        <v>0</v>
      </c>
      <c r="BN901" s="139">
        <v>0</v>
      </c>
      <c r="BO901" s="139">
        <v>0</v>
      </c>
      <c r="BP901" s="139">
        <v>0</v>
      </c>
      <c r="BQ901" s="144">
        <v>0</v>
      </c>
    </row>
    <row r="902" spans="11:69" x14ac:dyDescent="0.25">
      <c r="K902" s="135" t="s">
        <v>328</v>
      </c>
      <c r="N902" s="61" t="s">
        <v>2977</v>
      </c>
      <c r="V902" s="61" t="s">
        <v>396</v>
      </c>
      <c r="W902" s="61" t="s">
        <v>403</v>
      </c>
      <c r="X902" s="61">
        <v>101</v>
      </c>
      <c r="AB902" s="136" t="s">
        <v>387</v>
      </c>
      <c r="AC902" s="179">
        <v>250030003030</v>
      </c>
      <c r="AD902" s="180" t="s">
        <v>2978</v>
      </c>
      <c r="AE902" s="139">
        <v>8734692.1500000004</v>
      </c>
      <c r="AF902" s="17">
        <v>0</v>
      </c>
      <c r="AG902" s="17">
        <v>0</v>
      </c>
      <c r="AH902" s="140">
        <v>0</v>
      </c>
      <c r="AI902" s="141">
        <v>0</v>
      </c>
      <c r="AJ902" s="142">
        <v>0</v>
      </c>
      <c r="AK902" s="121">
        <v>0</v>
      </c>
      <c r="AL902" s="142">
        <v>0</v>
      </c>
      <c r="AM902" s="181">
        <v>0</v>
      </c>
      <c r="AN902" s="141">
        <v>0</v>
      </c>
      <c r="AO902" s="140">
        <v>0</v>
      </c>
      <c r="AP902" s="140">
        <v>0</v>
      </c>
      <c r="AQ902" s="140">
        <v>0</v>
      </c>
      <c r="AR902" s="142">
        <v>0</v>
      </c>
      <c r="AS902" s="143">
        <v>0</v>
      </c>
      <c r="AT902" s="142">
        <v>0</v>
      </c>
      <c r="AU902" s="143">
        <v>0</v>
      </c>
      <c r="AV902" s="142">
        <v>0</v>
      </c>
      <c r="AW902" s="143">
        <v>0</v>
      </c>
      <c r="AX902" s="142">
        <v>0</v>
      </c>
      <c r="AY902" s="143">
        <v>0</v>
      </c>
      <c r="AZ902" s="142">
        <v>0</v>
      </c>
      <c r="BA902" s="143">
        <v>0</v>
      </c>
      <c r="BB902" s="142">
        <v>0</v>
      </c>
      <c r="BC902" s="143">
        <v>0</v>
      </c>
      <c r="BE902" s="139">
        <v>0</v>
      </c>
      <c r="BF902" s="139">
        <v>0</v>
      </c>
      <c r="BG902" s="139">
        <v>0</v>
      </c>
      <c r="BH902" s="139">
        <v>0</v>
      </c>
      <c r="BI902" s="139">
        <v>0</v>
      </c>
      <c r="BJ902" s="139">
        <v>0</v>
      </c>
      <c r="BK902" s="139">
        <v>0</v>
      </c>
      <c r="BL902" s="139">
        <v>0</v>
      </c>
      <c r="BM902" s="139">
        <v>0</v>
      </c>
      <c r="BN902" s="139">
        <v>0</v>
      </c>
      <c r="BO902" s="139">
        <v>0</v>
      </c>
      <c r="BP902" s="139">
        <v>0</v>
      </c>
      <c r="BQ902" s="144">
        <v>0</v>
      </c>
    </row>
    <row r="903" spans="11:69" x14ac:dyDescent="0.25">
      <c r="K903" s="135" t="s">
        <v>328</v>
      </c>
      <c r="N903" s="61" t="s">
        <v>2979</v>
      </c>
      <c r="V903" s="61" t="s">
        <v>396</v>
      </c>
      <c r="W903" s="61" t="s">
        <v>403</v>
      </c>
      <c r="X903" s="61">
        <v>101</v>
      </c>
      <c r="AB903" s="136" t="s">
        <v>387</v>
      </c>
      <c r="AC903" s="179">
        <v>250030003040</v>
      </c>
      <c r="AD903" s="180" t="s">
        <v>2980</v>
      </c>
      <c r="AE903" s="139">
        <v>7454524</v>
      </c>
      <c r="AF903" s="17">
        <v>0</v>
      </c>
      <c r="AG903" s="17">
        <v>0</v>
      </c>
      <c r="AH903" s="140">
        <v>0</v>
      </c>
      <c r="AI903" s="141">
        <v>0</v>
      </c>
      <c r="AJ903" s="142">
        <v>0</v>
      </c>
      <c r="AK903" s="121">
        <v>0</v>
      </c>
      <c r="AL903" s="142">
        <v>0</v>
      </c>
      <c r="AM903" s="181">
        <v>0</v>
      </c>
      <c r="AN903" s="141">
        <v>0</v>
      </c>
      <c r="AO903" s="140">
        <v>0</v>
      </c>
      <c r="AP903" s="140">
        <v>0</v>
      </c>
      <c r="AQ903" s="140">
        <v>0</v>
      </c>
      <c r="AR903" s="142">
        <v>0</v>
      </c>
      <c r="AS903" s="143">
        <v>0</v>
      </c>
      <c r="AT903" s="142">
        <v>0</v>
      </c>
      <c r="AU903" s="143">
        <v>0</v>
      </c>
      <c r="AV903" s="142">
        <v>0</v>
      </c>
      <c r="AW903" s="143">
        <v>0</v>
      </c>
      <c r="AX903" s="142">
        <v>0</v>
      </c>
      <c r="AY903" s="143">
        <v>0</v>
      </c>
      <c r="AZ903" s="142">
        <v>0</v>
      </c>
      <c r="BA903" s="143">
        <v>0</v>
      </c>
      <c r="BB903" s="142">
        <v>0</v>
      </c>
      <c r="BC903" s="143">
        <v>0</v>
      </c>
      <c r="BE903" s="139">
        <v>0</v>
      </c>
      <c r="BF903" s="139">
        <v>0</v>
      </c>
      <c r="BG903" s="139">
        <v>0</v>
      </c>
      <c r="BH903" s="139">
        <v>0</v>
      </c>
      <c r="BI903" s="139">
        <v>0</v>
      </c>
      <c r="BJ903" s="139">
        <v>0</v>
      </c>
      <c r="BK903" s="139">
        <v>0</v>
      </c>
      <c r="BL903" s="139">
        <v>0</v>
      </c>
      <c r="BM903" s="139">
        <v>0</v>
      </c>
      <c r="BN903" s="139">
        <v>0</v>
      </c>
      <c r="BO903" s="139">
        <v>0</v>
      </c>
      <c r="BP903" s="139">
        <v>0</v>
      </c>
      <c r="BQ903" s="144">
        <v>0</v>
      </c>
    </row>
    <row r="904" spans="11:69" x14ac:dyDescent="0.25">
      <c r="K904" s="135" t="s">
        <v>328</v>
      </c>
      <c r="N904" s="61" t="s">
        <v>2981</v>
      </c>
      <c r="V904" s="61" t="s">
        <v>396</v>
      </c>
      <c r="W904" s="61" t="s">
        <v>403</v>
      </c>
      <c r="X904" s="61">
        <v>101</v>
      </c>
      <c r="AB904" s="136" t="s">
        <v>387</v>
      </c>
      <c r="AC904" s="179">
        <v>250030003050</v>
      </c>
      <c r="AD904" s="180" t="s">
        <v>2982</v>
      </c>
      <c r="AE904" s="139">
        <v>321357.58</v>
      </c>
      <c r="AF904" s="17">
        <v>0</v>
      </c>
      <c r="AG904" s="17">
        <v>0</v>
      </c>
      <c r="AH904" s="140">
        <v>0</v>
      </c>
      <c r="AI904" s="141">
        <v>0</v>
      </c>
      <c r="AJ904" s="142">
        <v>0</v>
      </c>
      <c r="AK904" s="121">
        <v>0</v>
      </c>
      <c r="AL904" s="142">
        <v>0</v>
      </c>
      <c r="AM904" s="181">
        <v>0</v>
      </c>
      <c r="AN904" s="141">
        <v>0</v>
      </c>
      <c r="AO904" s="140">
        <v>0</v>
      </c>
      <c r="AP904" s="140">
        <v>0</v>
      </c>
      <c r="AQ904" s="140">
        <v>0</v>
      </c>
      <c r="AR904" s="142">
        <v>0</v>
      </c>
      <c r="AS904" s="143">
        <v>0</v>
      </c>
      <c r="AT904" s="142">
        <v>0</v>
      </c>
      <c r="AU904" s="143">
        <v>0</v>
      </c>
      <c r="AV904" s="142">
        <v>0</v>
      </c>
      <c r="AW904" s="143">
        <v>0</v>
      </c>
      <c r="AX904" s="142">
        <v>0</v>
      </c>
      <c r="AY904" s="143">
        <v>0</v>
      </c>
      <c r="AZ904" s="142">
        <v>0</v>
      </c>
      <c r="BA904" s="143">
        <v>0</v>
      </c>
      <c r="BB904" s="142">
        <v>0</v>
      </c>
      <c r="BC904" s="143">
        <v>0</v>
      </c>
      <c r="BE904" s="139">
        <v>0</v>
      </c>
      <c r="BF904" s="139">
        <v>0</v>
      </c>
      <c r="BG904" s="139">
        <v>0</v>
      </c>
      <c r="BH904" s="139">
        <v>0</v>
      </c>
      <c r="BI904" s="139">
        <v>0</v>
      </c>
      <c r="BJ904" s="139">
        <v>0</v>
      </c>
      <c r="BK904" s="139">
        <v>0</v>
      </c>
      <c r="BL904" s="139">
        <v>0</v>
      </c>
      <c r="BM904" s="139">
        <v>0</v>
      </c>
      <c r="BN904" s="139">
        <v>0</v>
      </c>
      <c r="BO904" s="139">
        <v>0</v>
      </c>
      <c r="BP904" s="139">
        <v>0</v>
      </c>
      <c r="BQ904" s="144">
        <v>0</v>
      </c>
    </row>
    <row r="905" spans="11:69" x14ac:dyDescent="0.25">
      <c r="K905" s="135" t="s">
        <v>328</v>
      </c>
      <c r="N905" s="61" t="s">
        <v>2983</v>
      </c>
      <c r="V905" s="61" t="s">
        <v>396</v>
      </c>
      <c r="W905" s="61" t="s">
        <v>403</v>
      </c>
      <c r="X905" s="61">
        <v>101</v>
      </c>
      <c r="AB905" s="136" t="s">
        <v>387</v>
      </c>
      <c r="AC905" s="179">
        <v>250030003060</v>
      </c>
      <c r="AD905" s="180" t="s">
        <v>2984</v>
      </c>
      <c r="AE905" s="139">
        <v>1087155.68</v>
      </c>
      <c r="AF905" s="17">
        <v>0</v>
      </c>
      <c r="AG905" s="17">
        <v>0</v>
      </c>
      <c r="AH905" s="140">
        <v>0</v>
      </c>
      <c r="AI905" s="141">
        <v>0</v>
      </c>
      <c r="AJ905" s="142">
        <v>0</v>
      </c>
      <c r="AK905" s="121">
        <v>0</v>
      </c>
      <c r="AL905" s="142">
        <v>0</v>
      </c>
      <c r="AM905" s="181">
        <v>0</v>
      </c>
      <c r="AN905" s="141">
        <v>0</v>
      </c>
      <c r="AO905" s="140">
        <v>0</v>
      </c>
      <c r="AP905" s="140">
        <v>0</v>
      </c>
      <c r="AQ905" s="140">
        <v>0</v>
      </c>
      <c r="AR905" s="142">
        <v>0</v>
      </c>
      <c r="AS905" s="143">
        <v>0</v>
      </c>
      <c r="AT905" s="142">
        <v>0</v>
      </c>
      <c r="AU905" s="143">
        <v>0</v>
      </c>
      <c r="AV905" s="142">
        <v>0</v>
      </c>
      <c r="AW905" s="143">
        <v>0</v>
      </c>
      <c r="AX905" s="142">
        <v>0</v>
      </c>
      <c r="AY905" s="143">
        <v>0</v>
      </c>
      <c r="AZ905" s="142">
        <v>0</v>
      </c>
      <c r="BA905" s="143">
        <v>0</v>
      </c>
      <c r="BB905" s="142">
        <v>0</v>
      </c>
      <c r="BC905" s="143">
        <v>0</v>
      </c>
      <c r="BE905" s="139">
        <v>0</v>
      </c>
      <c r="BF905" s="139">
        <v>0</v>
      </c>
      <c r="BG905" s="139">
        <v>0</v>
      </c>
      <c r="BH905" s="139">
        <v>0</v>
      </c>
      <c r="BI905" s="139">
        <v>0</v>
      </c>
      <c r="BJ905" s="139">
        <v>0</v>
      </c>
      <c r="BK905" s="139">
        <v>0</v>
      </c>
      <c r="BL905" s="139">
        <v>0</v>
      </c>
      <c r="BM905" s="139">
        <v>0</v>
      </c>
      <c r="BN905" s="139">
        <v>0</v>
      </c>
      <c r="BO905" s="139">
        <v>0</v>
      </c>
      <c r="BP905" s="139">
        <v>0</v>
      </c>
      <c r="BQ905" s="144">
        <v>0</v>
      </c>
    </row>
    <row r="906" spans="11:69" x14ac:dyDescent="0.25">
      <c r="K906" s="135" t="s">
        <v>328</v>
      </c>
      <c r="N906" s="61" t="s">
        <v>2985</v>
      </c>
      <c r="V906" s="61" t="s">
        <v>396</v>
      </c>
      <c r="W906" s="61" t="s">
        <v>403</v>
      </c>
      <c r="X906" s="61">
        <v>101</v>
      </c>
      <c r="AB906" s="136" t="s">
        <v>387</v>
      </c>
      <c r="AC906" s="179">
        <v>250030004010</v>
      </c>
      <c r="AD906" s="180" t="s">
        <v>2986</v>
      </c>
      <c r="AE906" s="139">
        <v>5601538.0800000001</v>
      </c>
      <c r="AF906" s="17">
        <v>0</v>
      </c>
      <c r="AG906" s="17">
        <v>0</v>
      </c>
      <c r="AH906" s="140">
        <v>0</v>
      </c>
      <c r="AI906" s="141">
        <v>0</v>
      </c>
      <c r="AJ906" s="142">
        <v>0</v>
      </c>
      <c r="AK906" s="121">
        <v>0</v>
      </c>
      <c r="AL906" s="142">
        <v>0</v>
      </c>
      <c r="AM906" s="181">
        <v>0</v>
      </c>
      <c r="AN906" s="141">
        <v>0</v>
      </c>
      <c r="AO906" s="140">
        <v>0</v>
      </c>
      <c r="AP906" s="140">
        <v>0</v>
      </c>
      <c r="AQ906" s="140">
        <v>0</v>
      </c>
      <c r="AR906" s="142">
        <v>0</v>
      </c>
      <c r="AS906" s="143">
        <v>0</v>
      </c>
      <c r="AT906" s="142">
        <v>0</v>
      </c>
      <c r="AU906" s="143">
        <v>0</v>
      </c>
      <c r="AV906" s="142">
        <v>0</v>
      </c>
      <c r="AW906" s="143">
        <v>0</v>
      </c>
      <c r="AX906" s="142">
        <v>0</v>
      </c>
      <c r="AY906" s="143">
        <v>0</v>
      </c>
      <c r="AZ906" s="142">
        <v>0</v>
      </c>
      <c r="BA906" s="143">
        <v>0</v>
      </c>
      <c r="BB906" s="142">
        <v>0</v>
      </c>
      <c r="BC906" s="143">
        <v>0</v>
      </c>
      <c r="BE906" s="139">
        <v>0</v>
      </c>
      <c r="BF906" s="139">
        <v>0</v>
      </c>
      <c r="BG906" s="139">
        <v>0</v>
      </c>
      <c r="BH906" s="139">
        <v>0</v>
      </c>
      <c r="BI906" s="139">
        <v>0</v>
      </c>
      <c r="BJ906" s="139">
        <v>0</v>
      </c>
      <c r="BK906" s="139">
        <v>0</v>
      </c>
      <c r="BL906" s="139">
        <v>0</v>
      </c>
      <c r="BM906" s="139">
        <v>0</v>
      </c>
      <c r="BN906" s="139">
        <v>0</v>
      </c>
      <c r="BO906" s="139">
        <v>0</v>
      </c>
      <c r="BP906" s="139">
        <v>0</v>
      </c>
      <c r="BQ906" s="144">
        <v>0</v>
      </c>
    </row>
    <row r="907" spans="11:69" x14ac:dyDescent="0.25">
      <c r="K907" s="135" t="s">
        <v>328</v>
      </c>
      <c r="N907" s="61" t="s">
        <v>2987</v>
      </c>
      <c r="V907" s="61" t="s">
        <v>396</v>
      </c>
      <c r="W907" s="61" t="s">
        <v>403</v>
      </c>
      <c r="X907" s="61">
        <v>101</v>
      </c>
      <c r="AB907" s="136" t="s">
        <v>387</v>
      </c>
      <c r="AC907" s="179">
        <v>250030004015</v>
      </c>
      <c r="AD907" s="180" t="s">
        <v>2988</v>
      </c>
      <c r="AE907" s="139">
        <v>1890004.04</v>
      </c>
      <c r="AF907" s="17">
        <v>0</v>
      </c>
      <c r="AG907" s="17">
        <v>0</v>
      </c>
      <c r="AH907" s="140">
        <v>0</v>
      </c>
      <c r="AI907" s="141">
        <v>0</v>
      </c>
      <c r="AJ907" s="142">
        <v>0</v>
      </c>
      <c r="AK907" s="121">
        <v>0</v>
      </c>
      <c r="AL907" s="142">
        <v>0</v>
      </c>
      <c r="AM907" s="181">
        <v>0</v>
      </c>
      <c r="AN907" s="141">
        <v>0</v>
      </c>
      <c r="AO907" s="140">
        <v>0</v>
      </c>
      <c r="AP907" s="140">
        <v>0</v>
      </c>
      <c r="AQ907" s="140">
        <v>0</v>
      </c>
      <c r="AR907" s="142">
        <v>0</v>
      </c>
      <c r="AS907" s="143">
        <v>0</v>
      </c>
      <c r="AT907" s="142">
        <v>0</v>
      </c>
      <c r="AU907" s="143">
        <v>0</v>
      </c>
      <c r="AV907" s="142">
        <v>0</v>
      </c>
      <c r="AW907" s="143">
        <v>0</v>
      </c>
      <c r="AX907" s="142">
        <v>0</v>
      </c>
      <c r="AY907" s="143">
        <v>0</v>
      </c>
      <c r="AZ907" s="142">
        <v>0</v>
      </c>
      <c r="BA907" s="143">
        <v>0</v>
      </c>
      <c r="BB907" s="142">
        <v>0</v>
      </c>
      <c r="BC907" s="143">
        <v>0</v>
      </c>
      <c r="BE907" s="139">
        <v>0</v>
      </c>
      <c r="BF907" s="139">
        <v>0</v>
      </c>
      <c r="BG907" s="139">
        <v>0</v>
      </c>
      <c r="BH907" s="139">
        <v>0</v>
      </c>
      <c r="BI907" s="139">
        <v>0</v>
      </c>
      <c r="BJ907" s="139">
        <v>0</v>
      </c>
      <c r="BK907" s="139">
        <v>0</v>
      </c>
      <c r="BL907" s="139">
        <v>0</v>
      </c>
      <c r="BM907" s="139">
        <v>0</v>
      </c>
      <c r="BN907" s="139">
        <v>0</v>
      </c>
      <c r="BO907" s="139">
        <v>0</v>
      </c>
      <c r="BP907" s="139">
        <v>0</v>
      </c>
      <c r="BQ907" s="144">
        <v>0</v>
      </c>
    </row>
    <row r="908" spans="11:69" x14ac:dyDescent="0.25">
      <c r="K908" s="135" t="s">
        <v>328</v>
      </c>
      <c r="N908" s="61" t="s">
        <v>2989</v>
      </c>
      <c r="V908" s="61" t="s">
        <v>396</v>
      </c>
      <c r="W908" s="61" t="s">
        <v>403</v>
      </c>
      <c r="X908" s="61">
        <v>101</v>
      </c>
      <c r="AB908" s="136" t="s">
        <v>387</v>
      </c>
      <c r="AC908" s="179">
        <v>250030004020</v>
      </c>
      <c r="AD908" s="180" t="s">
        <v>2990</v>
      </c>
      <c r="AE908" s="139">
        <v>4734270.26</v>
      </c>
      <c r="AF908" s="17">
        <v>0</v>
      </c>
      <c r="AG908" s="17">
        <v>0</v>
      </c>
      <c r="AH908" s="140">
        <v>0</v>
      </c>
      <c r="AI908" s="141">
        <v>0</v>
      </c>
      <c r="AJ908" s="142">
        <v>0</v>
      </c>
      <c r="AK908" s="121">
        <v>0</v>
      </c>
      <c r="AL908" s="142">
        <v>0</v>
      </c>
      <c r="AM908" s="181">
        <v>0</v>
      </c>
      <c r="AN908" s="141">
        <v>0</v>
      </c>
      <c r="AO908" s="140">
        <v>0</v>
      </c>
      <c r="AP908" s="140">
        <v>0</v>
      </c>
      <c r="AQ908" s="140">
        <v>0</v>
      </c>
      <c r="AR908" s="142">
        <v>0</v>
      </c>
      <c r="AS908" s="143">
        <v>0</v>
      </c>
      <c r="AT908" s="142">
        <v>0</v>
      </c>
      <c r="AU908" s="143">
        <v>0</v>
      </c>
      <c r="AV908" s="142">
        <v>0</v>
      </c>
      <c r="AW908" s="143">
        <v>0</v>
      </c>
      <c r="AX908" s="142">
        <v>0</v>
      </c>
      <c r="AY908" s="143">
        <v>0</v>
      </c>
      <c r="AZ908" s="142">
        <v>0</v>
      </c>
      <c r="BA908" s="143">
        <v>0</v>
      </c>
      <c r="BB908" s="142">
        <v>0</v>
      </c>
      <c r="BC908" s="143">
        <v>0</v>
      </c>
      <c r="BE908" s="139">
        <v>0</v>
      </c>
      <c r="BF908" s="139">
        <v>0</v>
      </c>
      <c r="BG908" s="139">
        <v>0</v>
      </c>
      <c r="BH908" s="139">
        <v>0</v>
      </c>
      <c r="BI908" s="139">
        <v>0</v>
      </c>
      <c r="BJ908" s="139">
        <v>0</v>
      </c>
      <c r="BK908" s="139">
        <v>0</v>
      </c>
      <c r="BL908" s="139">
        <v>0</v>
      </c>
      <c r="BM908" s="139">
        <v>0</v>
      </c>
      <c r="BN908" s="139">
        <v>0</v>
      </c>
      <c r="BO908" s="139">
        <v>0</v>
      </c>
      <c r="BP908" s="139">
        <v>0</v>
      </c>
      <c r="BQ908" s="144">
        <v>0</v>
      </c>
    </row>
    <row r="909" spans="11:69" x14ac:dyDescent="0.25">
      <c r="K909" s="135" t="s">
        <v>328</v>
      </c>
      <c r="N909" s="61" t="s">
        <v>2991</v>
      </c>
      <c r="V909" s="61" t="s">
        <v>396</v>
      </c>
      <c r="W909" s="61" t="s">
        <v>403</v>
      </c>
      <c r="X909" s="61">
        <v>101</v>
      </c>
      <c r="AB909" s="136" t="s">
        <v>387</v>
      </c>
      <c r="AC909" s="179">
        <v>250030004030</v>
      </c>
      <c r="AD909" s="180" t="s">
        <v>2992</v>
      </c>
      <c r="AE909" s="139">
        <v>3465601.27</v>
      </c>
      <c r="AF909" s="17">
        <v>0</v>
      </c>
      <c r="AG909" s="17">
        <v>0</v>
      </c>
      <c r="AH909" s="140">
        <v>0</v>
      </c>
      <c r="AI909" s="141">
        <v>0</v>
      </c>
      <c r="AJ909" s="142">
        <v>0</v>
      </c>
      <c r="AK909" s="121">
        <v>0</v>
      </c>
      <c r="AL909" s="142">
        <v>0</v>
      </c>
      <c r="AM909" s="181">
        <v>0</v>
      </c>
      <c r="AN909" s="141">
        <v>0</v>
      </c>
      <c r="AO909" s="140">
        <v>0</v>
      </c>
      <c r="AP909" s="140">
        <v>0</v>
      </c>
      <c r="AQ909" s="140">
        <v>0</v>
      </c>
      <c r="AR909" s="142">
        <v>0</v>
      </c>
      <c r="AS909" s="143">
        <v>0</v>
      </c>
      <c r="AT909" s="142">
        <v>0</v>
      </c>
      <c r="AU909" s="143">
        <v>0</v>
      </c>
      <c r="AV909" s="142">
        <v>0</v>
      </c>
      <c r="AW909" s="143">
        <v>0</v>
      </c>
      <c r="AX909" s="142">
        <v>0</v>
      </c>
      <c r="AY909" s="143">
        <v>0</v>
      </c>
      <c r="AZ909" s="142">
        <v>0</v>
      </c>
      <c r="BA909" s="143">
        <v>0</v>
      </c>
      <c r="BB909" s="142">
        <v>0</v>
      </c>
      <c r="BC909" s="143">
        <v>0</v>
      </c>
      <c r="BE909" s="139">
        <v>0</v>
      </c>
      <c r="BF909" s="139">
        <v>0</v>
      </c>
      <c r="BG909" s="139">
        <v>0</v>
      </c>
      <c r="BH909" s="139">
        <v>0</v>
      </c>
      <c r="BI909" s="139">
        <v>0</v>
      </c>
      <c r="BJ909" s="139">
        <v>0</v>
      </c>
      <c r="BK909" s="139">
        <v>0</v>
      </c>
      <c r="BL909" s="139">
        <v>0</v>
      </c>
      <c r="BM909" s="139">
        <v>0</v>
      </c>
      <c r="BN909" s="139">
        <v>0</v>
      </c>
      <c r="BO909" s="139">
        <v>0</v>
      </c>
      <c r="BP909" s="139">
        <v>0</v>
      </c>
      <c r="BQ909" s="144">
        <v>0</v>
      </c>
    </row>
    <row r="910" spans="11:69" x14ac:dyDescent="0.25">
      <c r="K910" s="135" t="s">
        <v>328</v>
      </c>
      <c r="N910" s="61" t="s">
        <v>2993</v>
      </c>
      <c r="V910" s="61" t="s">
        <v>396</v>
      </c>
      <c r="W910" s="61" t="s">
        <v>403</v>
      </c>
      <c r="X910" s="61">
        <v>101</v>
      </c>
      <c r="AB910" s="136" t="s">
        <v>387</v>
      </c>
      <c r="AC910" s="179">
        <v>250030004040</v>
      </c>
      <c r="AD910" s="180" t="s">
        <v>2994</v>
      </c>
      <c r="AE910" s="139">
        <v>2869001.1199999996</v>
      </c>
      <c r="AF910" s="17">
        <v>0</v>
      </c>
      <c r="AG910" s="17">
        <v>0</v>
      </c>
      <c r="AH910" s="140">
        <v>0</v>
      </c>
      <c r="AI910" s="141">
        <v>0</v>
      </c>
      <c r="AJ910" s="142">
        <v>0</v>
      </c>
      <c r="AK910" s="121">
        <v>0</v>
      </c>
      <c r="AL910" s="142">
        <v>0</v>
      </c>
      <c r="AM910" s="181">
        <v>0</v>
      </c>
      <c r="AN910" s="141">
        <v>0</v>
      </c>
      <c r="AO910" s="140">
        <v>0</v>
      </c>
      <c r="AP910" s="140">
        <v>0</v>
      </c>
      <c r="AQ910" s="140">
        <v>0</v>
      </c>
      <c r="AR910" s="142">
        <v>0</v>
      </c>
      <c r="AS910" s="143">
        <v>0</v>
      </c>
      <c r="AT910" s="142">
        <v>0</v>
      </c>
      <c r="AU910" s="143">
        <v>0</v>
      </c>
      <c r="AV910" s="142">
        <v>0</v>
      </c>
      <c r="AW910" s="143">
        <v>0</v>
      </c>
      <c r="AX910" s="142">
        <v>0</v>
      </c>
      <c r="AY910" s="143">
        <v>0</v>
      </c>
      <c r="AZ910" s="142">
        <v>0</v>
      </c>
      <c r="BA910" s="143">
        <v>0</v>
      </c>
      <c r="BB910" s="142">
        <v>0</v>
      </c>
      <c r="BC910" s="143">
        <v>0</v>
      </c>
      <c r="BE910" s="139">
        <v>0</v>
      </c>
      <c r="BF910" s="139">
        <v>0</v>
      </c>
      <c r="BG910" s="139">
        <v>0</v>
      </c>
      <c r="BH910" s="139">
        <v>0</v>
      </c>
      <c r="BI910" s="139">
        <v>0</v>
      </c>
      <c r="BJ910" s="139">
        <v>0</v>
      </c>
      <c r="BK910" s="139">
        <v>0</v>
      </c>
      <c r="BL910" s="139">
        <v>0</v>
      </c>
      <c r="BM910" s="139">
        <v>0</v>
      </c>
      <c r="BN910" s="139">
        <v>0</v>
      </c>
      <c r="BO910" s="139">
        <v>0</v>
      </c>
      <c r="BP910" s="139">
        <v>0</v>
      </c>
      <c r="BQ910" s="144">
        <v>0</v>
      </c>
    </row>
    <row r="911" spans="11:69" x14ac:dyDescent="0.25">
      <c r="K911" s="135" t="s">
        <v>328</v>
      </c>
      <c r="N911" s="61" t="s">
        <v>2995</v>
      </c>
      <c r="V911" s="61" t="s">
        <v>396</v>
      </c>
      <c r="W911" s="61" t="s">
        <v>403</v>
      </c>
      <c r="X911" s="61">
        <v>101</v>
      </c>
      <c r="AB911" s="136" t="s">
        <v>387</v>
      </c>
      <c r="AC911" s="179">
        <v>250030004050</v>
      </c>
      <c r="AD911" s="180" t="s">
        <v>2996</v>
      </c>
      <c r="AE911" s="139">
        <v>783393.51</v>
      </c>
      <c r="AF911" s="17">
        <v>0</v>
      </c>
      <c r="AG911" s="17">
        <v>0</v>
      </c>
      <c r="AH911" s="140">
        <v>0</v>
      </c>
      <c r="AI911" s="141">
        <v>0</v>
      </c>
      <c r="AJ911" s="142">
        <v>0</v>
      </c>
      <c r="AK911" s="121">
        <v>0</v>
      </c>
      <c r="AL911" s="142">
        <v>0</v>
      </c>
      <c r="AM911" s="181">
        <v>0</v>
      </c>
      <c r="AN911" s="141">
        <v>0</v>
      </c>
      <c r="AO911" s="140">
        <v>0</v>
      </c>
      <c r="AP911" s="140">
        <v>0</v>
      </c>
      <c r="AQ911" s="140">
        <v>0</v>
      </c>
      <c r="AR911" s="142">
        <v>0</v>
      </c>
      <c r="AS911" s="143">
        <v>0</v>
      </c>
      <c r="AT911" s="142">
        <v>0</v>
      </c>
      <c r="AU911" s="143">
        <v>0</v>
      </c>
      <c r="AV911" s="142">
        <v>0</v>
      </c>
      <c r="AW911" s="143">
        <v>0</v>
      </c>
      <c r="AX911" s="142">
        <v>0</v>
      </c>
      <c r="AY911" s="143">
        <v>0</v>
      </c>
      <c r="AZ911" s="142">
        <v>0</v>
      </c>
      <c r="BA911" s="143">
        <v>0</v>
      </c>
      <c r="BB911" s="142">
        <v>0</v>
      </c>
      <c r="BC911" s="143">
        <v>0</v>
      </c>
      <c r="BE911" s="139">
        <v>0</v>
      </c>
      <c r="BF911" s="139">
        <v>0</v>
      </c>
      <c r="BG911" s="139">
        <v>0</v>
      </c>
      <c r="BH911" s="139">
        <v>0</v>
      </c>
      <c r="BI911" s="139">
        <v>0</v>
      </c>
      <c r="BJ911" s="139">
        <v>0</v>
      </c>
      <c r="BK911" s="139">
        <v>0</v>
      </c>
      <c r="BL911" s="139">
        <v>0</v>
      </c>
      <c r="BM911" s="139">
        <v>0</v>
      </c>
      <c r="BN911" s="139">
        <v>0</v>
      </c>
      <c r="BO911" s="139">
        <v>0</v>
      </c>
      <c r="BP911" s="139">
        <v>0</v>
      </c>
      <c r="BQ911" s="144">
        <v>0</v>
      </c>
    </row>
    <row r="912" spans="11:69" x14ac:dyDescent="0.25">
      <c r="K912" s="135" t="s">
        <v>328</v>
      </c>
      <c r="N912" s="61" t="s">
        <v>2997</v>
      </c>
      <c r="V912" s="61" t="s">
        <v>396</v>
      </c>
      <c r="W912" s="61" t="s">
        <v>403</v>
      </c>
      <c r="X912" s="61">
        <v>101</v>
      </c>
      <c r="AB912" s="136" t="s">
        <v>387</v>
      </c>
      <c r="AC912" s="179">
        <v>250030004060</v>
      </c>
      <c r="AD912" s="180" t="s">
        <v>2998</v>
      </c>
      <c r="AE912" s="139">
        <v>784706.69</v>
      </c>
      <c r="AF912" s="17">
        <v>0</v>
      </c>
      <c r="AG912" s="17">
        <v>0</v>
      </c>
      <c r="AH912" s="140">
        <v>0</v>
      </c>
      <c r="AI912" s="141">
        <v>0</v>
      </c>
      <c r="AJ912" s="142">
        <v>0</v>
      </c>
      <c r="AK912" s="121">
        <v>0</v>
      </c>
      <c r="AL912" s="142">
        <v>0</v>
      </c>
      <c r="AM912" s="181">
        <v>0</v>
      </c>
      <c r="AN912" s="141">
        <v>0</v>
      </c>
      <c r="AO912" s="140">
        <v>0</v>
      </c>
      <c r="AP912" s="140">
        <v>0</v>
      </c>
      <c r="AQ912" s="140">
        <v>0</v>
      </c>
      <c r="AR912" s="142">
        <v>0</v>
      </c>
      <c r="AS912" s="143">
        <v>0</v>
      </c>
      <c r="AT912" s="142">
        <v>0</v>
      </c>
      <c r="AU912" s="143">
        <v>0</v>
      </c>
      <c r="AV912" s="142">
        <v>0</v>
      </c>
      <c r="AW912" s="143">
        <v>0</v>
      </c>
      <c r="AX912" s="142">
        <v>0</v>
      </c>
      <c r="AY912" s="143">
        <v>0</v>
      </c>
      <c r="AZ912" s="142">
        <v>0</v>
      </c>
      <c r="BA912" s="143">
        <v>0</v>
      </c>
      <c r="BB912" s="142">
        <v>0</v>
      </c>
      <c r="BC912" s="143">
        <v>0</v>
      </c>
      <c r="BE912" s="139">
        <v>0</v>
      </c>
      <c r="BF912" s="139">
        <v>0</v>
      </c>
      <c r="BG912" s="139">
        <v>0</v>
      </c>
      <c r="BH912" s="139">
        <v>0</v>
      </c>
      <c r="BI912" s="139">
        <v>0</v>
      </c>
      <c r="BJ912" s="139">
        <v>0</v>
      </c>
      <c r="BK912" s="139">
        <v>0</v>
      </c>
      <c r="BL912" s="139">
        <v>0</v>
      </c>
      <c r="BM912" s="139">
        <v>0</v>
      </c>
      <c r="BN912" s="139">
        <v>0</v>
      </c>
      <c r="BO912" s="139">
        <v>0</v>
      </c>
      <c r="BP912" s="139">
        <v>0</v>
      </c>
      <c r="BQ912" s="144">
        <v>0</v>
      </c>
    </row>
    <row r="913" spans="2:96" x14ac:dyDescent="0.25">
      <c r="K913" s="135" t="s">
        <v>328</v>
      </c>
      <c r="N913" s="61" t="s">
        <v>2999</v>
      </c>
      <c r="V913" s="61" t="s">
        <v>396</v>
      </c>
      <c r="W913" s="61" t="s">
        <v>403</v>
      </c>
      <c r="X913" s="61">
        <v>101</v>
      </c>
      <c r="AB913" s="136" t="s">
        <v>387</v>
      </c>
      <c r="AC913" s="179">
        <v>250030005010</v>
      </c>
      <c r="AD913" s="180" t="s">
        <v>3000</v>
      </c>
      <c r="AE913" s="139">
        <v>6805729.0699999994</v>
      </c>
      <c r="AF913" s="17">
        <v>0</v>
      </c>
      <c r="AG913" s="17">
        <v>0</v>
      </c>
      <c r="AH913" s="140">
        <v>0</v>
      </c>
      <c r="AI913" s="141">
        <v>0</v>
      </c>
      <c r="AJ913" s="142">
        <v>0</v>
      </c>
      <c r="AK913" s="121">
        <v>0</v>
      </c>
      <c r="AL913" s="142">
        <v>0</v>
      </c>
      <c r="AM913" s="181">
        <v>0</v>
      </c>
      <c r="AN913" s="141">
        <v>0</v>
      </c>
      <c r="AO913" s="140">
        <v>0</v>
      </c>
      <c r="AP913" s="140">
        <v>0</v>
      </c>
      <c r="AQ913" s="140">
        <v>0</v>
      </c>
      <c r="AR913" s="142">
        <v>0</v>
      </c>
      <c r="AS913" s="143">
        <v>0</v>
      </c>
      <c r="AT913" s="142">
        <v>0</v>
      </c>
      <c r="AU913" s="143">
        <v>0</v>
      </c>
      <c r="AV913" s="142">
        <v>0</v>
      </c>
      <c r="AW913" s="143">
        <v>0</v>
      </c>
      <c r="AX913" s="142">
        <v>0</v>
      </c>
      <c r="AY913" s="143">
        <v>0</v>
      </c>
      <c r="AZ913" s="142">
        <v>0</v>
      </c>
      <c r="BA913" s="143">
        <v>0</v>
      </c>
      <c r="BB913" s="142">
        <v>0</v>
      </c>
      <c r="BC913" s="143">
        <v>0</v>
      </c>
      <c r="BE913" s="139">
        <v>0</v>
      </c>
      <c r="BF913" s="139">
        <v>0</v>
      </c>
      <c r="BG913" s="139">
        <v>0</v>
      </c>
      <c r="BH913" s="139">
        <v>0</v>
      </c>
      <c r="BI913" s="139">
        <v>0</v>
      </c>
      <c r="BJ913" s="139">
        <v>0</v>
      </c>
      <c r="BK913" s="139">
        <v>0</v>
      </c>
      <c r="BL913" s="139">
        <v>0</v>
      </c>
      <c r="BM913" s="139">
        <v>0</v>
      </c>
      <c r="BN913" s="139">
        <v>0</v>
      </c>
      <c r="BO913" s="139">
        <v>0</v>
      </c>
      <c r="BP913" s="139">
        <v>0</v>
      </c>
      <c r="BQ913" s="144">
        <v>0</v>
      </c>
    </row>
    <row r="914" spans="2:96" x14ac:dyDescent="0.25">
      <c r="K914" s="135" t="s">
        <v>328</v>
      </c>
      <c r="N914" s="61" t="s">
        <v>3001</v>
      </c>
      <c r="V914" s="61" t="s">
        <v>396</v>
      </c>
      <c r="W914" s="61" t="s">
        <v>403</v>
      </c>
      <c r="X914" s="61">
        <v>101</v>
      </c>
      <c r="AB914" s="136" t="s">
        <v>387</v>
      </c>
      <c r="AC914" s="179">
        <v>250030005015</v>
      </c>
      <c r="AD914" s="180" t="s">
        <v>3002</v>
      </c>
      <c r="AE914" s="139">
        <v>1892066.5200000003</v>
      </c>
      <c r="AF914" s="17">
        <v>0</v>
      </c>
      <c r="AG914" s="17">
        <v>0</v>
      </c>
      <c r="AH914" s="140">
        <v>0</v>
      </c>
      <c r="AI914" s="141">
        <v>0</v>
      </c>
      <c r="AJ914" s="142">
        <v>0</v>
      </c>
      <c r="AK914" s="121">
        <v>0</v>
      </c>
      <c r="AL914" s="142">
        <v>0</v>
      </c>
      <c r="AM914" s="181">
        <v>0</v>
      </c>
      <c r="AN914" s="141">
        <v>0</v>
      </c>
      <c r="AO914" s="140">
        <v>0</v>
      </c>
      <c r="AP914" s="140">
        <v>0</v>
      </c>
      <c r="AQ914" s="140">
        <v>0</v>
      </c>
      <c r="AR914" s="142">
        <v>0</v>
      </c>
      <c r="AS914" s="143">
        <v>0</v>
      </c>
      <c r="AT914" s="142">
        <v>0</v>
      </c>
      <c r="AU914" s="143">
        <v>0</v>
      </c>
      <c r="AV914" s="142">
        <v>0</v>
      </c>
      <c r="AW914" s="143">
        <v>0</v>
      </c>
      <c r="AX914" s="142">
        <v>0</v>
      </c>
      <c r="AY914" s="143">
        <v>0</v>
      </c>
      <c r="AZ914" s="142">
        <v>0</v>
      </c>
      <c r="BA914" s="143">
        <v>0</v>
      </c>
      <c r="BB914" s="142">
        <v>0</v>
      </c>
      <c r="BC914" s="143">
        <v>0</v>
      </c>
      <c r="BE914" s="139">
        <v>0</v>
      </c>
      <c r="BF914" s="139">
        <v>0</v>
      </c>
      <c r="BG914" s="139">
        <v>0</v>
      </c>
      <c r="BH914" s="139">
        <v>0</v>
      </c>
      <c r="BI914" s="139">
        <v>0</v>
      </c>
      <c r="BJ914" s="139">
        <v>0</v>
      </c>
      <c r="BK914" s="139">
        <v>0</v>
      </c>
      <c r="BL914" s="139">
        <v>0</v>
      </c>
      <c r="BM914" s="139">
        <v>0</v>
      </c>
      <c r="BN914" s="139">
        <v>0</v>
      </c>
      <c r="BO914" s="139">
        <v>0</v>
      </c>
      <c r="BP914" s="139">
        <v>0</v>
      </c>
      <c r="BQ914" s="144">
        <v>0</v>
      </c>
    </row>
    <row r="915" spans="2:96" x14ac:dyDescent="0.25">
      <c r="K915" s="135" t="s">
        <v>328</v>
      </c>
      <c r="N915" s="61" t="s">
        <v>3003</v>
      </c>
      <c r="V915" s="61" t="s">
        <v>396</v>
      </c>
      <c r="W915" s="61" t="s">
        <v>403</v>
      </c>
      <c r="X915" s="61">
        <v>101</v>
      </c>
      <c r="AB915" s="136" t="s">
        <v>387</v>
      </c>
      <c r="AC915" s="179">
        <v>250030005020</v>
      </c>
      <c r="AD915" s="180" t="s">
        <v>3004</v>
      </c>
      <c r="AE915" s="139">
        <v>3137996.83</v>
      </c>
      <c r="AF915" s="17">
        <v>0</v>
      </c>
      <c r="AG915" s="17">
        <v>0</v>
      </c>
      <c r="AH915" s="140">
        <v>0</v>
      </c>
      <c r="AI915" s="141">
        <v>0</v>
      </c>
      <c r="AJ915" s="142">
        <v>0</v>
      </c>
      <c r="AK915" s="121">
        <v>0</v>
      </c>
      <c r="AL915" s="142">
        <v>0</v>
      </c>
      <c r="AM915" s="181">
        <v>0</v>
      </c>
      <c r="AN915" s="141">
        <v>0</v>
      </c>
      <c r="AO915" s="140">
        <v>0</v>
      </c>
      <c r="AP915" s="140">
        <v>0</v>
      </c>
      <c r="AQ915" s="140">
        <v>0</v>
      </c>
      <c r="AR915" s="142">
        <v>0</v>
      </c>
      <c r="AS915" s="143">
        <v>0</v>
      </c>
      <c r="AT915" s="142">
        <v>0</v>
      </c>
      <c r="AU915" s="143">
        <v>0</v>
      </c>
      <c r="AV915" s="142">
        <v>0</v>
      </c>
      <c r="AW915" s="143">
        <v>0</v>
      </c>
      <c r="AX915" s="142">
        <v>0</v>
      </c>
      <c r="AY915" s="143">
        <v>0</v>
      </c>
      <c r="AZ915" s="142">
        <v>0</v>
      </c>
      <c r="BA915" s="143">
        <v>0</v>
      </c>
      <c r="BB915" s="142">
        <v>0</v>
      </c>
      <c r="BC915" s="143">
        <v>0</v>
      </c>
      <c r="BE915" s="139">
        <v>0</v>
      </c>
      <c r="BF915" s="139">
        <v>0</v>
      </c>
      <c r="BG915" s="139">
        <v>0</v>
      </c>
      <c r="BH915" s="139">
        <v>0</v>
      </c>
      <c r="BI915" s="139">
        <v>0</v>
      </c>
      <c r="BJ915" s="139">
        <v>0</v>
      </c>
      <c r="BK915" s="139">
        <v>0</v>
      </c>
      <c r="BL915" s="139">
        <v>0</v>
      </c>
      <c r="BM915" s="139">
        <v>0</v>
      </c>
      <c r="BN915" s="139">
        <v>0</v>
      </c>
      <c r="BO915" s="139">
        <v>0</v>
      </c>
      <c r="BP915" s="139">
        <v>0</v>
      </c>
      <c r="BQ915" s="144">
        <v>0</v>
      </c>
    </row>
    <row r="916" spans="2:96" x14ac:dyDescent="0.25">
      <c r="K916" s="135" t="s">
        <v>328</v>
      </c>
      <c r="N916" s="61" t="s">
        <v>3005</v>
      </c>
      <c r="V916" s="61" t="s">
        <v>396</v>
      </c>
      <c r="W916" s="61" t="s">
        <v>403</v>
      </c>
      <c r="X916" s="61">
        <v>101</v>
      </c>
      <c r="AB916" s="136" t="s">
        <v>387</v>
      </c>
      <c r="AC916" s="179">
        <v>250030005030</v>
      </c>
      <c r="AD916" s="180" t="s">
        <v>3006</v>
      </c>
      <c r="AE916" s="139">
        <v>5760205.0899999999</v>
      </c>
      <c r="AF916" s="17">
        <v>0</v>
      </c>
      <c r="AG916" s="17">
        <v>0</v>
      </c>
      <c r="AH916" s="140">
        <v>0</v>
      </c>
      <c r="AI916" s="141">
        <v>0</v>
      </c>
      <c r="AJ916" s="142">
        <v>0</v>
      </c>
      <c r="AK916" s="121">
        <v>0</v>
      </c>
      <c r="AL916" s="142">
        <v>0</v>
      </c>
      <c r="AM916" s="181">
        <v>0</v>
      </c>
      <c r="AN916" s="141">
        <v>0</v>
      </c>
      <c r="AO916" s="140">
        <v>0</v>
      </c>
      <c r="AP916" s="140">
        <v>0</v>
      </c>
      <c r="AQ916" s="140">
        <v>0</v>
      </c>
      <c r="AR916" s="142">
        <v>0</v>
      </c>
      <c r="AS916" s="143">
        <v>0</v>
      </c>
      <c r="AT916" s="142">
        <v>0</v>
      </c>
      <c r="AU916" s="143">
        <v>0</v>
      </c>
      <c r="AV916" s="142">
        <v>0</v>
      </c>
      <c r="AW916" s="143">
        <v>0</v>
      </c>
      <c r="AX916" s="142">
        <v>0</v>
      </c>
      <c r="AY916" s="143">
        <v>0</v>
      </c>
      <c r="AZ916" s="142">
        <v>0</v>
      </c>
      <c r="BA916" s="143">
        <v>0</v>
      </c>
      <c r="BB916" s="142">
        <v>0</v>
      </c>
      <c r="BC916" s="143">
        <v>0</v>
      </c>
      <c r="BE916" s="139">
        <v>0</v>
      </c>
      <c r="BF916" s="139">
        <v>0</v>
      </c>
      <c r="BG916" s="139">
        <v>0</v>
      </c>
      <c r="BH916" s="139">
        <v>0</v>
      </c>
      <c r="BI916" s="139">
        <v>0</v>
      </c>
      <c r="BJ916" s="139">
        <v>0</v>
      </c>
      <c r="BK916" s="139">
        <v>0</v>
      </c>
      <c r="BL916" s="139">
        <v>0</v>
      </c>
      <c r="BM916" s="139">
        <v>0</v>
      </c>
      <c r="BN916" s="139">
        <v>0</v>
      </c>
      <c r="BO916" s="139">
        <v>0</v>
      </c>
      <c r="BP916" s="139">
        <v>0</v>
      </c>
      <c r="BQ916" s="144">
        <v>0</v>
      </c>
    </row>
    <row r="917" spans="2:96" x14ac:dyDescent="0.25">
      <c r="K917" s="135" t="s">
        <v>328</v>
      </c>
      <c r="N917" s="61" t="s">
        <v>3007</v>
      </c>
      <c r="V917" s="61" t="s">
        <v>396</v>
      </c>
      <c r="W917" s="61" t="s">
        <v>403</v>
      </c>
      <c r="X917" s="61">
        <v>101</v>
      </c>
      <c r="AB917" s="136" t="s">
        <v>387</v>
      </c>
      <c r="AC917" s="179">
        <v>250030005040</v>
      </c>
      <c r="AD917" s="180" t="s">
        <v>3008</v>
      </c>
      <c r="AE917" s="139">
        <v>4601736.0199999996</v>
      </c>
      <c r="AF917" s="17">
        <v>0</v>
      </c>
      <c r="AG917" s="17">
        <v>0</v>
      </c>
      <c r="AH917" s="140">
        <v>0</v>
      </c>
      <c r="AI917" s="141">
        <v>0</v>
      </c>
      <c r="AJ917" s="142">
        <v>0</v>
      </c>
      <c r="AK917" s="121">
        <v>0</v>
      </c>
      <c r="AL917" s="142">
        <v>0</v>
      </c>
      <c r="AM917" s="181">
        <v>0</v>
      </c>
      <c r="AN917" s="141">
        <v>0</v>
      </c>
      <c r="AO917" s="140">
        <v>0</v>
      </c>
      <c r="AP917" s="140">
        <v>0</v>
      </c>
      <c r="AQ917" s="140">
        <v>0</v>
      </c>
      <c r="AR917" s="142">
        <v>0</v>
      </c>
      <c r="AS917" s="143">
        <v>0</v>
      </c>
      <c r="AT917" s="142">
        <v>0</v>
      </c>
      <c r="AU917" s="143">
        <v>0</v>
      </c>
      <c r="AV917" s="142">
        <v>0</v>
      </c>
      <c r="AW917" s="143">
        <v>0</v>
      </c>
      <c r="AX917" s="142">
        <v>0</v>
      </c>
      <c r="AY917" s="143">
        <v>0</v>
      </c>
      <c r="AZ917" s="142">
        <v>0</v>
      </c>
      <c r="BA917" s="143">
        <v>0</v>
      </c>
      <c r="BB917" s="142">
        <v>0</v>
      </c>
      <c r="BC917" s="143">
        <v>0</v>
      </c>
      <c r="BE917" s="139">
        <v>0</v>
      </c>
      <c r="BF917" s="139">
        <v>0</v>
      </c>
      <c r="BG917" s="139">
        <v>0</v>
      </c>
      <c r="BH917" s="139">
        <v>0</v>
      </c>
      <c r="BI917" s="139">
        <v>0</v>
      </c>
      <c r="BJ917" s="139">
        <v>0</v>
      </c>
      <c r="BK917" s="139">
        <v>0</v>
      </c>
      <c r="BL917" s="139">
        <v>0</v>
      </c>
      <c r="BM917" s="139">
        <v>0</v>
      </c>
      <c r="BN917" s="139">
        <v>0</v>
      </c>
      <c r="BO917" s="139">
        <v>0</v>
      </c>
      <c r="BP917" s="139">
        <v>0</v>
      </c>
      <c r="BQ917" s="144">
        <v>0</v>
      </c>
    </row>
    <row r="918" spans="2:96" x14ac:dyDescent="0.25">
      <c r="K918" s="135" t="s">
        <v>328</v>
      </c>
      <c r="N918" s="61" t="s">
        <v>3009</v>
      </c>
      <c r="V918" s="61" t="s">
        <v>396</v>
      </c>
      <c r="W918" s="61" t="s">
        <v>403</v>
      </c>
      <c r="X918" s="61">
        <v>101</v>
      </c>
      <c r="AB918" s="136" t="s">
        <v>387</v>
      </c>
      <c r="AC918" s="179">
        <v>250030005050</v>
      </c>
      <c r="AD918" s="180" t="s">
        <v>3010</v>
      </c>
      <c r="AE918" s="139">
        <v>206500.43000000002</v>
      </c>
      <c r="AF918" s="17">
        <v>0</v>
      </c>
      <c r="AG918" s="17">
        <v>0</v>
      </c>
      <c r="AH918" s="140">
        <v>0</v>
      </c>
      <c r="AI918" s="141">
        <v>0</v>
      </c>
      <c r="AJ918" s="142">
        <v>0</v>
      </c>
      <c r="AK918" s="121">
        <v>0</v>
      </c>
      <c r="AL918" s="142">
        <v>0</v>
      </c>
      <c r="AM918" s="181">
        <v>0</v>
      </c>
      <c r="AN918" s="141">
        <v>0</v>
      </c>
      <c r="AO918" s="140">
        <v>0</v>
      </c>
      <c r="AP918" s="140">
        <v>0</v>
      </c>
      <c r="AQ918" s="140">
        <v>0</v>
      </c>
      <c r="AR918" s="142">
        <v>0</v>
      </c>
      <c r="AS918" s="143">
        <v>0</v>
      </c>
      <c r="AT918" s="142">
        <v>0</v>
      </c>
      <c r="AU918" s="143">
        <v>0</v>
      </c>
      <c r="AV918" s="142">
        <v>0</v>
      </c>
      <c r="AW918" s="143">
        <v>0</v>
      </c>
      <c r="AX918" s="142">
        <v>0</v>
      </c>
      <c r="AY918" s="143">
        <v>0</v>
      </c>
      <c r="AZ918" s="142">
        <v>0</v>
      </c>
      <c r="BA918" s="143">
        <v>0</v>
      </c>
      <c r="BB918" s="142">
        <v>0</v>
      </c>
      <c r="BC918" s="143">
        <v>0</v>
      </c>
      <c r="BE918" s="139">
        <v>0</v>
      </c>
      <c r="BF918" s="139">
        <v>0</v>
      </c>
      <c r="BG918" s="139">
        <v>0</v>
      </c>
      <c r="BH918" s="139">
        <v>0</v>
      </c>
      <c r="BI918" s="139">
        <v>0</v>
      </c>
      <c r="BJ918" s="139">
        <v>0</v>
      </c>
      <c r="BK918" s="139">
        <v>0</v>
      </c>
      <c r="BL918" s="139">
        <v>0</v>
      </c>
      <c r="BM918" s="139">
        <v>0</v>
      </c>
      <c r="BN918" s="139">
        <v>0</v>
      </c>
      <c r="BO918" s="139">
        <v>0</v>
      </c>
      <c r="BP918" s="139">
        <v>0</v>
      </c>
      <c r="BQ918" s="144">
        <v>0</v>
      </c>
    </row>
    <row r="919" spans="2:96" x14ac:dyDescent="0.25">
      <c r="K919" s="135" t="s">
        <v>328</v>
      </c>
      <c r="N919" s="61" t="s">
        <v>3011</v>
      </c>
      <c r="V919" s="61" t="s">
        <v>396</v>
      </c>
      <c r="W919" s="61" t="s">
        <v>403</v>
      </c>
      <c r="X919" s="61">
        <v>101</v>
      </c>
      <c r="AB919" s="136" t="s">
        <v>387</v>
      </c>
      <c r="AC919" s="179">
        <v>250030005060</v>
      </c>
      <c r="AD919" s="180" t="s">
        <v>3012</v>
      </c>
      <c r="AE919" s="139">
        <v>801165.98</v>
      </c>
      <c r="AF919" s="17">
        <v>0</v>
      </c>
      <c r="AG919" s="17">
        <v>0</v>
      </c>
      <c r="AH919" s="140">
        <v>0</v>
      </c>
      <c r="AI919" s="141">
        <v>0</v>
      </c>
      <c r="AJ919" s="142">
        <v>0</v>
      </c>
      <c r="AK919" s="121">
        <v>0</v>
      </c>
      <c r="AL919" s="142">
        <v>0</v>
      </c>
      <c r="AM919" s="181">
        <v>0</v>
      </c>
      <c r="AN919" s="141">
        <v>0</v>
      </c>
      <c r="AO919" s="140">
        <v>0</v>
      </c>
      <c r="AP919" s="140">
        <v>0</v>
      </c>
      <c r="AQ919" s="140">
        <v>0</v>
      </c>
      <c r="AR919" s="142">
        <v>0</v>
      </c>
      <c r="AS919" s="143">
        <v>0</v>
      </c>
      <c r="AT919" s="142">
        <v>0</v>
      </c>
      <c r="AU919" s="143">
        <v>0</v>
      </c>
      <c r="AV919" s="142">
        <v>0</v>
      </c>
      <c r="AW919" s="143">
        <v>0</v>
      </c>
      <c r="AX919" s="142">
        <v>0</v>
      </c>
      <c r="AY919" s="143">
        <v>0</v>
      </c>
      <c r="AZ919" s="142">
        <v>0</v>
      </c>
      <c r="BA919" s="143">
        <v>0</v>
      </c>
      <c r="BB919" s="142">
        <v>0</v>
      </c>
      <c r="BC919" s="143">
        <v>0</v>
      </c>
      <c r="BE919" s="139">
        <v>0</v>
      </c>
      <c r="BF919" s="139">
        <v>0</v>
      </c>
      <c r="BG919" s="139">
        <v>0</v>
      </c>
      <c r="BH919" s="139">
        <v>0</v>
      </c>
      <c r="BI919" s="139">
        <v>0</v>
      </c>
      <c r="BJ919" s="139">
        <v>0</v>
      </c>
      <c r="BK919" s="139">
        <v>0</v>
      </c>
      <c r="BL919" s="139">
        <v>0</v>
      </c>
      <c r="BM919" s="139">
        <v>0</v>
      </c>
      <c r="BN919" s="139">
        <v>0</v>
      </c>
      <c r="BO919" s="139">
        <v>0</v>
      </c>
      <c r="BP919" s="139">
        <v>0</v>
      </c>
      <c r="BQ919" s="144">
        <v>0</v>
      </c>
    </row>
    <row r="920" spans="2:96" ht="18.75" hidden="1" x14ac:dyDescent="0.3">
      <c r="B920" s="120" t="s">
        <v>318</v>
      </c>
      <c r="C920" s="120" t="s">
        <v>318</v>
      </c>
      <c r="J920" s="120" t="s">
        <v>318</v>
      </c>
      <c r="K920" s="135" t="s">
        <v>321</v>
      </c>
      <c r="N920" s="61" t="s">
        <v>323</v>
      </c>
      <c r="AC920" s="145"/>
      <c r="AD920" s="165"/>
      <c r="AE920" s="17"/>
      <c r="AI920" s="163"/>
      <c r="AS920" s="61"/>
      <c r="AU920" s="61"/>
      <c r="AW920" s="61"/>
      <c r="AY920" s="61"/>
      <c r="BA920" s="61"/>
      <c r="BB920" s="61"/>
      <c r="BC920" s="61"/>
      <c r="BE920" s="17"/>
      <c r="BF920" s="17"/>
      <c r="BG920" s="17"/>
      <c r="BH920" s="17"/>
      <c r="BI920" s="17"/>
      <c r="BJ920" s="17"/>
      <c r="BK920" s="17"/>
      <c r="BL920" s="17"/>
      <c r="BM920" s="17"/>
      <c r="BN920" s="17"/>
      <c r="BO920" s="17"/>
      <c r="BP920" s="17"/>
      <c r="BQ920" s="166"/>
    </row>
    <row r="921" spans="2:96" ht="17.25" x14ac:dyDescent="0.3">
      <c r="K921" s="135" t="s">
        <v>325</v>
      </c>
      <c r="V921" s="61" t="s">
        <v>396</v>
      </c>
      <c r="W921" s="61" t="s">
        <v>403</v>
      </c>
      <c r="AB921" s="136" t="s">
        <v>387</v>
      </c>
      <c r="AC921" s="167" t="s">
        <v>1104</v>
      </c>
      <c r="AD921" s="138"/>
      <c r="AE921" s="168">
        <v>119651098.51000002</v>
      </c>
      <c r="AF921" s="168">
        <v>138464001.28</v>
      </c>
      <c r="AG921" s="168">
        <v>152581388.88000003</v>
      </c>
      <c r="AH921" s="169">
        <v>162610164.69209197</v>
      </c>
      <c r="AI921" s="170">
        <v>51869165.410000004</v>
      </c>
      <c r="AJ921" s="169">
        <v>155607496.23000002</v>
      </c>
      <c r="AK921" s="170">
        <v>133699315.18999997</v>
      </c>
      <c r="AL921" s="169">
        <v>160439178.22799999</v>
      </c>
      <c r="AM921" s="170">
        <v>135795463.35093492</v>
      </c>
      <c r="AN921" s="170">
        <v>160514016.53115702</v>
      </c>
      <c r="AO921" s="169">
        <v>156113447.98285717</v>
      </c>
      <c r="AP921" s="169">
        <v>164018871.93785256</v>
      </c>
      <c r="AQ921" s="169">
        <v>168928983.93371516</v>
      </c>
      <c r="AR921" s="169">
        <v>13321487.703715146</v>
      </c>
      <c r="AS921" s="171">
        <v>8.5609549838299229E-2</v>
      </c>
      <c r="AT921" s="169">
        <v>6318819.241623193</v>
      </c>
      <c r="AU921" s="171">
        <v>3.8858697754768884E-2</v>
      </c>
      <c r="AV921" s="169">
        <v>16347595.05371514</v>
      </c>
      <c r="AW921" s="171">
        <v>0.1071401641688552</v>
      </c>
      <c r="AX921" s="169">
        <v>8411375.7078525424</v>
      </c>
      <c r="AY921" s="171">
        <v>5.4055080324792788E-2</v>
      </c>
      <c r="AZ921" s="169">
        <v>1408707.2457605898</v>
      </c>
      <c r="BA921" s="171">
        <v>8.6630946375832428E-3</v>
      </c>
      <c r="BB921" s="169">
        <v>4910111.9958626032</v>
      </c>
      <c r="BC921" s="171">
        <v>2.99362624425503E-2</v>
      </c>
      <c r="BE921" s="168">
        <v>14967319.203127414</v>
      </c>
      <c r="BF921" s="168">
        <v>13462053.989674622</v>
      </c>
      <c r="BG921" s="168">
        <v>14044042.580184085</v>
      </c>
      <c r="BH921" s="168">
        <v>14588691.451645704</v>
      </c>
      <c r="BI921" s="168">
        <v>13260742.014545899</v>
      </c>
      <c r="BJ921" s="168">
        <v>14056670.705736969</v>
      </c>
      <c r="BK921" s="168">
        <v>14382610.431603627</v>
      </c>
      <c r="BL921" s="168">
        <v>14070109.481289681</v>
      </c>
      <c r="BM921" s="168">
        <v>13987364.355110424</v>
      </c>
      <c r="BN921" s="168">
        <v>14495881.033887543</v>
      </c>
      <c r="BO921" s="168">
        <v>14082341.289064879</v>
      </c>
      <c r="BP921" s="168">
        <v>13531157.397844329</v>
      </c>
      <c r="BQ921" s="172">
        <v>168928983.93371513</v>
      </c>
    </row>
    <row r="922" spans="2:96" ht="18.75" x14ac:dyDescent="0.3">
      <c r="K922" s="135" t="s">
        <v>325</v>
      </c>
      <c r="AC922" s="145"/>
      <c r="AD922" s="173"/>
      <c r="AE922" s="174"/>
      <c r="AI922" s="175"/>
      <c r="AS922" s="61"/>
      <c r="AU922" s="61"/>
      <c r="AW922" s="61"/>
      <c r="AY922" s="61"/>
      <c r="BA922" s="61"/>
      <c r="BB922" s="61"/>
      <c r="BC922" s="61"/>
      <c r="BE922" s="174"/>
      <c r="BF922" s="174"/>
      <c r="BG922" s="174"/>
      <c r="BH922" s="174"/>
      <c r="BI922" s="174"/>
      <c r="BJ922" s="174"/>
      <c r="BK922" s="174"/>
      <c r="BL922" s="174"/>
      <c r="BM922" s="174"/>
      <c r="BN922" s="174"/>
      <c r="BO922" s="174"/>
      <c r="BP922" s="174"/>
      <c r="BQ922" s="176"/>
    </row>
    <row r="923" spans="2:96" ht="18.75" x14ac:dyDescent="0.3">
      <c r="K923" s="135" t="s">
        <v>325</v>
      </c>
      <c r="M923" s="61" t="s">
        <v>405</v>
      </c>
      <c r="N923" s="61" t="s">
        <v>1105</v>
      </c>
      <c r="V923" s="61" t="s">
        <v>396</v>
      </c>
      <c r="W923" s="61" t="s">
        <v>406</v>
      </c>
      <c r="X923" s="61">
        <v>102</v>
      </c>
      <c r="AB923" s="136" t="s">
        <v>387</v>
      </c>
      <c r="AC923" s="162" t="s">
        <v>407</v>
      </c>
      <c r="AD923" s="138"/>
      <c r="AE923" s="39"/>
      <c r="AI923" s="163"/>
      <c r="AS923" s="61"/>
      <c r="AU923" s="61"/>
      <c r="AW923" s="61"/>
      <c r="AY923" s="61"/>
      <c r="BA923" s="61"/>
      <c r="BB923" s="61"/>
      <c r="BC923" s="61"/>
      <c r="BE923" s="39"/>
      <c r="BF923" s="39"/>
      <c r="BG923" s="39"/>
      <c r="BH923" s="39"/>
      <c r="BI923" s="39"/>
      <c r="BJ923" s="39"/>
      <c r="BK923" s="39"/>
      <c r="BL923" s="39"/>
      <c r="BM923" s="39"/>
      <c r="BN923" s="39"/>
      <c r="BO923" s="39"/>
      <c r="BP923" s="39"/>
      <c r="BQ923" s="164"/>
      <c r="BS923" s="61">
        <v>22856252.279999997</v>
      </c>
      <c r="BT923" s="61">
        <v>32332322.560000002</v>
      </c>
      <c r="BU923" s="61">
        <v>38613914.410000004</v>
      </c>
      <c r="BV923" s="61">
        <v>35097546.67942141</v>
      </c>
      <c r="BW923" s="61">
        <v>12402115.66</v>
      </c>
      <c r="BX923" s="61">
        <v>37206346.980000004</v>
      </c>
      <c r="BY923" s="61">
        <v>30613082.600000001</v>
      </c>
      <c r="BZ923" s="61">
        <v>36735699.120000005</v>
      </c>
      <c r="CA923" s="61">
        <v>29307871.051549111</v>
      </c>
      <c r="CB923" s="61">
        <v>36402758.227872297</v>
      </c>
      <c r="CC923" s="61">
        <v>36679234.011428572</v>
      </c>
      <c r="CD923" s="61">
        <v>42129689.157221548</v>
      </c>
      <c r="CE923" s="61">
        <v>43391151.995385371</v>
      </c>
      <c r="CG923" s="61">
        <v>3297442.5218964247</v>
      </c>
      <c r="CH923" s="61">
        <v>3479185.1467086854</v>
      </c>
      <c r="CI923" s="61">
        <v>3431615.8684668317</v>
      </c>
      <c r="CJ923" s="61">
        <v>4009232.8250006423</v>
      </c>
      <c r="CK923" s="61">
        <v>3746062.7886096779</v>
      </c>
      <c r="CL923" s="61">
        <v>3529692.5274301847</v>
      </c>
      <c r="CM923" s="61">
        <v>3323885.4442132204</v>
      </c>
      <c r="CN923" s="61">
        <v>3634065.1202784865</v>
      </c>
      <c r="CO923" s="61">
        <v>3906609.1026759348</v>
      </c>
      <c r="CP923" s="61">
        <v>3288418.3499946622</v>
      </c>
      <c r="CQ923" s="61">
        <v>3729063.7671203087</v>
      </c>
      <c r="CR923" s="61">
        <v>4015878.5329903103</v>
      </c>
    </row>
    <row r="924" spans="2:96" x14ac:dyDescent="0.25">
      <c r="K924" s="135" t="s">
        <v>328</v>
      </c>
      <c r="N924" s="61" t="s">
        <v>1106</v>
      </c>
      <c r="V924" s="61" t="s">
        <v>396</v>
      </c>
      <c r="W924" s="61" t="s">
        <v>406</v>
      </c>
      <c r="X924" s="61">
        <v>102</v>
      </c>
      <c r="AB924" s="136" t="s">
        <v>387</v>
      </c>
      <c r="AC924" s="179">
        <v>3200090</v>
      </c>
      <c r="AD924" s="180" t="s">
        <v>1107</v>
      </c>
      <c r="AE924" s="139">
        <v>0</v>
      </c>
      <c r="AF924" s="17">
        <v>4181285.81</v>
      </c>
      <c r="AG924" s="17">
        <v>5677165.0599999996</v>
      </c>
      <c r="AH924" s="140">
        <v>5125707.5791230584</v>
      </c>
      <c r="AI924" s="141">
        <v>1845027.02</v>
      </c>
      <c r="AJ924" s="142">
        <v>5535081.0600000005</v>
      </c>
      <c r="AK924" s="121">
        <v>4613009.2</v>
      </c>
      <c r="AL924" s="142">
        <v>5535611.040000001</v>
      </c>
      <c r="AM924" s="181">
        <v>4280461.8969200589</v>
      </c>
      <c r="AN924" s="141">
        <v>5458254.8822029997</v>
      </c>
      <c r="AO924" s="140">
        <v>5558766.8742857147</v>
      </c>
      <c r="AP924" s="140">
        <v>6258177.0376096098</v>
      </c>
      <c r="AQ924" s="140">
        <v>6443814.0232927203</v>
      </c>
      <c r="AR924" s="142">
        <v>908732.9632927198</v>
      </c>
      <c r="AS924" s="143">
        <v>0.16417699279235481</v>
      </c>
      <c r="AT924" s="142">
        <v>1318106.444169662</v>
      </c>
      <c r="AU924" s="143">
        <v>0.25715599725944038</v>
      </c>
      <c r="AV924" s="142">
        <v>766648.96329272073</v>
      </c>
      <c r="AW924" s="143">
        <v>0.13504080913453673</v>
      </c>
      <c r="AX924" s="142">
        <v>723095.97760960925</v>
      </c>
      <c r="AY924" s="143">
        <v>0.13063873315878941</v>
      </c>
      <c r="AZ924" s="142">
        <v>1132469.4584865514</v>
      </c>
      <c r="BA924" s="143">
        <v>0.22093914664564265</v>
      </c>
      <c r="BB924" s="142">
        <v>185636.98568311054</v>
      </c>
      <c r="BC924" s="143">
        <v>2.9663108692434329E-2</v>
      </c>
      <c r="BE924" s="139">
        <v>489515.36916479096</v>
      </c>
      <c r="BF924" s="139">
        <v>516603.35048437741</v>
      </c>
      <c r="BG924" s="139">
        <v>509513.34767555556</v>
      </c>
      <c r="BH924" s="139">
        <v>595604.7494291449</v>
      </c>
      <c r="BI924" s="139">
        <v>556380.35153681086</v>
      </c>
      <c r="BJ924" s="139">
        <v>524131.26523139089</v>
      </c>
      <c r="BK924" s="139">
        <v>493456.5766085182</v>
      </c>
      <c r="BL924" s="139">
        <v>539687.56551192317</v>
      </c>
      <c r="BM924" s="139">
        <v>580309.11101658421</v>
      </c>
      <c r="BN924" s="139">
        <v>488170.35392605857</v>
      </c>
      <c r="BO924" s="139">
        <v>553846.71818012919</v>
      </c>
      <c r="BP924" s="139">
        <v>596595.26452743611</v>
      </c>
      <c r="BQ924" s="144">
        <v>6443814.0232927212</v>
      </c>
    </row>
    <row r="925" spans="2:96" x14ac:dyDescent="0.25">
      <c r="K925" s="135" t="s">
        <v>328</v>
      </c>
      <c r="N925" s="61" t="s">
        <v>1108</v>
      </c>
      <c r="V925" s="61" t="s">
        <v>396</v>
      </c>
      <c r="W925" s="61" t="s">
        <v>406</v>
      </c>
      <c r="X925" s="61">
        <v>102</v>
      </c>
      <c r="AB925" s="136" t="s">
        <v>387</v>
      </c>
      <c r="AC925" s="179">
        <v>3200105</v>
      </c>
      <c r="AD925" s="180" t="s">
        <v>1109</v>
      </c>
      <c r="AE925" s="139">
        <v>1494210.1900000002</v>
      </c>
      <c r="AF925" s="17">
        <v>1367141.18</v>
      </c>
      <c r="AG925" s="17">
        <v>960617.44</v>
      </c>
      <c r="AH925" s="140">
        <v>976146.8579443841</v>
      </c>
      <c r="AI925" s="141">
        <v>261352.25999999998</v>
      </c>
      <c r="AJ925" s="142">
        <v>784056.77999999991</v>
      </c>
      <c r="AK925" s="121">
        <v>672522.47</v>
      </c>
      <c r="AL925" s="142">
        <v>807026.96400000004</v>
      </c>
      <c r="AM925" s="181">
        <v>815170.41448134952</v>
      </c>
      <c r="AN925" s="141">
        <v>833498.91346303455</v>
      </c>
      <c r="AO925" s="140">
        <v>789480.63428571413</v>
      </c>
      <c r="AP925" s="140">
        <v>863393.52464403294</v>
      </c>
      <c r="AQ925" s="140">
        <v>889004.44485611422</v>
      </c>
      <c r="AR925" s="142">
        <v>104947.66485611431</v>
      </c>
      <c r="AS925" s="143">
        <v>0.13385212338335281</v>
      </c>
      <c r="AT925" s="142">
        <v>-87142.413088269881</v>
      </c>
      <c r="AU925" s="143">
        <v>-8.9271826650939051E-2</v>
      </c>
      <c r="AV925" s="142">
        <v>-71612.995143885724</v>
      </c>
      <c r="AW925" s="143">
        <v>-7.4548922559521433E-2</v>
      </c>
      <c r="AX925" s="142">
        <v>79336.744644033024</v>
      </c>
      <c r="AY925" s="143">
        <v>0.10118749900234653</v>
      </c>
      <c r="AZ925" s="142">
        <v>-112753.33330035117</v>
      </c>
      <c r="BA925" s="143">
        <v>-0.11550857576675751</v>
      </c>
      <c r="BB925" s="142">
        <v>25610.920212081284</v>
      </c>
      <c r="BC925" s="143">
        <v>2.966309044608641E-2</v>
      </c>
      <c r="BE925" s="139">
        <v>67500.111195583071</v>
      </c>
      <c r="BF925" s="139">
        <v>71256.999543334197</v>
      </c>
      <c r="BG925" s="139">
        <v>70273.67233914994</v>
      </c>
      <c r="BH925" s="139">
        <v>82213.86752289928</v>
      </c>
      <c r="BI925" s="139">
        <v>76773.75437269159</v>
      </c>
      <c r="BJ925" s="139">
        <v>72301.061663071028</v>
      </c>
      <c r="BK925" s="139">
        <v>68046.725435556073</v>
      </c>
      <c r="BL925" s="139">
        <v>74458.597234604807</v>
      </c>
      <c r="BM925" s="139">
        <v>80092.483686813503</v>
      </c>
      <c r="BN925" s="139">
        <v>67313.568240671681</v>
      </c>
      <c r="BO925" s="139">
        <v>76422.359504137537</v>
      </c>
      <c r="BP925" s="139">
        <v>82351.244117601513</v>
      </c>
      <c r="BQ925" s="144">
        <v>889004.44485611422</v>
      </c>
    </row>
    <row r="926" spans="2:96" x14ac:dyDescent="0.25">
      <c r="K926" s="135" t="s">
        <v>328</v>
      </c>
      <c r="N926" s="61" t="s">
        <v>1110</v>
      </c>
      <c r="V926" s="61" t="s">
        <v>396</v>
      </c>
      <c r="W926" s="61" t="s">
        <v>406</v>
      </c>
      <c r="X926" s="61">
        <v>102</v>
      </c>
      <c r="AB926" s="136" t="s">
        <v>387</v>
      </c>
      <c r="AC926" s="179">
        <v>3200107</v>
      </c>
      <c r="AD926" s="180" t="s">
        <v>1111</v>
      </c>
      <c r="AE926" s="139">
        <v>0</v>
      </c>
      <c r="AF926" s="17">
        <v>176675.48</v>
      </c>
      <c r="AG926" s="17">
        <v>299842.5</v>
      </c>
      <c r="AH926" s="140">
        <v>320182.12618700339</v>
      </c>
      <c r="AI926" s="141">
        <v>90386.15</v>
      </c>
      <c r="AJ926" s="142">
        <v>271158.44999999995</v>
      </c>
      <c r="AK926" s="121">
        <v>207669.96</v>
      </c>
      <c r="AL926" s="142">
        <v>249203.95199999999</v>
      </c>
      <c r="AM926" s="181">
        <v>267400.59442682663</v>
      </c>
      <c r="AN926" s="141">
        <v>260451.49176017675</v>
      </c>
      <c r="AO926" s="140">
        <v>228496.01142857142</v>
      </c>
      <c r="AP926" s="140">
        <v>450810.18707969628</v>
      </c>
      <c r="AQ926" s="140">
        <v>464182.61235156364</v>
      </c>
      <c r="AR926" s="142">
        <v>193024.16235156369</v>
      </c>
      <c r="AS926" s="143">
        <v>0.71185007272155343</v>
      </c>
      <c r="AT926" s="142">
        <v>144000.48616456025</v>
      </c>
      <c r="AU926" s="143">
        <v>0.4497455491330466</v>
      </c>
      <c r="AV926" s="142">
        <v>164340.11235156364</v>
      </c>
      <c r="AW926" s="143">
        <v>0.54808812076861568</v>
      </c>
      <c r="AX926" s="142">
        <v>179651.73707969632</v>
      </c>
      <c r="AY926" s="143">
        <v>0.66253416435923851</v>
      </c>
      <c r="AZ926" s="142">
        <v>130628.06089269288</v>
      </c>
      <c r="BA926" s="143">
        <v>0.4079804905049545</v>
      </c>
      <c r="BB926" s="142">
        <v>13372.425271867367</v>
      </c>
      <c r="BC926" s="143">
        <v>2.9663094701769303E-2</v>
      </c>
      <c r="BE926" s="139">
        <v>35197.873918984078</v>
      </c>
      <c r="BF926" s="139">
        <v>37186.003979407578</v>
      </c>
      <c r="BG926" s="139">
        <v>36665.631215324363</v>
      </c>
      <c r="BH926" s="139">
        <v>42984.334028610254</v>
      </c>
      <c r="BI926" s="139">
        <v>40105.448236726872</v>
      </c>
      <c r="BJ926" s="139">
        <v>37738.517414213413</v>
      </c>
      <c r="BK926" s="139">
        <v>35487.139955489081</v>
      </c>
      <c r="BL926" s="139">
        <v>38880.276478936976</v>
      </c>
      <c r="BM926" s="139">
        <v>41861.706315507297</v>
      </c>
      <c r="BN926" s="139">
        <v>35099.156144621244</v>
      </c>
      <c r="BO926" s="139">
        <v>39919.491498973613</v>
      </c>
      <c r="BP926" s="139">
        <v>43057.033164768916</v>
      </c>
      <c r="BQ926" s="144">
        <v>464182.61235156364</v>
      </c>
    </row>
    <row r="927" spans="2:96" x14ac:dyDescent="0.25">
      <c r="K927" s="135" t="s">
        <v>328</v>
      </c>
      <c r="N927" s="61" t="s">
        <v>1112</v>
      </c>
      <c r="V927" s="61" t="s">
        <v>396</v>
      </c>
      <c r="W927" s="61" t="s">
        <v>406</v>
      </c>
      <c r="X927" s="61">
        <v>102</v>
      </c>
      <c r="AB927" s="136" t="s">
        <v>387</v>
      </c>
      <c r="AC927" s="179">
        <v>3200109</v>
      </c>
      <c r="AD927" s="180" t="s">
        <v>1113</v>
      </c>
      <c r="AE927" s="139">
        <v>0</v>
      </c>
      <c r="AF927" s="17">
        <v>179929.25</v>
      </c>
      <c r="AG927" s="17">
        <v>266328.40999999997</v>
      </c>
      <c r="AH927" s="140">
        <v>239147.08063467842</v>
      </c>
      <c r="AI927" s="141">
        <v>102032.59</v>
      </c>
      <c r="AJ927" s="142">
        <v>306097.77</v>
      </c>
      <c r="AK927" s="121">
        <v>241614.94999999998</v>
      </c>
      <c r="AL927" s="142">
        <v>289937.94</v>
      </c>
      <c r="AM927" s="181">
        <v>199704.49852942704</v>
      </c>
      <c r="AN927" s="141">
        <v>281057.53210525133</v>
      </c>
      <c r="AO927" s="140">
        <v>295133.40000000014</v>
      </c>
      <c r="AP927" s="140">
        <v>369937.95630450163</v>
      </c>
      <c r="AQ927" s="140">
        <v>380911.43417202448</v>
      </c>
      <c r="AR927" s="142">
        <v>74813.664172024466</v>
      </c>
      <c r="AS927" s="143">
        <v>0.2444110068884999</v>
      </c>
      <c r="AT927" s="142">
        <v>141764.35353734606</v>
      </c>
      <c r="AU927" s="143">
        <v>0.59279148698413586</v>
      </c>
      <c r="AV927" s="142">
        <v>114583.02417202451</v>
      </c>
      <c r="AW927" s="143">
        <v>0.4302320738971277</v>
      </c>
      <c r="AX927" s="142">
        <v>63840.186304501607</v>
      </c>
      <c r="AY927" s="143">
        <v>0.20856142239945624</v>
      </c>
      <c r="AZ927" s="142">
        <v>130790.8756698232</v>
      </c>
      <c r="BA927" s="143">
        <v>0.54690559183375365</v>
      </c>
      <c r="BB927" s="142">
        <v>10973.477867522859</v>
      </c>
      <c r="BC927" s="143">
        <v>2.9663022354187468E-2</v>
      </c>
      <c r="BE927" s="139">
        <v>28917.309678989317</v>
      </c>
      <c r="BF927" s="139">
        <v>30529.556112953196</v>
      </c>
      <c r="BG927" s="139">
        <v>30107.567054024999</v>
      </c>
      <c r="BH927" s="139">
        <v>35231.631259275127</v>
      </c>
      <c r="BI927" s="139">
        <v>32897.038847969467</v>
      </c>
      <c r="BJ927" s="139">
        <v>30977.609201991665</v>
      </c>
      <c r="BK927" s="139">
        <v>29151.885949981748</v>
      </c>
      <c r="BL927" s="139">
        <v>31903.502843051738</v>
      </c>
      <c r="BM927" s="139">
        <v>34321.25192185209</v>
      </c>
      <c r="BN927" s="139">
        <v>28837.255872222053</v>
      </c>
      <c r="BO927" s="139">
        <v>32746.239816617166</v>
      </c>
      <c r="BP927" s="139">
        <v>35290.585613095922</v>
      </c>
      <c r="BQ927" s="144">
        <v>380911.43417202448</v>
      </c>
    </row>
    <row r="928" spans="2:96" x14ac:dyDescent="0.25">
      <c r="K928" s="135" t="s">
        <v>328</v>
      </c>
      <c r="N928" s="61" t="s">
        <v>1114</v>
      </c>
      <c r="V928" s="61" t="s">
        <v>396</v>
      </c>
      <c r="W928" s="61" t="s">
        <v>406</v>
      </c>
      <c r="X928" s="61">
        <v>102</v>
      </c>
      <c r="AB928" s="136" t="s">
        <v>387</v>
      </c>
      <c r="AC928" s="179">
        <v>3200110</v>
      </c>
      <c r="AD928" s="180" t="s">
        <v>1115</v>
      </c>
      <c r="AE928" s="139">
        <v>0</v>
      </c>
      <c r="AF928" s="17">
        <v>2574616.3199999998</v>
      </c>
      <c r="AG928" s="17">
        <v>3333008.03</v>
      </c>
      <c r="AH928" s="140">
        <v>3251362.1224651346</v>
      </c>
      <c r="AI928" s="141">
        <v>1002333.68</v>
      </c>
      <c r="AJ928" s="142">
        <v>3007001.04</v>
      </c>
      <c r="AK928" s="121">
        <v>2481142.2199999997</v>
      </c>
      <c r="AL928" s="142">
        <v>2977370.6639999999</v>
      </c>
      <c r="AM928" s="181">
        <v>2715096.5761779374</v>
      </c>
      <c r="AN928" s="141">
        <v>3017407.7662871969</v>
      </c>
      <c r="AO928" s="140">
        <v>3022880.5714285695</v>
      </c>
      <c r="AP928" s="140">
        <v>3329472.2627635342</v>
      </c>
      <c r="AQ928" s="140">
        <v>3428234.5585407675</v>
      </c>
      <c r="AR928" s="142">
        <v>421233.51854076749</v>
      </c>
      <c r="AS928" s="143">
        <v>0.14008426100869173</v>
      </c>
      <c r="AT928" s="142">
        <v>176872.43607563293</v>
      </c>
      <c r="AU928" s="143">
        <v>5.4399488403196035E-2</v>
      </c>
      <c r="AV928" s="142">
        <v>95226.528540767729</v>
      </c>
      <c r="AW928" s="143">
        <v>2.8570746809982252E-2</v>
      </c>
      <c r="AX928" s="142">
        <v>322471.22276353417</v>
      </c>
      <c r="AY928" s="143">
        <v>0.10724014340997173</v>
      </c>
      <c r="AZ928" s="142">
        <v>78110.140298399609</v>
      </c>
      <c r="BA928" s="143">
        <v>2.4023820588516192E-2</v>
      </c>
      <c r="BB928" s="142">
        <v>98762.295777233317</v>
      </c>
      <c r="BC928" s="143">
        <v>2.9663048069743781E-2</v>
      </c>
      <c r="BE928" s="139">
        <v>260256.46541585092</v>
      </c>
      <c r="BF928" s="139">
        <v>274767.80137185444</v>
      </c>
      <c r="BG928" s="139">
        <v>270969.6072032316</v>
      </c>
      <c r="BH928" s="139">
        <v>317089.73845370178</v>
      </c>
      <c r="BI928" s="139">
        <v>296076.78777376126</v>
      </c>
      <c r="BJ928" s="139">
        <v>278800.5898861867</v>
      </c>
      <c r="BK928" s="139">
        <v>262367.81452723261</v>
      </c>
      <c r="BL928" s="139">
        <v>287134.27473851817</v>
      </c>
      <c r="BM928" s="139">
        <v>308895.69309286366</v>
      </c>
      <c r="BN928" s="139">
        <v>259535.92563974476</v>
      </c>
      <c r="BO928" s="139">
        <v>294719.4919164445</v>
      </c>
      <c r="BP928" s="139">
        <v>317620.36852137663</v>
      </c>
      <c r="BQ928" s="144">
        <v>3428234.5585407671</v>
      </c>
    </row>
    <row r="929" spans="11:69" x14ac:dyDescent="0.25">
      <c r="K929" s="135" t="s">
        <v>328</v>
      </c>
      <c r="N929" s="61" t="s">
        <v>1116</v>
      </c>
      <c r="V929" s="61" t="s">
        <v>396</v>
      </c>
      <c r="W929" s="61" t="s">
        <v>406</v>
      </c>
      <c r="X929" s="61">
        <v>102</v>
      </c>
      <c r="AB929" s="136" t="s">
        <v>387</v>
      </c>
      <c r="AC929" s="179">
        <v>3200113</v>
      </c>
      <c r="AD929" s="180" t="s">
        <v>1117</v>
      </c>
      <c r="AE929" s="139">
        <v>0</v>
      </c>
      <c r="AF929" s="17">
        <v>2822207.4899999998</v>
      </c>
      <c r="AG929" s="17">
        <v>3346692.3</v>
      </c>
      <c r="AH929" s="140">
        <v>2989135.3296989882</v>
      </c>
      <c r="AI929" s="141">
        <v>1019536.39</v>
      </c>
      <c r="AJ929" s="142">
        <v>3058609.17</v>
      </c>
      <c r="AK929" s="121">
        <v>2524110.09</v>
      </c>
      <c r="AL929" s="142">
        <v>3028932.108</v>
      </c>
      <c r="AM929" s="181">
        <v>2496270.4728293559</v>
      </c>
      <c r="AN929" s="141">
        <v>3016974.9468696322</v>
      </c>
      <c r="AO929" s="140">
        <v>3035290.1657142877</v>
      </c>
      <c r="AP929" s="140">
        <v>3451692.091832275</v>
      </c>
      <c r="AQ929" s="140">
        <v>3554080.0085743526</v>
      </c>
      <c r="AR929" s="142">
        <v>495470.83857435267</v>
      </c>
      <c r="AS929" s="143">
        <v>0.16199220333023218</v>
      </c>
      <c r="AT929" s="142">
        <v>564944.67887536436</v>
      </c>
      <c r="AU929" s="143">
        <v>0.18899936488732191</v>
      </c>
      <c r="AV929" s="142">
        <v>207387.70857435279</v>
      </c>
      <c r="AW929" s="143">
        <v>6.1967964181933545E-2</v>
      </c>
      <c r="AX929" s="142">
        <v>393082.92183227511</v>
      </c>
      <c r="AY929" s="143">
        <v>0.12851688463102173</v>
      </c>
      <c r="AZ929" s="142">
        <v>462556.7621332868</v>
      </c>
      <c r="BA929" s="143">
        <v>0.15474600883321907</v>
      </c>
      <c r="BB929" s="142">
        <v>102387.91674207756</v>
      </c>
      <c r="BC929" s="143">
        <v>2.9663108416987039E-2</v>
      </c>
      <c r="BE929" s="139">
        <v>269897.9919404026</v>
      </c>
      <c r="BF929" s="139">
        <v>284891.86131499632</v>
      </c>
      <c r="BG929" s="139">
        <v>280967.36894597253</v>
      </c>
      <c r="BH929" s="139">
        <v>328621.0946680741</v>
      </c>
      <c r="BI929" s="139">
        <v>306909.41776768107</v>
      </c>
      <c r="BJ929" s="139">
        <v>289058.74880093057</v>
      </c>
      <c r="BK929" s="139">
        <v>272079.54799259541</v>
      </c>
      <c r="BL929" s="139">
        <v>297669.54676355305</v>
      </c>
      <c r="BM929" s="139">
        <v>320154.57951313624</v>
      </c>
      <c r="BN929" s="139">
        <v>269153.49265274964</v>
      </c>
      <c r="BO929" s="139">
        <v>305506.98887698579</v>
      </c>
      <c r="BP929" s="139">
        <v>329169.36933727557</v>
      </c>
      <c r="BQ929" s="144">
        <v>3554080.0085743531</v>
      </c>
    </row>
    <row r="930" spans="11:69" x14ac:dyDescent="0.25">
      <c r="K930" s="135" t="s">
        <v>328</v>
      </c>
      <c r="N930" s="61" t="s">
        <v>1118</v>
      </c>
      <c r="V930" s="61" t="s">
        <v>396</v>
      </c>
      <c r="W930" s="61" t="s">
        <v>406</v>
      </c>
      <c r="X930" s="61">
        <v>102</v>
      </c>
      <c r="AB930" s="136" t="s">
        <v>387</v>
      </c>
      <c r="AC930" s="179">
        <v>3200114</v>
      </c>
      <c r="AD930" s="180" t="s">
        <v>1119</v>
      </c>
      <c r="AE930" s="139">
        <v>0</v>
      </c>
      <c r="AF930" s="17">
        <v>1920039.86</v>
      </c>
      <c r="AG930" s="17">
        <v>1848441.6700000002</v>
      </c>
      <c r="AH930" s="140">
        <v>2095929.7762302996</v>
      </c>
      <c r="AI930" s="141">
        <v>545430.64</v>
      </c>
      <c r="AJ930" s="142">
        <v>1636291.92</v>
      </c>
      <c r="AK930" s="121">
        <v>1367972.1700000002</v>
      </c>
      <c r="AL930" s="142">
        <v>1641566.6040000001</v>
      </c>
      <c r="AM930" s="181">
        <v>1750218.2667324005</v>
      </c>
      <c r="AN930" s="141">
        <v>1713683.6794978993</v>
      </c>
      <c r="AO930" s="140">
        <v>1701610.8857142851</v>
      </c>
      <c r="AP930" s="140">
        <v>1878132.8015714239</v>
      </c>
      <c r="AQ930" s="140">
        <v>1933844.0827411646</v>
      </c>
      <c r="AR930" s="142">
        <v>297552.16274116468</v>
      </c>
      <c r="AS930" s="143">
        <v>0.18184540246410597</v>
      </c>
      <c r="AT930" s="142">
        <v>-162085.69348913501</v>
      </c>
      <c r="AU930" s="143">
        <v>-7.7333551594776867E-2</v>
      </c>
      <c r="AV930" s="142">
        <v>85402.412741164444</v>
      </c>
      <c r="AW930" s="143">
        <v>4.6202384488099338E-2</v>
      </c>
      <c r="AX930" s="142">
        <v>241840.88157142396</v>
      </c>
      <c r="AY930" s="143">
        <v>0.14779812734846479</v>
      </c>
      <c r="AZ930" s="142">
        <v>-217796.97465887573</v>
      </c>
      <c r="BA930" s="143">
        <v>-0.10391425186515615</v>
      </c>
      <c r="BB930" s="142">
        <v>55711.281169740716</v>
      </c>
      <c r="BC930" s="143">
        <v>2.9663121331530644E-2</v>
      </c>
      <c r="BE930" s="139">
        <v>146992.75316868068</v>
      </c>
      <c r="BF930" s="139">
        <v>155073.59907087803</v>
      </c>
      <c r="BG930" s="139">
        <v>152958.52008185044</v>
      </c>
      <c r="BH930" s="139">
        <v>178641.17774714887</v>
      </c>
      <c r="BI930" s="139">
        <v>166939.81428137995</v>
      </c>
      <c r="BJ930" s="139">
        <v>157319.31529158118</v>
      </c>
      <c r="BK930" s="139">
        <v>148168.48825375782</v>
      </c>
      <c r="BL930" s="139">
        <v>161960.04742633054</v>
      </c>
      <c r="BM930" s="139">
        <v>174078.2058693491</v>
      </c>
      <c r="BN930" s="139">
        <v>146591.51024282101</v>
      </c>
      <c r="BO930" s="139">
        <v>166183.98458383029</v>
      </c>
      <c r="BP930" s="139">
        <v>178936.66672355685</v>
      </c>
      <c r="BQ930" s="144">
        <v>1933844.0827411648</v>
      </c>
    </row>
    <row r="931" spans="11:69" x14ac:dyDescent="0.25">
      <c r="K931" s="135" t="s">
        <v>328</v>
      </c>
      <c r="N931" s="61" t="s">
        <v>1120</v>
      </c>
      <c r="V931" s="61" t="s">
        <v>396</v>
      </c>
      <c r="W931" s="61" t="s">
        <v>406</v>
      </c>
      <c r="X931" s="61">
        <v>102</v>
      </c>
      <c r="AB931" s="136" t="s">
        <v>387</v>
      </c>
      <c r="AC931" s="179">
        <v>3200115</v>
      </c>
      <c r="AD931" s="180" t="s">
        <v>1121</v>
      </c>
      <c r="AE931" s="139">
        <v>1777008.72</v>
      </c>
      <c r="AF931" s="17">
        <v>1323534.9100000001</v>
      </c>
      <c r="AG931" s="17">
        <v>647547.14999999991</v>
      </c>
      <c r="AH931" s="140">
        <v>672575.3398536134</v>
      </c>
      <c r="AI931" s="141">
        <v>302582.26</v>
      </c>
      <c r="AJ931" s="142">
        <v>907746.78</v>
      </c>
      <c r="AK931" s="121">
        <v>898794.76</v>
      </c>
      <c r="AL931" s="142">
        <v>1078553.7119999998</v>
      </c>
      <c r="AM931" s="181">
        <v>561495.44511214574</v>
      </c>
      <c r="AN931" s="141">
        <v>1009874.6547414677</v>
      </c>
      <c r="AO931" s="140">
        <v>1004225.5885714277</v>
      </c>
      <c r="AP931" s="140">
        <v>948040.64696046244</v>
      </c>
      <c r="AQ931" s="140">
        <v>976463.75631705311</v>
      </c>
      <c r="AR931" s="142">
        <v>68716.976317053079</v>
      </c>
      <c r="AS931" s="143">
        <v>7.5700600465972545E-2</v>
      </c>
      <c r="AT931" s="142">
        <v>303888.4164634397</v>
      </c>
      <c r="AU931" s="143">
        <v>0.45182806810844606</v>
      </c>
      <c r="AV931" s="142">
        <v>328916.6063170532</v>
      </c>
      <c r="AW931" s="143">
        <v>0.50794232716035159</v>
      </c>
      <c r="AX931" s="142">
        <v>40293.866960462416</v>
      </c>
      <c r="AY931" s="143">
        <v>4.4388884486555175E-2</v>
      </c>
      <c r="AZ931" s="142">
        <v>275465.30710684904</v>
      </c>
      <c r="BA931" s="143">
        <v>0.4095679558617244</v>
      </c>
      <c r="BB931" s="142">
        <v>28423.109356590663</v>
      </c>
      <c r="BC931" s="143">
        <v>2.9980897388438697E-2</v>
      </c>
      <c r="BE931" s="139">
        <v>74893.824731468791</v>
      </c>
      <c r="BF931" s="139">
        <v>78590.545744106523</v>
      </c>
      <c r="BG931" s="139">
        <v>77622.966726172075</v>
      </c>
      <c r="BH931" s="139">
        <v>89371.937242472573</v>
      </c>
      <c r="BI931" s="139">
        <v>84018.948616782611</v>
      </c>
      <c r="BJ931" s="139">
        <v>79617.886995501554</v>
      </c>
      <c r="BK931" s="139">
        <v>75431.684832614803</v>
      </c>
      <c r="BL931" s="139">
        <v>81740.869193675273</v>
      </c>
      <c r="BM931" s="139">
        <v>87284.527802311146</v>
      </c>
      <c r="BN931" s="139">
        <v>74710.269300125467</v>
      </c>
      <c r="BO931" s="139">
        <v>83673.181408903096</v>
      </c>
      <c r="BP931" s="139">
        <v>89507.113722919239</v>
      </c>
      <c r="BQ931" s="144">
        <v>976463.75631705311</v>
      </c>
    </row>
    <row r="932" spans="11:69" x14ac:dyDescent="0.25">
      <c r="K932" s="135" t="s">
        <v>328</v>
      </c>
      <c r="N932" s="61" t="s">
        <v>1122</v>
      </c>
      <c r="V932" s="61" t="s">
        <v>396</v>
      </c>
      <c r="W932" s="61" t="s">
        <v>406</v>
      </c>
      <c r="X932" s="61">
        <v>102</v>
      </c>
      <c r="AB932" s="136" t="s">
        <v>387</v>
      </c>
      <c r="AC932" s="179">
        <v>3200120</v>
      </c>
      <c r="AD932" s="180" t="s">
        <v>1123</v>
      </c>
      <c r="AE932" s="139">
        <v>1333559.98</v>
      </c>
      <c r="AF932" s="17">
        <v>2680490.8899999997</v>
      </c>
      <c r="AG932" s="17">
        <v>1903886.81</v>
      </c>
      <c r="AH932" s="140">
        <v>2406823.2018321436</v>
      </c>
      <c r="AI932" s="141">
        <v>532361.62</v>
      </c>
      <c r="AJ932" s="142">
        <v>1597084.8599999999</v>
      </c>
      <c r="AK932" s="121">
        <v>1289654.5999999999</v>
      </c>
      <c r="AL932" s="142">
        <v>1547585.52</v>
      </c>
      <c r="AM932" s="181">
        <v>2009910.228787431</v>
      </c>
      <c r="AN932" s="141">
        <v>1686567.5730447124</v>
      </c>
      <c r="AO932" s="140">
        <v>1529787.1885714289</v>
      </c>
      <c r="AP932" s="140">
        <v>1770517.6879905786</v>
      </c>
      <c r="AQ932" s="140">
        <v>1823889.7949691855</v>
      </c>
      <c r="AR932" s="142">
        <v>226804.93496918562</v>
      </c>
      <c r="AS932" s="143">
        <v>0.14201182457467265</v>
      </c>
      <c r="AT932" s="142">
        <v>-582933.4068629581</v>
      </c>
      <c r="AU932" s="143">
        <v>-0.24220034376401736</v>
      </c>
      <c r="AV932" s="142">
        <v>-79997.015030814568</v>
      </c>
      <c r="AW932" s="143">
        <v>-4.2017736879439049E-2</v>
      </c>
      <c r="AX932" s="142">
        <v>173432.82799057872</v>
      </c>
      <c r="AY932" s="143">
        <v>0.10859337054298963</v>
      </c>
      <c r="AZ932" s="142">
        <v>-636305.513841565</v>
      </c>
      <c r="BA932" s="143">
        <v>-0.26437567718193461</v>
      </c>
      <c r="BB932" s="142">
        <v>53372.106978606898</v>
      </c>
      <c r="BC932" s="143">
        <v>3.0144915998653897E-2</v>
      </c>
      <c r="BE932" s="139">
        <v>138299.0555236841</v>
      </c>
      <c r="BF932" s="139">
        <v>146112.17822102041</v>
      </c>
      <c r="BG932" s="139">
        <v>144067.17305004707</v>
      </c>
      <c r="BH932" s="139">
        <v>168898.9490746446</v>
      </c>
      <c r="BI932" s="139">
        <v>157585.2587022896</v>
      </c>
      <c r="BJ932" s="139">
        <v>148283.4925349066</v>
      </c>
      <c r="BK932" s="139">
        <v>139435.83780990174</v>
      </c>
      <c r="BL932" s="139">
        <v>152770.47446886558</v>
      </c>
      <c r="BM932" s="139">
        <v>164487.15115432427</v>
      </c>
      <c r="BN932" s="139">
        <v>137911.10601330842</v>
      </c>
      <c r="BO932" s="139">
        <v>156854.47008972117</v>
      </c>
      <c r="BP932" s="139">
        <v>169184.64832647177</v>
      </c>
      <c r="BQ932" s="144">
        <v>1823889.7949691853</v>
      </c>
    </row>
    <row r="933" spans="11:69" x14ac:dyDescent="0.25">
      <c r="K933" s="135" t="s">
        <v>328</v>
      </c>
      <c r="N933" s="61" t="s">
        <v>1124</v>
      </c>
      <c r="V933" s="61" t="s">
        <v>396</v>
      </c>
      <c r="W933" s="61" t="s">
        <v>406</v>
      </c>
      <c r="X933" s="61">
        <v>102</v>
      </c>
      <c r="AB933" s="136" t="s">
        <v>387</v>
      </c>
      <c r="AC933" s="179">
        <v>3200125</v>
      </c>
      <c r="AD933" s="180" t="s">
        <v>1125</v>
      </c>
      <c r="AE933" s="139">
        <v>0</v>
      </c>
      <c r="AF933" s="17">
        <v>606473.89999999991</v>
      </c>
      <c r="AG933" s="17">
        <v>689594.91</v>
      </c>
      <c r="AH933" s="140">
        <v>613156.7264076781</v>
      </c>
      <c r="AI933" s="141">
        <v>190498.92</v>
      </c>
      <c r="AJ933" s="142">
        <v>571496.76</v>
      </c>
      <c r="AK933" s="121">
        <v>488026.69</v>
      </c>
      <c r="AL933" s="142">
        <v>585632.02800000005</v>
      </c>
      <c r="AM933" s="181">
        <v>512061.21157742647</v>
      </c>
      <c r="AN933" s="141">
        <v>589122.20483025163</v>
      </c>
      <c r="AO933" s="140">
        <v>532886.31428571395</v>
      </c>
      <c r="AP933" s="140">
        <v>697324.26520675293</v>
      </c>
      <c r="AQ933" s="140">
        <v>718345.04506240459</v>
      </c>
      <c r="AR933" s="142">
        <v>146848.28506240458</v>
      </c>
      <c r="AS933" s="143">
        <v>0.25695383655789156</v>
      </c>
      <c r="AT933" s="142">
        <v>105188.31865472649</v>
      </c>
      <c r="AU933" s="143">
        <v>0.17155209121001871</v>
      </c>
      <c r="AV933" s="142">
        <v>28750.135062404559</v>
      </c>
      <c r="AW933" s="143">
        <v>4.1691338850521037E-2</v>
      </c>
      <c r="AX933" s="142">
        <v>125827.50520675292</v>
      </c>
      <c r="AY933" s="143">
        <v>0.22017186100364403</v>
      </c>
      <c r="AZ933" s="142">
        <v>84167.538799074828</v>
      </c>
      <c r="BA933" s="143">
        <v>0.13726920895443814</v>
      </c>
      <c r="BB933" s="142">
        <v>21020.779855651665</v>
      </c>
      <c r="BC933" s="143">
        <v>3.0144913786155306E-2</v>
      </c>
      <c r="BE933" s="139">
        <v>54436.056936012872</v>
      </c>
      <c r="BF933" s="139">
        <v>57532.389116837396</v>
      </c>
      <c r="BG933" s="139">
        <v>56721.955751571651</v>
      </c>
      <c r="BH933" s="139">
        <v>66562.762070689612</v>
      </c>
      <c r="BI933" s="139">
        <v>62079.158658733533</v>
      </c>
      <c r="BJ933" s="139">
        <v>58392.878660546259</v>
      </c>
      <c r="BK933" s="139">
        <v>54886.562541998857</v>
      </c>
      <c r="BL933" s="139">
        <v>60171.064809041287</v>
      </c>
      <c r="BM933" s="139">
        <v>64814.371266505768</v>
      </c>
      <c r="BN933" s="139">
        <v>54282.312959366798</v>
      </c>
      <c r="BO933" s="139">
        <v>61789.547912028131</v>
      </c>
      <c r="BP933" s="139">
        <v>66675.984379072295</v>
      </c>
      <c r="BQ933" s="144">
        <v>718345.04506240459</v>
      </c>
    </row>
    <row r="934" spans="11:69" x14ac:dyDescent="0.25">
      <c r="K934" s="135" t="s">
        <v>328</v>
      </c>
      <c r="N934" s="61" t="s">
        <v>1126</v>
      </c>
      <c r="V934" s="61" t="s">
        <v>396</v>
      </c>
      <c r="W934" s="61" t="s">
        <v>406</v>
      </c>
      <c r="X934" s="61">
        <v>102</v>
      </c>
      <c r="AB934" s="136" t="s">
        <v>387</v>
      </c>
      <c r="AC934" s="179">
        <v>3200130</v>
      </c>
      <c r="AD934" s="180" t="s">
        <v>1127</v>
      </c>
      <c r="AE934" s="139">
        <v>0</v>
      </c>
      <c r="AF934" s="17">
        <v>636576.44000000006</v>
      </c>
      <c r="AG934" s="17">
        <v>803151.46</v>
      </c>
      <c r="AH934" s="140">
        <v>609568.65887119179</v>
      </c>
      <c r="AI934" s="141">
        <v>276995.27</v>
      </c>
      <c r="AJ934" s="142">
        <v>830985.81</v>
      </c>
      <c r="AK934" s="121">
        <v>658430.11</v>
      </c>
      <c r="AL934" s="142">
        <v>790116.13199999998</v>
      </c>
      <c r="AM934" s="181">
        <v>508869.50501210906</v>
      </c>
      <c r="AN934" s="141">
        <v>759129.26385908271</v>
      </c>
      <c r="AO934" s="140">
        <v>771798.01714285742</v>
      </c>
      <c r="AP934" s="140">
        <v>921951.23938053346</v>
      </c>
      <c r="AQ934" s="140">
        <v>949743.38727528194</v>
      </c>
      <c r="AR934" s="142">
        <v>118757.57727528189</v>
      </c>
      <c r="AS934" s="143">
        <v>0.14291167893141507</v>
      </c>
      <c r="AT934" s="142">
        <v>340174.72840409016</v>
      </c>
      <c r="AU934" s="143">
        <v>0.55805810133682188</v>
      </c>
      <c r="AV934" s="142">
        <v>146591.92727528198</v>
      </c>
      <c r="AW934" s="143">
        <v>0.18252089994990731</v>
      </c>
      <c r="AX934" s="142">
        <v>90965.429380533402</v>
      </c>
      <c r="AY934" s="143">
        <v>0.10946688654109918</v>
      </c>
      <c r="AZ934" s="142">
        <v>312382.58050934167</v>
      </c>
      <c r="BA934" s="143">
        <v>0.51246496348387782</v>
      </c>
      <c r="BB934" s="142">
        <v>27792.147894748487</v>
      </c>
      <c r="BC934" s="143">
        <v>3.0144921670068211E-2</v>
      </c>
      <c r="BE934" s="139">
        <v>72122.37940354622</v>
      </c>
      <c r="BF934" s="139">
        <v>76129.957604564348</v>
      </c>
      <c r="BG934" s="139">
        <v>75081.014888362581</v>
      </c>
      <c r="BH934" s="139">
        <v>87817.95607612509</v>
      </c>
      <c r="BI934" s="139">
        <v>82014.834755020289</v>
      </c>
      <c r="BJ934" s="139">
        <v>77243.687959119838</v>
      </c>
      <c r="BK934" s="139">
        <v>72705.468148728993</v>
      </c>
      <c r="BL934" s="139">
        <v>79545.191683492099</v>
      </c>
      <c r="BM934" s="139">
        <v>85555.016422201428</v>
      </c>
      <c r="BN934" s="139">
        <v>71923.388800031462</v>
      </c>
      <c r="BO934" s="139">
        <v>81639.991990259936</v>
      </c>
      <c r="BP934" s="139">
        <v>87964.499543829661</v>
      </c>
      <c r="BQ934" s="144">
        <v>949743.38727528206</v>
      </c>
    </row>
    <row r="935" spans="11:69" x14ac:dyDescent="0.25">
      <c r="K935" s="135" t="s">
        <v>328</v>
      </c>
      <c r="N935" s="61" t="s">
        <v>1128</v>
      </c>
      <c r="V935" s="61" t="s">
        <v>396</v>
      </c>
      <c r="W935" s="61" t="s">
        <v>406</v>
      </c>
      <c r="X935" s="61">
        <v>102</v>
      </c>
      <c r="AB935" s="136" t="s">
        <v>387</v>
      </c>
      <c r="AC935" s="179">
        <v>3200131</v>
      </c>
      <c r="AD935" s="180" t="s">
        <v>1129</v>
      </c>
      <c r="AE935" s="139">
        <v>660696.35</v>
      </c>
      <c r="AF935" s="17">
        <v>3875183.8299999996</v>
      </c>
      <c r="AG935" s="17">
        <v>4889044.5999999996</v>
      </c>
      <c r="AH935" s="140">
        <v>4185274.2628304879</v>
      </c>
      <c r="AI935" s="141">
        <v>1569078.23</v>
      </c>
      <c r="AJ935" s="142">
        <v>4707234.6899999995</v>
      </c>
      <c r="AK935" s="121">
        <v>3947491.32</v>
      </c>
      <c r="AL935" s="142">
        <v>4736989.5839999998</v>
      </c>
      <c r="AM935" s="181">
        <v>3494587.5456533073</v>
      </c>
      <c r="AN935" s="141">
        <v>4638178.0371771809</v>
      </c>
      <c r="AO935" s="140">
        <v>4492120.4228571439</v>
      </c>
      <c r="AP935" s="140">
        <v>5441010.1376692811</v>
      </c>
      <c r="AQ935" s="140">
        <v>5604135.4582840204</v>
      </c>
      <c r="AR935" s="142">
        <v>896900.76828402095</v>
      </c>
      <c r="AS935" s="143">
        <v>0.19053665843119902</v>
      </c>
      <c r="AT935" s="142">
        <v>1418861.1954535325</v>
      </c>
      <c r="AU935" s="143">
        <v>0.3390127160971193</v>
      </c>
      <c r="AV935" s="142">
        <v>715090.8582840208</v>
      </c>
      <c r="AW935" s="143">
        <v>0.14626392614295661</v>
      </c>
      <c r="AX935" s="142">
        <v>733775.44766928162</v>
      </c>
      <c r="AY935" s="143">
        <v>0.15588248642628899</v>
      </c>
      <c r="AZ935" s="142">
        <v>1255735.8748387932</v>
      </c>
      <c r="BA935" s="143">
        <v>0.3000366991456237</v>
      </c>
      <c r="BB935" s="142">
        <v>163125.32061473932</v>
      </c>
      <c r="BC935" s="143">
        <v>2.9980705142485898E-2</v>
      </c>
      <c r="BE935" s="139">
        <v>426345.33160231973</v>
      </c>
      <c r="BF935" s="139">
        <v>449551.12045865116</v>
      </c>
      <c r="BG935" s="139">
        <v>443477.24192812567</v>
      </c>
      <c r="BH935" s="139">
        <v>517230.20520246384</v>
      </c>
      <c r="BI935" s="139">
        <v>483627.36544976209</v>
      </c>
      <c r="BJ935" s="139">
        <v>456000.15031017998</v>
      </c>
      <c r="BK935" s="139">
        <v>429721.69349134725</v>
      </c>
      <c r="BL935" s="139">
        <v>469326.95438009797</v>
      </c>
      <c r="BM935" s="139">
        <v>504126.705490286</v>
      </c>
      <c r="BN935" s="139">
        <v>425193.08111638186</v>
      </c>
      <c r="BO935" s="139">
        <v>481456.84709253011</v>
      </c>
      <c r="BP935" s="139">
        <v>518078.76176187565</v>
      </c>
      <c r="BQ935" s="144">
        <v>5604135.4582840214</v>
      </c>
    </row>
    <row r="936" spans="11:69" x14ac:dyDescent="0.25">
      <c r="K936" s="135" t="s">
        <v>328</v>
      </c>
      <c r="N936" s="61" t="s">
        <v>1130</v>
      </c>
      <c r="V936" s="61" t="s">
        <v>396</v>
      </c>
      <c r="W936" s="61" t="s">
        <v>406</v>
      </c>
      <c r="X936" s="61">
        <v>102</v>
      </c>
      <c r="AB936" s="136" t="s">
        <v>387</v>
      </c>
      <c r="AC936" s="179">
        <v>3200135</v>
      </c>
      <c r="AD936" s="180" t="s">
        <v>1131</v>
      </c>
      <c r="AE936" s="139">
        <v>57628.22</v>
      </c>
      <c r="AF936" s="17">
        <v>402713.34</v>
      </c>
      <c r="AG936" s="17">
        <v>311641.28000000003</v>
      </c>
      <c r="AH936" s="140">
        <v>304690.91300782282</v>
      </c>
      <c r="AI936" s="141">
        <v>91301</v>
      </c>
      <c r="AJ936" s="142">
        <v>273903</v>
      </c>
      <c r="AK936" s="121">
        <v>216962.25</v>
      </c>
      <c r="AL936" s="142">
        <v>260354.69999999998</v>
      </c>
      <c r="AM936" s="181">
        <v>254360.08093674618</v>
      </c>
      <c r="AN936" s="141">
        <v>267293.08207107661</v>
      </c>
      <c r="AO936" s="140">
        <v>276858.85714285716</v>
      </c>
      <c r="AP936" s="140">
        <v>370265.00000192056</v>
      </c>
      <c r="AQ936" s="140">
        <v>381426.60610084812</v>
      </c>
      <c r="AR936" s="142">
        <v>107523.60610084812</v>
      </c>
      <c r="AS936" s="143">
        <v>0.3925608923628004</v>
      </c>
      <c r="AT936" s="142">
        <v>76735.6930930253</v>
      </c>
      <c r="AU936" s="143">
        <v>0.25184765878152443</v>
      </c>
      <c r="AV936" s="142">
        <v>69785.326100848091</v>
      </c>
      <c r="AW936" s="143">
        <v>0.22392837720615216</v>
      </c>
      <c r="AX936" s="142">
        <v>96362.000001920562</v>
      </c>
      <c r="AY936" s="143">
        <v>0.35181067750963135</v>
      </c>
      <c r="AZ936" s="142">
        <v>65574.086994097743</v>
      </c>
      <c r="BA936" s="143">
        <v>0.21521510552043985</v>
      </c>
      <c r="BB936" s="142">
        <v>11161.606098927557</v>
      </c>
      <c r="BC936" s="143">
        <v>3.0144912694609706E-2</v>
      </c>
      <c r="BE936" s="139">
        <v>29079.897654969314</v>
      </c>
      <c r="BF936" s="139">
        <v>30623.862536243985</v>
      </c>
      <c r="BG936" s="139">
        <v>30219.745477249868</v>
      </c>
      <c r="BH936" s="139">
        <v>35126.796295065651</v>
      </c>
      <c r="BI936" s="139">
        <v>32891.078095159675</v>
      </c>
      <c r="BJ936" s="139">
        <v>31052.939766528896</v>
      </c>
      <c r="BK936" s="139">
        <v>29304.53919658656</v>
      </c>
      <c r="BL936" s="139">
        <v>31939.620137145506</v>
      </c>
      <c r="BM936" s="139">
        <v>34254.973169264973</v>
      </c>
      <c r="BN936" s="139">
        <v>29003.234271718935</v>
      </c>
      <c r="BO936" s="139">
        <v>32746.665675548531</v>
      </c>
      <c r="BP936" s="139">
        <v>35183.253825366257</v>
      </c>
      <c r="BQ936" s="144">
        <v>381426.60610084818</v>
      </c>
    </row>
    <row r="937" spans="11:69" x14ac:dyDescent="0.25">
      <c r="K937" s="135" t="s">
        <v>328</v>
      </c>
      <c r="N937" s="61" t="s">
        <v>1132</v>
      </c>
      <c r="V937" s="61" t="s">
        <v>396</v>
      </c>
      <c r="W937" s="61" t="s">
        <v>406</v>
      </c>
      <c r="X937" s="61">
        <v>102</v>
      </c>
      <c r="AB937" s="136" t="s">
        <v>387</v>
      </c>
      <c r="AC937" s="179">
        <v>3200140</v>
      </c>
      <c r="AD937" s="180" t="s">
        <v>1133</v>
      </c>
      <c r="AE937" s="139">
        <v>1375852.8900000001</v>
      </c>
      <c r="AF937" s="17">
        <v>1722212.32</v>
      </c>
      <c r="AG937" s="17">
        <v>1739346.28</v>
      </c>
      <c r="AH937" s="140">
        <v>1635833.0798701479</v>
      </c>
      <c r="AI937" s="141">
        <v>646424.42999999993</v>
      </c>
      <c r="AJ937" s="142">
        <v>1939273.2899999998</v>
      </c>
      <c r="AK937" s="121">
        <v>1381671.3099999998</v>
      </c>
      <c r="AL937" s="142">
        <v>1658005.5719999999</v>
      </c>
      <c r="AM937" s="181">
        <v>1365854.3947762647</v>
      </c>
      <c r="AN937" s="141">
        <v>1651649.995093883</v>
      </c>
      <c r="AO937" s="140">
        <v>1748694.0685714292</v>
      </c>
      <c r="AP937" s="140">
        <v>2251833.263682649</v>
      </c>
      <c r="AQ937" s="140">
        <v>2319408.235853767</v>
      </c>
      <c r="AR937" s="142">
        <v>380134.94585376722</v>
      </c>
      <c r="AS937" s="143">
        <v>0.19601927578436729</v>
      </c>
      <c r="AT937" s="142">
        <v>683575.15598361916</v>
      </c>
      <c r="AU937" s="143">
        <v>0.41787586056022369</v>
      </c>
      <c r="AV937" s="142">
        <v>580061.95585376699</v>
      </c>
      <c r="AW937" s="143">
        <v>0.33349423431300118</v>
      </c>
      <c r="AX937" s="142">
        <v>312559.9736826492</v>
      </c>
      <c r="AY937" s="143">
        <v>0.16117376302473038</v>
      </c>
      <c r="AZ937" s="142">
        <v>616000.18381250114</v>
      </c>
      <c r="BA937" s="143">
        <v>0.37656665059090205</v>
      </c>
      <c r="BB937" s="142">
        <v>67574.972171118017</v>
      </c>
      <c r="BC937" s="143">
        <v>3.000887022185909E-2</v>
      </c>
      <c r="BE937" s="139">
        <v>176057.90134757428</v>
      </c>
      <c r="BF937" s="139">
        <v>185887.88440426378</v>
      </c>
      <c r="BG937" s="139">
        <v>183314.98660651594</v>
      </c>
      <c r="BH937" s="139">
        <v>214556.77648299176</v>
      </c>
      <c r="BI937" s="139">
        <v>200322.59778427519</v>
      </c>
      <c r="BJ937" s="139">
        <v>188619.69647775465</v>
      </c>
      <c r="BK937" s="139">
        <v>177488.12982926355</v>
      </c>
      <c r="BL937" s="139">
        <v>194264.93693987181</v>
      </c>
      <c r="BM937" s="139">
        <v>209006.12785167398</v>
      </c>
      <c r="BN937" s="139">
        <v>175569.80750064869</v>
      </c>
      <c r="BO937" s="139">
        <v>199403.16518890351</v>
      </c>
      <c r="BP937" s="139">
        <v>214916.22544002984</v>
      </c>
      <c r="BQ937" s="144">
        <v>2319408.235853767</v>
      </c>
    </row>
    <row r="938" spans="11:69" x14ac:dyDescent="0.25">
      <c r="K938" s="135" t="s">
        <v>328</v>
      </c>
      <c r="N938" s="61" t="s">
        <v>3013</v>
      </c>
      <c r="V938" s="61" t="s">
        <v>396</v>
      </c>
      <c r="W938" s="61" t="s">
        <v>406</v>
      </c>
      <c r="X938" s="61">
        <v>102</v>
      </c>
      <c r="AB938" s="136" t="s">
        <v>387</v>
      </c>
      <c r="AC938" s="179">
        <v>3200146</v>
      </c>
      <c r="AD938" s="180" t="s">
        <v>3014</v>
      </c>
      <c r="AE938" s="139">
        <v>0</v>
      </c>
      <c r="AF938" s="17">
        <v>7108.99</v>
      </c>
      <c r="AG938" s="17">
        <v>0</v>
      </c>
      <c r="AH938" s="140">
        <v>0</v>
      </c>
      <c r="AI938" s="141">
        <v>0</v>
      </c>
      <c r="AJ938" s="142">
        <v>0</v>
      </c>
      <c r="AK938" s="121">
        <v>0</v>
      </c>
      <c r="AL938" s="142">
        <v>0</v>
      </c>
      <c r="AM938" s="181">
        <v>0</v>
      </c>
      <c r="AN938" s="141">
        <v>0</v>
      </c>
      <c r="AO938" s="140">
        <v>0</v>
      </c>
      <c r="AP938" s="140">
        <v>0</v>
      </c>
      <c r="AQ938" s="140">
        <v>0</v>
      </c>
      <c r="AR938" s="142">
        <v>0</v>
      </c>
      <c r="AS938" s="143">
        <v>0</v>
      </c>
      <c r="AT938" s="142">
        <v>0</v>
      </c>
      <c r="AU938" s="143">
        <v>0</v>
      </c>
      <c r="AV938" s="142">
        <v>0</v>
      </c>
      <c r="AW938" s="143">
        <v>0</v>
      </c>
      <c r="AX938" s="142">
        <v>0</v>
      </c>
      <c r="AY938" s="143">
        <v>0</v>
      </c>
      <c r="AZ938" s="142">
        <v>0</v>
      </c>
      <c r="BA938" s="143">
        <v>0</v>
      </c>
      <c r="BB938" s="142">
        <v>0</v>
      </c>
      <c r="BC938" s="143">
        <v>0</v>
      </c>
      <c r="BE938" s="139">
        <v>0</v>
      </c>
      <c r="BF938" s="139">
        <v>0</v>
      </c>
      <c r="BG938" s="139">
        <v>0</v>
      </c>
      <c r="BH938" s="139">
        <v>0</v>
      </c>
      <c r="BI938" s="139">
        <v>0</v>
      </c>
      <c r="BJ938" s="139">
        <v>0</v>
      </c>
      <c r="BK938" s="139">
        <v>0</v>
      </c>
      <c r="BL938" s="139">
        <v>0</v>
      </c>
      <c r="BM938" s="139">
        <v>0</v>
      </c>
      <c r="BN938" s="139">
        <v>0</v>
      </c>
      <c r="BO938" s="139">
        <v>0</v>
      </c>
      <c r="BP938" s="139">
        <v>0</v>
      </c>
      <c r="BQ938" s="144">
        <v>0</v>
      </c>
    </row>
    <row r="939" spans="11:69" x14ac:dyDescent="0.25">
      <c r="K939" s="135" t="s">
        <v>328</v>
      </c>
      <c r="N939" s="61" t="s">
        <v>1134</v>
      </c>
      <c r="V939" s="61" t="s">
        <v>396</v>
      </c>
      <c r="W939" s="61" t="s">
        <v>406</v>
      </c>
      <c r="X939" s="61">
        <v>102</v>
      </c>
      <c r="AB939" s="136" t="s">
        <v>387</v>
      </c>
      <c r="AC939" s="179">
        <v>3200147</v>
      </c>
      <c r="AD939" s="180" t="s">
        <v>1135</v>
      </c>
      <c r="AE939" s="139">
        <v>0</v>
      </c>
      <c r="AF939" s="17">
        <v>45149.16</v>
      </c>
      <c r="AG939" s="17">
        <v>26482.32</v>
      </c>
      <c r="AH939" s="140">
        <v>26005.923196972646</v>
      </c>
      <c r="AI939" s="141">
        <v>10918</v>
      </c>
      <c r="AJ939" s="142">
        <v>32754</v>
      </c>
      <c r="AK939" s="121">
        <v>23935</v>
      </c>
      <c r="AL939" s="142">
        <v>28722</v>
      </c>
      <c r="AM939" s="181">
        <v>21699.921749795987</v>
      </c>
      <c r="AN939" s="141">
        <v>28241.001447176659</v>
      </c>
      <c r="AO939" s="140">
        <v>25728.000000000018</v>
      </c>
      <c r="AP939" s="140">
        <v>41310.766078860754</v>
      </c>
      <c r="AQ939" s="140">
        <v>42556.075540967446</v>
      </c>
      <c r="AR939" s="142">
        <v>9802.0755409674457</v>
      </c>
      <c r="AS939" s="143">
        <v>0.29926346525515801</v>
      </c>
      <c r="AT939" s="142">
        <v>16550.1523439948</v>
      </c>
      <c r="AU939" s="143">
        <v>0.63639933943669436</v>
      </c>
      <c r="AV939" s="142">
        <v>16073.755540967446</v>
      </c>
      <c r="AW939" s="143">
        <v>0.60696175942921338</v>
      </c>
      <c r="AX939" s="142">
        <v>8556.7660788607536</v>
      </c>
      <c r="AY939" s="143">
        <v>0.26124339252795853</v>
      </c>
      <c r="AZ939" s="142">
        <v>15304.842881888108</v>
      </c>
      <c r="BA939" s="143">
        <v>0.5885137307361481</v>
      </c>
      <c r="BB939" s="142">
        <v>1245.3094621066921</v>
      </c>
      <c r="BC939" s="143">
        <v>3.0144913307331107E-2</v>
      </c>
      <c r="BE939" s="139">
        <v>3249.2888151071688</v>
      </c>
      <c r="BF939" s="139">
        <v>3418.7991139311821</v>
      </c>
      <c r="BG939" s="139">
        <v>3374.431522245141</v>
      </c>
      <c r="BH939" s="139">
        <v>3913.1715289387048</v>
      </c>
      <c r="BI939" s="139">
        <v>3667.7143525815377</v>
      </c>
      <c r="BJ939" s="139">
        <v>3465.9070568684178</v>
      </c>
      <c r="BK939" s="139">
        <v>3273.9519763679364</v>
      </c>
      <c r="BL939" s="139">
        <v>3563.2547727442516</v>
      </c>
      <c r="BM939" s="139">
        <v>3817.4549745219169</v>
      </c>
      <c r="BN939" s="139">
        <v>3240.8720219784959</v>
      </c>
      <c r="BO939" s="139">
        <v>3651.8594631996098</v>
      </c>
      <c r="BP939" s="139">
        <v>3919.3699424830838</v>
      </c>
      <c r="BQ939" s="144">
        <v>42556.075540967446</v>
      </c>
    </row>
    <row r="940" spans="11:69" x14ac:dyDescent="0.25">
      <c r="K940" s="135" t="s">
        <v>328</v>
      </c>
      <c r="N940" s="61" t="s">
        <v>1136</v>
      </c>
      <c r="V940" s="61" t="s">
        <v>396</v>
      </c>
      <c r="W940" s="61" t="s">
        <v>406</v>
      </c>
      <c r="X940" s="61">
        <v>102</v>
      </c>
      <c r="AB940" s="136" t="s">
        <v>387</v>
      </c>
      <c r="AC940" s="179">
        <v>3200150</v>
      </c>
      <c r="AD940" s="180" t="s">
        <v>1137</v>
      </c>
      <c r="AE940" s="139">
        <v>173774.99000000002</v>
      </c>
      <c r="AF940" s="17">
        <v>914636.39999999991</v>
      </c>
      <c r="AG940" s="17">
        <v>1018858.7</v>
      </c>
      <c r="AH940" s="140">
        <v>1045309.5345239477</v>
      </c>
      <c r="AI940" s="141">
        <v>401861.89</v>
      </c>
      <c r="AJ940" s="142">
        <v>1205585.67</v>
      </c>
      <c r="AK940" s="121">
        <v>909354.00000000012</v>
      </c>
      <c r="AL940" s="142">
        <v>1091224.8</v>
      </c>
      <c r="AM940" s="181">
        <v>872456.94033233554</v>
      </c>
      <c r="AN940" s="141">
        <v>1082206.5941916122</v>
      </c>
      <c r="AO940" s="140">
        <v>1131899.6571428573</v>
      </c>
      <c r="AP940" s="140">
        <v>1416159.4936172769</v>
      </c>
      <c r="AQ940" s="140">
        <v>1458849.5018662028</v>
      </c>
      <c r="AR940" s="142">
        <v>253263.83186620288</v>
      </c>
      <c r="AS940" s="143">
        <v>0.21007535023720289</v>
      </c>
      <c r="AT940" s="142">
        <v>413539.96734225505</v>
      </c>
      <c r="AU940" s="143">
        <v>0.39561484295710397</v>
      </c>
      <c r="AV940" s="142">
        <v>439990.80186620285</v>
      </c>
      <c r="AW940" s="143">
        <v>0.43184673386623962</v>
      </c>
      <c r="AX940" s="142">
        <v>210573.82361727697</v>
      </c>
      <c r="AY940" s="143">
        <v>0.17466516802350263</v>
      </c>
      <c r="AZ940" s="142">
        <v>370849.95909332915</v>
      </c>
      <c r="BA940" s="143">
        <v>0.35477525732339243</v>
      </c>
      <c r="BB940" s="142">
        <v>42690.008248925908</v>
      </c>
      <c r="BC940" s="143">
        <v>3.0144915485390281E-2</v>
      </c>
      <c r="BE940" s="139">
        <v>110589.35515528597</v>
      </c>
      <c r="BF940" s="139">
        <v>116855.84737660273</v>
      </c>
      <c r="BG940" s="139">
        <v>115215.65695685871</v>
      </c>
      <c r="BH940" s="139">
        <v>135131.91033307597</v>
      </c>
      <c r="BI940" s="139">
        <v>126057.79804031475</v>
      </c>
      <c r="BJ940" s="139">
        <v>118597.34367521357</v>
      </c>
      <c r="BK940" s="139">
        <v>111501.10806508483</v>
      </c>
      <c r="BL940" s="139">
        <v>122196.11441971113</v>
      </c>
      <c r="BM940" s="139">
        <v>131593.44070695128</v>
      </c>
      <c r="BN940" s="139">
        <v>110278.20138448148</v>
      </c>
      <c r="BO940" s="139">
        <v>125471.67116972966</v>
      </c>
      <c r="BP940" s="139">
        <v>135361.0545828928</v>
      </c>
      <c r="BQ940" s="144">
        <v>1458849.5018662028</v>
      </c>
    </row>
    <row r="941" spans="11:69" x14ac:dyDescent="0.25">
      <c r="K941" s="135" t="s">
        <v>328</v>
      </c>
      <c r="N941" s="61" t="s">
        <v>1138</v>
      </c>
      <c r="V941" s="61" t="s">
        <v>396</v>
      </c>
      <c r="W941" s="61" t="s">
        <v>406</v>
      </c>
      <c r="X941" s="61">
        <v>102</v>
      </c>
      <c r="AB941" s="136" t="s">
        <v>387</v>
      </c>
      <c r="AC941" s="179">
        <v>3200155</v>
      </c>
      <c r="AD941" s="180" t="s">
        <v>1139</v>
      </c>
      <c r="AE941" s="139">
        <v>0</v>
      </c>
      <c r="AF941" s="17">
        <v>4750090.6899999995</v>
      </c>
      <c r="AG941" s="17">
        <v>7422585.8099999996</v>
      </c>
      <c r="AH941" s="140">
        <v>5676629.1293904511</v>
      </c>
      <c r="AI941" s="141">
        <v>2099233.9300000002</v>
      </c>
      <c r="AJ941" s="142">
        <v>6297701.790000001</v>
      </c>
      <c r="AK941" s="121">
        <v>5055327.38</v>
      </c>
      <c r="AL941" s="142">
        <v>6066392.8560000006</v>
      </c>
      <c r="AM941" s="181">
        <v>4740747.5245037898</v>
      </c>
      <c r="AN941" s="141">
        <v>5991208.9848866612</v>
      </c>
      <c r="AO941" s="140">
        <v>6194164.1999999993</v>
      </c>
      <c r="AP941" s="140">
        <v>6985229.0818622448</v>
      </c>
      <c r="AQ941" s="140">
        <v>7195798.2093470702</v>
      </c>
      <c r="AR941" s="142">
        <v>898096.41934706923</v>
      </c>
      <c r="AS941" s="143">
        <v>0.14260700955595249</v>
      </c>
      <c r="AT941" s="142">
        <v>1519169.0799566191</v>
      </c>
      <c r="AU941" s="143">
        <v>0.26761816657903553</v>
      </c>
      <c r="AV941" s="142">
        <v>-226787.6006529294</v>
      </c>
      <c r="AW941" s="143">
        <v>-3.0553718940829519E-2</v>
      </c>
      <c r="AX941" s="142">
        <v>687527.29186224379</v>
      </c>
      <c r="AY941" s="143">
        <v>0.10917114128108688</v>
      </c>
      <c r="AZ941" s="142">
        <v>1308599.9524717936</v>
      </c>
      <c r="BA941" s="143">
        <v>0.2305241231449463</v>
      </c>
      <c r="BB941" s="142">
        <v>210569.12748482544</v>
      </c>
      <c r="BC941" s="143">
        <v>3.0144913648084429E-2</v>
      </c>
      <c r="BE941" s="139">
        <v>545663.18598853098</v>
      </c>
      <c r="BF941" s="139">
        <v>576470.358604079</v>
      </c>
      <c r="BG941" s="139">
        <v>568406.89540986333</v>
      </c>
      <c r="BH941" s="139">
        <v>666318.68304904073</v>
      </c>
      <c r="BI941" s="139">
        <v>621708.75873045216</v>
      </c>
      <c r="BJ941" s="139">
        <v>585031.85923087946</v>
      </c>
      <c r="BK941" s="139">
        <v>550145.52288178611</v>
      </c>
      <c r="BL941" s="139">
        <v>602724.04612171673</v>
      </c>
      <c r="BM941" s="139">
        <v>648922.94701093005</v>
      </c>
      <c r="BN941" s="139">
        <v>544133.49958845216</v>
      </c>
      <c r="BO941" s="139">
        <v>618827.25644193089</v>
      </c>
      <c r="BP941" s="139">
        <v>667445.19628940849</v>
      </c>
      <c r="BQ941" s="144">
        <v>7195798.2093470711</v>
      </c>
    </row>
    <row r="942" spans="11:69" x14ac:dyDescent="0.25">
      <c r="K942" s="135" t="s">
        <v>328</v>
      </c>
      <c r="N942" s="61" t="s">
        <v>1140</v>
      </c>
      <c r="V942" s="61" t="s">
        <v>396</v>
      </c>
      <c r="W942" s="61" t="s">
        <v>406</v>
      </c>
      <c r="X942" s="61">
        <v>102</v>
      </c>
      <c r="AB942" s="136" t="s">
        <v>387</v>
      </c>
      <c r="AC942" s="179">
        <v>3200160</v>
      </c>
      <c r="AD942" s="180" t="s">
        <v>1141</v>
      </c>
      <c r="AE942" s="139">
        <v>0</v>
      </c>
      <c r="AF942" s="17">
        <v>1005196.92</v>
      </c>
      <c r="AG942" s="17">
        <v>1409520.62</v>
      </c>
      <c r="AH942" s="140">
        <v>1331453.6409181864</v>
      </c>
      <c r="AI942" s="141">
        <v>426652.15</v>
      </c>
      <c r="AJ942" s="142">
        <v>1279956.4500000002</v>
      </c>
      <c r="AK942" s="121">
        <v>1127418.57</v>
      </c>
      <c r="AL942" s="142">
        <v>1352902.284</v>
      </c>
      <c r="AM942" s="181">
        <v>1111931.8379826793</v>
      </c>
      <c r="AN942" s="141">
        <v>1346940.3729355072</v>
      </c>
      <c r="AO942" s="140">
        <v>1325536.4057142856</v>
      </c>
      <c r="AP942" s="140">
        <v>1478963.2327724069</v>
      </c>
      <c r="AQ942" s="140">
        <v>1524893.5520145679</v>
      </c>
      <c r="AR942" s="142">
        <v>244937.1020145677</v>
      </c>
      <c r="AS942" s="143">
        <v>0.19136362179710698</v>
      </c>
      <c r="AT942" s="142">
        <v>193439.91109638149</v>
      </c>
      <c r="AU942" s="143">
        <v>0.14528475130608604</v>
      </c>
      <c r="AV942" s="142">
        <v>115372.93201456778</v>
      </c>
      <c r="AW942" s="143">
        <v>8.1852603202475865E-2</v>
      </c>
      <c r="AX942" s="142">
        <v>199006.7827724067</v>
      </c>
      <c r="AY942" s="143">
        <v>0.15547933898251512</v>
      </c>
      <c r="AZ942" s="142">
        <v>147509.59185422049</v>
      </c>
      <c r="BA942" s="143">
        <v>0.11078837994877246</v>
      </c>
      <c r="BB942" s="142">
        <v>45930.319242161</v>
      </c>
      <c r="BC942" s="143">
        <v>3.1055754615388113E-2</v>
      </c>
      <c r="BE942" s="139">
        <v>115878.98549930239</v>
      </c>
      <c r="BF942" s="139">
        <v>122267.61867353022</v>
      </c>
      <c r="BG942" s="139">
        <v>120595.45910521815</v>
      </c>
      <c r="BH942" s="139">
        <v>140899.90256926764</v>
      </c>
      <c r="BI942" s="139">
        <v>131648.92566339934</v>
      </c>
      <c r="BJ942" s="139">
        <v>124043.05868576765</v>
      </c>
      <c r="BK942" s="139">
        <v>116808.50949462884</v>
      </c>
      <c r="BL942" s="139">
        <v>127711.97350329967</v>
      </c>
      <c r="BM942" s="139">
        <v>137292.46420645298</v>
      </c>
      <c r="BN942" s="139">
        <v>115561.76699296084</v>
      </c>
      <c r="BO942" s="139">
        <v>131051.37452354665</v>
      </c>
      <c r="BP942" s="139">
        <v>141133.51309719362</v>
      </c>
      <c r="BQ942" s="144">
        <v>1524893.5520145679</v>
      </c>
    </row>
    <row r="943" spans="11:69" x14ac:dyDescent="0.25">
      <c r="K943" s="135" t="s">
        <v>328</v>
      </c>
      <c r="N943" s="61" t="s">
        <v>1142</v>
      </c>
      <c r="V943" s="61" t="s">
        <v>396</v>
      </c>
      <c r="W943" s="61" t="s">
        <v>406</v>
      </c>
      <c r="X943" s="61">
        <v>102</v>
      </c>
      <c r="AB943" s="136" t="s">
        <v>387</v>
      </c>
      <c r="AC943" s="179">
        <v>3200165</v>
      </c>
      <c r="AD943" s="180" t="s">
        <v>1143</v>
      </c>
      <c r="AE943" s="139">
        <v>0</v>
      </c>
      <c r="AF943" s="17">
        <v>254088.18</v>
      </c>
      <c r="AG943" s="17">
        <v>655325.66</v>
      </c>
      <c r="AH943" s="140">
        <v>446570.8873690748</v>
      </c>
      <c r="AI943" s="141">
        <v>306600.23000000004</v>
      </c>
      <c r="AJ943" s="142">
        <v>919800.69000000018</v>
      </c>
      <c r="AK943" s="121">
        <v>829974.05</v>
      </c>
      <c r="AL943" s="142">
        <v>995968.86</v>
      </c>
      <c r="AM943" s="181">
        <v>372913.17380801361</v>
      </c>
      <c r="AN943" s="141">
        <v>903631.76356106123</v>
      </c>
      <c r="AO943" s="140">
        <v>989187.89142857038</v>
      </c>
      <c r="AP943" s="140">
        <v>1084645.8355073824</v>
      </c>
      <c r="AQ943" s="140">
        <v>1117164.2665006679</v>
      </c>
      <c r="AR943" s="142">
        <v>197363.57650066772</v>
      </c>
      <c r="AS943" s="143">
        <v>0.21457211181334043</v>
      </c>
      <c r="AT943" s="142">
        <v>670593.37913159304</v>
      </c>
      <c r="AU943" s="143">
        <v>1.5016504615478252</v>
      </c>
      <c r="AV943" s="142">
        <v>461838.60650066787</v>
      </c>
      <c r="AW943" s="143">
        <v>0.70474671555004853</v>
      </c>
      <c r="AX943" s="142">
        <v>164845.14550738223</v>
      </c>
      <c r="AY943" s="143">
        <v>0.17921833207950974</v>
      </c>
      <c r="AZ943" s="142">
        <v>638074.94813830755</v>
      </c>
      <c r="BA943" s="143">
        <v>1.4288323896290209</v>
      </c>
      <c r="BB943" s="142">
        <v>32518.430993285496</v>
      </c>
      <c r="BC943" s="143">
        <v>2.9980690404876557E-2</v>
      </c>
      <c r="BE943" s="139">
        <v>84906.815163692838</v>
      </c>
      <c r="BF943" s="139">
        <v>89580.508624155249</v>
      </c>
      <c r="BG943" s="139">
        <v>88357.217033272187</v>
      </c>
      <c r="BH943" s="139">
        <v>103211.21507139328</v>
      </c>
      <c r="BI943" s="139">
        <v>96443.534240654393</v>
      </c>
      <c r="BJ943" s="139">
        <v>90879.356460357783</v>
      </c>
      <c r="BK943" s="139">
        <v>85586.821371566213</v>
      </c>
      <c r="BL943" s="139">
        <v>93563.40212741321</v>
      </c>
      <c r="BM943" s="139">
        <v>100572.14335988503</v>
      </c>
      <c r="BN943" s="139">
        <v>84674.74955306937</v>
      </c>
      <c r="BO943" s="139">
        <v>96006.38739273572</v>
      </c>
      <c r="BP943" s="139">
        <v>103382.11610247263</v>
      </c>
      <c r="BQ943" s="144">
        <v>1117164.2665006679</v>
      </c>
    </row>
    <row r="944" spans="11:69" x14ac:dyDescent="0.25">
      <c r="K944" s="135" t="s">
        <v>328</v>
      </c>
      <c r="N944" s="61" t="s">
        <v>1144</v>
      </c>
      <c r="V944" s="61" t="s">
        <v>396</v>
      </c>
      <c r="W944" s="61" t="s">
        <v>406</v>
      </c>
      <c r="X944" s="61">
        <v>102</v>
      </c>
      <c r="AB944" s="136" t="s">
        <v>387</v>
      </c>
      <c r="AC944" s="179">
        <v>3200170</v>
      </c>
      <c r="AD944" s="180" t="s">
        <v>1145</v>
      </c>
      <c r="AE944" s="139">
        <v>0</v>
      </c>
      <c r="AF944" s="17">
        <v>1301019.25</v>
      </c>
      <c r="AG944" s="17">
        <v>1365244.53</v>
      </c>
      <c r="AH944" s="140">
        <v>1146915.8056105541</v>
      </c>
      <c r="AI944" s="141">
        <v>681509</v>
      </c>
      <c r="AJ944" s="142">
        <v>2044527</v>
      </c>
      <c r="AK944" s="121">
        <v>1678342.5</v>
      </c>
      <c r="AL944" s="142">
        <v>2014011</v>
      </c>
      <c r="AM944" s="181">
        <v>957388.26526876306</v>
      </c>
      <c r="AN944" s="141">
        <v>1867870.040341791</v>
      </c>
      <c r="AO944" s="140">
        <v>2025273.4285714277</v>
      </c>
      <c r="AP944" s="140">
        <v>2120822.6446861238</v>
      </c>
      <c r="AQ944" s="140">
        <v>2184406.9417246254</v>
      </c>
      <c r="AR944" s="142">
        <v>139879.94172462542</v>
      </c>
      <c r="AS944" s="143">
        <v>6.8416774014050885E-2</v>
      </c>
      <c r="AT944" s="142">
        <v>1037491.1361140714</v>
      </c>
      <c r="AU944" s="143">
        <v>0.90459223862711435</v>
      </c>
      <c r="AV944" s="142">
        <v>819162.41172462539</v>
      </c>
      <c r="AW944" s="143">
        <v>0.60001149517487928</v>
      </c>
      <c r="AX944" s="142">
        <v>76295.644686123822</v>
      </c>
      <c r="AY944" s="143">
        <v>3.7317014980053492E-2</v>
      </c>
      <c r="AZ944" s="142">
        <v>973906.83907556976</v>
      </c>
      <c r="BA944" s="143">
        <v>0.84915286223395969</v>
      </c>
      <c r="BB944" s="142">
        <v>63584.297038501594</v>
      </c>
      <c r="BC944" s="143">
        <v>2.9980959132917925E-2</v>
      </c>
      <c r="BE944" s="139">
        <v>167642.56959164838</v>
      </c>
      <c r="BF944" s="139">
        <v>175854.90435289789</v>
      </c>
      <c r="BG944" s="139">
        <v>173705.40949621997</v>
      </c>
      <c r="BH944" s="139">
        <v>199805.96689561833</v>
      </c>
      <c r="BI944" s="139">
        <v>187914.2027032316</v>
      </c>
      <c r="BJ944" s="139">
        <v>178137.16212719431</v>
      </c>
      <c r="BK944" s="139">
        <v>168837.43585021381</v>
      </c>
      <c r="BL944" s="139">
        <v>182853.40672449383</v>
      </c>
      <c r="BM944" s="139">
        <v>195168.74784452008</v>
      </c>
      <c r="BN944" s="139">
        <v>167234.79777324948</v>
      </c>
      <c r="BO944" s="139">
        <v>187146.07439415401</v>
      </c>
      <c r="BP944" s="139">
        <v>200106.26397118339</v>
      </c>
      <c r="BQ944" s="144">
        <v>2184406.941724625</v>
      </c>
    </row>
    <row r="945" spans="2:69" x14ac:dyDescent="0.25">
      <c r="K945" s="135" t="s">
        <v>328</v>
      </c>
      <c r="N945" s="61" t="s">
        <v>3015</v>
      </c>
      <c r="V945" s="61" t="s">
        <v>396</v>
      </c>
      <c r="W945" s="61" t="s">
        <v>406</v>
      </c>
      <c r="X945" s="61">
        <v>102</v>
      </c>
      <c r="AB945" s="136" t="s">
        <v>387</v>
      </c>
      <c r="AC945" s="179">
        <v>3500105</v>
      </c>
      <c r="AD945" s="180" t="s">
        <v>3016</v>
      </c>
      <c r="AE945" s="139">
        <v>0</v>
      </c>
      <c r="AF945" s="17">
        <v>-196</v>
      </c>
      <c r="AG945" s="17">
        <v>0</v>
      </c>
      <c r="AH945" s="140">
        <v>0</v>
      </c>
      <c r="AI945" s="141">
        <v>0</v>
      </c>
      <c r="AJ945" s="142">
        <v>0</v>
      </c>
      <c r="AK945" s="121">
        <v>0</v>
      </c>
      <c r="AL945" s="142">
        <v>0</v>
      </c>
      <c r="AM945" s="181">
        <v>0</v>
      </c>
      <c r="AN945" s="141">
        <v>0</v>
      </c>
      <c r="AO945" s="140">
        <v>0</v>
      </c>
      <c r="AP945" s="140">
        <v>0</v>
      </c>
      <c r="AQ945" s="140">
        <v>0</v>
      </c>
      <c r="AR945" s="142">
        <v>0</v>
      </c>
      <c r="AS945" s="143">
        <v>0</v>
      </c>
      <c r="AT945" s="142">
        <v>0</v>
      </c>
      <c r="AU945" s="143">
        <v>0</v>
      </c>
      <c r="AV945" s="142">
        <v>0</v>
      </c>
      <c r="AW945" s="143">
        <v>0</v>
      </c>
      <c r="AX945" s="142">
        <v>0</v>
      </c>
      <c r="AY945" s="143">
        <v>0</v>
      </c>
      <c r="AZ945" s="142">
        <v>0</v>
      </c>
      <c r="BA945" s="143">
        <v>0</v>
      </c>
      <c r="BB945" s="142">
        <v>0</v>
      </c>
      <c r="BC945" s="143">
        <v>0</v>
      </c>
      <c r="BE945" s="139">
        <v>0</v>
      </c>
      <c r="BF945" s="139">
        <v>0</v>
      </c>
      <c r="BG945" s="139">
        <v>0</v>
      </c>
      <c r="BH945" s="139">
        <v>0</v>
      </c>
      <c r="BI945" s="139">
        <v>0</v>
      </c>
      <c r="BJ945" s="139">
        <v>0</v>
      </c>
      <c r="BK945" s="139">
        <v>0</v>
      </c>
      <c r="BL945" s="139">
        <v>0</v>
      </c>
      <c r="BM945" s="139">
        <v>0</v>
      </c>
      <c r="BN945" s="139">
        <v>0</v>
      </c>
      <c r="BO945" s="139">
        <v>0</v>
      </c>
      <c r="BP945" s="139">
        <v>0</v>
      </c>
      <c r="BQ945" s="144">
        <v>0</v>
      </c>
    </row>
    <row r="946" spans="2:69" x14ac:dyDescent="0.25">
      <c r="K946" s="135" t="s">
        <v>328</v>
      </c>
      <c r="N946" s="61" t="s">
        <v>3017</v>
      </c>
      <c r="V946" s="61" t="s">
        <v>396</v>
      </c>
      <c r="W946" s="61" t="s">
        <v>406</v>
      </c>
      <c r="X946" s="61">
        <v>102</v>
      </c>
      <c r="AB946" s="136" t="s">
        <v>387</v>
      </c>
      <c r="AC946" s="179">
        <v>3500115</v>
      </c>
      <c r="AD946" s="180" t="s">
        <v>3018</v>
      </c>
      <c r="AE946" s="139">
        <v>-679690.13</v>
      </c>
      <c r="AF946" s="17">
        <v>-315978.05</v>
      </c>
      <c r="AG946" s="17">
        <v>-448.01</v>
      </c>
      <c r="AH946" s="140">
        <v>-684.79522855359937</v>
      </c>
      <c r="AI946" s="141">
        <v>0</v>
      </c>
      <c r="AJ946" s="142">
        <v>0</v>
      </c>
      <c r="AK946" s="121">
        <v>0</v>
      </c>
      <c r="AL946" s="142">
        <v>0</v>
      </c>
      <c r="AM946" s="181">
        <v>-571.96835532307773</v>
      </c>
      <c r="AN946" s="141">
        <v>-112.82687323052164</v>
      </c>
      <c r="AO946" s="140">
        <v>0</v>
      </c>
      <c r="AP946" s="140">
        <v>0</v>
      </c>
      <c r="AQ946" s="140">
        <v>0</v>
      </c>
      <c r="AR946" s="142">
        <v>0</v>
      </c>
      <c r="AS946" s="143">
        <v>0</v>
      </c>
      <c r="AT946" s="142">
        <v>684.79522855359937</v>
      </c>
      <c r="AU946" s="143">
        <v>1</v>
      </c>
      <c r="AV946" s="142">
        <v>448.01</v>
      </c>
      <c r="AW946" s="143">
        <v>1</v>
      </c>
      <c r="AX946" s="142">
        <v>0</v>
      </c>
      <c r="AY946" s="143">
        <v>0</v>
      </c>
      <c r="AZ946" s="142">
        <v>684.79522855359937</v>
      </c>
      <c r="BA946" s="143">
        <v>1</v>
      </c>
      <c r="BB946" s="142">
        <v>0</v>
      </c>
      <c r="BC946" s="143">
        <v>0</v>
      </c>
      <c r="BE946" s="139">
        <v>0</v>
      </c>
      <c r="BF946" s="139">
        <v>0</v>
      </c>
      <c r="BG946" s="139">
        <v>0</v>
      </c>
      <c r="BH946" s="139">
        <v>0</v>
      </c>
      <c r="BI946" s="139">
        <v>0</v>
      </c>
      <c r="BJ946" s="139">
        <v>0</v>
      </c>
      <c r="BK946" s="139">
        <v>0</v>
      </c>
      <c r="BL946" s="139">
        <v>0</v>
      </c>
      <c r="BM946" s="139">
        <v>0</v>
      </c>
      <c r="BN946" s="139">
        <v>0</v>
      </c>
      <c r="BO946" s="139">
        <v>0</v>
      </c>
      <c r="BP946" s="139">
        <v>0</v>
      </c>
      <c r="BQ946" s="144">
        <v>0</v>
      </c>
    </row>
    <row r="947" spans="2:69" x14ac:dyDescent="0.25">
      <c r="K947" s="135" t="s">
        <v>328</v>
      </c>
      <c r="N947" s="61" t="s">
        <v>3019</v>
      </c>
      <c r="V947" s="61" t="s">
        <v>396</v>
      </c>
      <c r="W947" s="61" t="s">
        <v>406</v>
      </c>
      <c r="X947" s="61">
        <v>102</v>
      </c>
      <c r="AB947" s="136" t="s">
        <v>387</v>
      </c>
      <c r="AC947" s="179">
        <v>3500130</v>
      </c>
      <c r="AD947" s="180" t="s">
        <v>3020</v>
      </c>
      <c r="AE947" s="139">
        <v>0</v>
      </c>
      <c r="AF947" s="17">
        <v>-6259</v>
      </c>
      <c r="AG947" s="17">
        <v>0</v>
      </c>
      <c r="AH947" s="140">
        <v>0</v>
      </c>
      <c r="AI947" s="141">
        <v>0</v>
      </c>
      <c r="AJ947" s="142">
        <v>0</v>
      </c>
      <c r="AK947" s="121">
        <v>0</v>
      </c>
      <c r="AL947" s="142">
        <v>0</v>
      </c>
      <c r="AM947" s="181">
        <v>0</v>
      </c>
      <c r="AN947" s="141">
        <v>0</v>
      </c>
      <c r="AO947" s="140">
        <v>0</v>
      </c>
      <c r="AP947" s="140">
        <v>0</v>
      </c>
      <c r="AQ947" s="140">
        <v>0</v>
      </c>
      <c r="AR947" s="142">
        <v>0</v>
      </c>
      <c r="AS947" s="143">
        <v>0</v>
      </c>
      <c r="AT947" s="142">
        <v>0</v>
      </c>
      <c r="AU947" s="143">
        <v>0</v>
      </c>
      <c r="AV947" s="142">
        <v>0</v>
      </c>
      <c r="AW947" s="143">
        <v>0</v>
      </c>
      <c r="AX947" s="142">
        <v>0</v>
      </c>
      <c r="AY947" s="143">
        <v>0</v>
      </c>
      <c r="AZ947" s="142">
        <v>0</v>
      </c>
      <c r="BA947" s="143">
        <v>0</v>
      </c>
      <c r="BB947" s="142">
        <v>0</v>
      </c>
      <c r="BC947" s="143">
        <v>0</v>
      </c>
      <c r="BE947" s="139">
        <v>0</v>
      </c>
      <c r="BF947" s="139">
        <v>0</v>
      </c>
      <c r="BG947" s="139">
        <v>0</v>
      </c>
      <c r="BH947" s="139">
        <v>0</v>
      </c>
      <c r="BI947" s="139">
        <v>0</v>
      </c>
      <c r="BJ947" s="139">
        <v>0</v>
      </c>
      <c r="BK947" s="139">
        <v>0</v>
      </c>
      <c r="BL947" s="139">
        <v>0</v>
      </c>
      <c r="BM947" s="139">
        <v>0</v>
      </c>
      <c r="BN947" s="139">
        <v>0</v>
      </c>
      <c r="BO947" s="139">
        <v>0</v>
      </c>
      <c r="BP947" s="139">
        <v>0</v>
      </c>
      <c r="BQ947" s="144">
        <v>0</v>
      </c>
    </row>
    <row r="948" spans="2:69" x14ac:dyDescent="0.25">
      <c r="K948" s="135" t="s">
        <v>328</v>
      </c>
      <c r="N948" s="61" t="s">
        <v>3021</v>
      </c>
      <c r="V948" s="61" t="s">
        <v>396</v>
      </c>
      <c r="W948" s="61" t="s">
        <v>406</v>
      </c>
      <c r="X948" s="61">
        <v>102</v>
      </c>
      <c r="AB948" s="136" t="s">
        <v>387</v>
      </c>
      <c r="AC948" s="179">
        <v>3500131</v>
      </c>
      <c r="AD948" s="180" t="s">
        <v>3022</v>
      </c>
      <c r="AE948" s="139">
        <v>0</v>
      </c>
      <c r="AF948" s="17">
        <v>-1573.01</v>
      </c>
      <c r="AG948" s="17">
        <v>0</v>
      </c>
      <c r="AH948" s="140">
        <v>0</v>
      </c>
      <c r="AI948" s="141">
        <v>0</v>
      </c>
      <c r="AJ948" s="142">
        <v>0</v>
      </c>
      <c r="AK948" s="121">
        <v>0</v>
      </c>
      <c r="AL948" s="142">
        <v>0</v>
      </c>
      <c r="AM948" s="181">
        <v>0</v>
      </c>
      <c r="AN948" s="141">
        <v>0</v>
      </c>
      <c r="AO948" s="140">
        <v>0</v>
      </c>
      <c r="AP948" s="140">
        <v>0</v>
      </c>
      <c r="AQ948" s="140">
        <v>0</v>
      </c>
      <c r="AR948" s="142">
        <v>0</v>
      </c>
      <c r="AS948" s="143">
        <v>0</v>
      </c>
      <c r="AT948" s="142">
        <v>0</v>
      </c>
      <c r="AU948" s="143">
        <v>0</v>
      </c>
      <c r="AV948" s="142">
        <v>0</v>
      </c>
      <c r="AW948" s="143">
        <v>0</v>
      </c>
      <c r="AX948" s="142">
        <v>0</v>
      </c>
      <c r="AY948" s="143">
        <v>0</v>
      </c>
      <c r="AZ948" s="142">
        <v>0</v>
      </c>
      <c r="BA948" s="143">
        <v>0</v>
      </c>
      <c r="BB948" s="142">
        <v>0</v>
      </c>
      <c r="BC948" s="143">
        <v>0</v>
      </c>
      <c r="BE948" s="139">
        <v>0</v>
      </c>
      <c r="BF948" s="139">
        <v>0</v>
      </c>
      <c r="BG948" s="139">
        <v>0</v>
      </c>
      <c r="BH948" s="139">
        <v>0</v>
      </c>
      <c r="BI948" s="139">
        <v>0</v>
      </c>
      <c r="BJ948" s="139">
        <v>0</v>
      </c>
      <c r="BK948" s="139">
        <v>0</v>
      </c>
      <c r="BL948" s="139">
        <v>0</v>
      </c>
      <c r="BM948" s="139">
        <v>0</v>
      </c>
      <c r="BN948" s="139">
        <v>0</v>
      </c>
      <c r="BO948" s="139">
        <v>0</v>
      </c>
      <c r="BP948" s="139">
        <v>0</v>
      </c>
      <c r="BQ948" s="144">
        <v>0</v>
      </c>
    </row>
    <row r="949" spans="2:69" x14ac:dyDescent="0.25">
      <c r="K949" s="135" t="s">
        <v>328</v>
      </c>
      <c r="N949" s="61" t="s">
        <v>3023</v>
      </c>
      <c r="V949" s="61" t="s">
        <v>396</v>
      </c>
      <c r="W949" s="61" t="s">
        <v>406</v>
      </c>
      <c r="X949" s="61">
        <v>102</v>
      </c>
      <c r="AB949" s="136" t="s">
        <v>387</v>
      </c>
      <c r="AC949" s="179">
        <v>3500140</v>
      </c>
      <c r="AD949" s="180" t="s">
        <v>3024</v>
      </c>
      <c r="AE949" s="139">
        <v>0</v>
      </c>
      <c r="AF949" s="17">
        <v>-36.880000000000003</v>
      </c>
      <c r="AG949" s="17">
        <v>36.880000000000003</v>
      </c>
      <c r="AH949" s="140">
        <v>77.282792458311917</v>
      </c>
      <c r="AI949" s="141">
        <v>0</v>
      </c>
      <c r="AJ949" s="142">
        <v>0</v>
      </c>
      <c r="AK949" s="121">
        <v>0</v>
      </c>
      <c r="AL949" s="142">
        <v>0</v>
      </c>
      <c r="AM949" s="181">
        <v>64.550647021693237</v>
      </c>
      <c r="AN949" s="141">
        <v>12.73214543661868</v>
      </c>
      <c r="AO949" s="140">
        <v>0</v>
      </c>
      <c r="AP949" s="140">
        <v>0</v>
      </c>
      <c r="AQ949" s="140">
        <v>0</v>
      </c>
      <c r="AR949" s="142">
        <v>0</v>
      </c>
      <c r="AS949" s="143">
        <v>0</v>
      </c>
      <c r="AT949" s="142">
        <v>-77.282792458311917</v>
      </c>
      <c r="AU949" s="143">
        <v>-1</v>
      </c>
      <c r="AV949" s="142">
        <v>-36.880000000000003</v>
      </c>
      <c r="AW949" s="143">
        <v>-1</v>
      </c>
      <c r="AX949" s="142">
        <v>0</v>
      </c>
      <c r="AY949" s="143">
        <v>0</v>
      </c>
      <c r="AZ949" s="142">
        <v>-77.282792458311917</v>
      </c>
      <c r="BA949" s="143">
        <v>-1</v>
      </c>
      <c r="BB949" s="142">
        <v>0</v>
      </c>
      <c r="BC949" s="143">
        <v>0</v>
      </c>
      <c r="BE949" s="139">
        <v>0</v>
      </c>
      <c r="BF949" s="139">
        <v>0</v>
      </c>
      <c r="BG949" s="139">
        <v>0</v>
      </c>
      <c r="BH949" s="139">
        <v>0</v>
      </c>
      <c r="BI949" s="139">
        <v>0</v>
      </c>
      <c r="BJ949" s="139">
        <v>0</v>
      </c>
      <c r="BK949" s="139">
        <v>0</v>
      </c>
      <c r="BL949" s="139">
        <v>0</v>
      </c>
      <c r="BM949" s="139">
        <v>0</v>
      </c>
      <c r="BN949" s="139">
        <v>0</v>
      </c>
      <c r="BO949" s="139">
        <v>0</v>
      </c>
      <c r="BP949" s="139">
        <v>0</v>
      </c>
      <c r="BQ949" s="144">
        <v>0</v>
      </c>
    </row>
    <row r="950" spans="2:69" x14ac:dyDescent="0.25">
      <c r="K950" s="135" t="s">
        <v>328</v>
      </c>
      <c r="N950" s="61" t="s">
        <v>3025</v>
      </c>
      <c r="V950" s="61" t="s">
        <v>396</v>
      </c>
      <c r="W950" s="61" t="s">
        <v>406</v>
      </c>
      <c r="X950" s="61">
        <v>102</v>
      </c>
      <c r="AB950" s="136" t="s">
        <v>387</v>
      </c>
      <c r="AC950" s="179">
        <v>3500150</v>
      </c>
      <c r="AD950" s="180" t="s">
        <v>3026</v>
      </c>
      <c r="AE950" s="139">
        <v>0</v>
      </c>
      <c r="AF950" s="17">
        <v>1991</v>
      </c>
      <c r="AG950" s="17">
        <v>0</v>
      </c>
      <c r="AH950" s="140">
        <v>0</v>
      </c>
      <c r="AI950" s="141">
        <v>0</v>
      </c>
      <c r="AJ950" s="142">
        <v>0</v>
      </c>
      <c r="AK950" s="121">
        <v>0</v>
      </c>
      <c r="AL950" s="142">
        <v>0</v>
      </c>
      <c r="AM950" s="181">
        <v>0</v>
      </c>
      <c r="AN950" s="141">
        <v>0</v>
      </c>
      <c r="AO950" s="140">
        <v>0</v>
      </c>
      <c r="AP950" s="140">
        <v>0</v>
      </c>
      <c r="AQ950" s="140">
        <v>0</v>
      </c>
      <c r="AR950" s="142">
        <v>0</v>
      </c>
      <c r="AS950" s="143">
        <v>0</v>
      </c>
      <c r="AT950" s="142">
        <v>0</v>
      </c>
      <c r="AU950" s="143">
        <v>0</v>
      </c>
      <c r="AV950" s="142">
        <v>0</v>
      </c>
      <c r="AW950" s="143">
        <v>0</v>
      </c>
      <c r="AX950" s="142">
        <v>0</v>
      </c>
      <c r="AY950" s="143">
        <v>0</v>
      </c>
      <c r="AZ950" s="142">
        <v>0</v>
      </c>
      <c r="BA950" s="143">
        <v>0</v>
      </c>
      <c r="BB950" s="142">
        <v>0</v>
      </c>
      <c r="BC950" s="143">
        <v>0</v>
      </c>
      <c r="BE950" s="139">
        <v>0</v>
      </c>
      <c r="BF950" s="139">
        <v>0</v>
      </c>
      <c r="BG950" s="139">
        <v>0</v>
      </c>
      <c r="BH950" s="139">
        <v>0</v>
      </c>
      <c r="BI950" s="139">
        <v>0</v>
      </c>
      <c r="BJ950" s="139">
        <v>0</v>
      </c>
      <c r="BK950" s="139">
        <v>0</v>
      </c>
      <c r="BL950" s="139">
        <v>0</v>
      </c>
      <c r="BM950" s="139">
        <v>0</v>
      </c>
      <c r="BN950" s="139">
        <v>0</v>
      </c>
      <c r="BO950" s="139">
        <v>0</v>
      </c>
      <c r="BP950" s="139">
        <v>0</v>
      </c>
      <c r="BQ950" s="144">
        <v>0</v>
      </c>
    </row>
    <row r="951" spans="2:69" x14ac:dyDescent="0.25">
      <c r="K951" s="135" t="s">
        <v>328</v>
      </c>
      <c r="N951" s="61" t="s">
        <v>3027</v>
      </c>
      <c r="V951" s="61" t="s">
        <v>396</v>
      </c>
      <c r="W951" s="61" t="s">
        <v>406</v>
      </c>
      <c r="X951" s="61">
        <v>102</v>
      </c>
      <c r="AB951" s="136" t="s">
        <v>387</v>
      </c>
      <c r="AC951" s="179">
        <v>3500170</v>
      </c>
      <c r="AD951" s="180" t="s">
        <v>3028</v>
      </c>
      <c r="AE951" s="139">
        <v>0</v>
      </c>
      <c r="AF951" s="17">
        <v>-91996.110000000015</v>
      </c>
      <c r="AG951" s="17">
        <v>0</v>
      </c>
      <c r="AH951" s="140">
        <v>-263.78410831486718</v>
      </c>
      <c r="AI951" s="141">
        <v>0</v>
      </c>
      <c r="AJ951" s="142">
        <v>0</v>
      </c>
      <c r="AK951" s="121">
        <v>-341</v>
      </c>
      <c r="AL951" s="142">
        <v>-409.20000000000005</v>
      </c>
      <c r="AM951" s="181">
        <v>-220.32634075625657</v>
      </c>
      <c r="AN951" s="141">
        <v>-384.45776755861061</v>
      </c>
      <c r="AO951" s="140">
        <v>-584.57142857142901</v>
      </c>
      <c r="AP951" s="140">
        <v>0</v>
      </c>
      <c r="AQ951" s="140">
        <v>0</v>
      </c>
      <c r="AR951" s="142">
        <v>0</v>
      </c>
      <c r="AS951" s="143">
        <v>0</v>
      </c>
      <c r="AT951" s="142">
        <v>263.78410831486718</v>
      </c>
      <c r="AU951" s="143">
        <v>1</v>
      </c>
      <c r="AV951" s="142">
        <v>0</v>
      </c>
      <c r="AW951" s="143">
        <v>0</v>
      </c>
      <c r="AX951" s="142">
        <v>0</v>
      </c>
      <c r="AY951" s="143">
        <v>0</v>
      </c>
      <c r="AZ951" s="142">
        <v>263.78410831486718</v>
      </c>
      <c r="BA951" s="143">
        <v>1</v>
      </c>
      <c r="BB951" s="142">
        <v>0</v>
      </c>
      <c r="BC951" s="143">
        <v>0</v>
      </c>
      <c r="BE951" s="139">
        <v>0</v>
      </c>
      <c r="BF951" s="139">
        <v>0</v>
      </c>
      <c r="BG951" s="139">
        <v>0</v>
      </c>
      <c r="BH951" s="139">
        <v>0</v>
      </c>
      <c r="BI951" s="139">
        <v>0</v>
      </c>
      <c r="BJ951" s="139">
        <v>0</v>
      </c>
      <c r="BK951" s="139">
        <v>0</v>
      </c>
      <c r="BL951" s="139">
        <v>0</v>
      </c>
      <c r="BM951" s="139">
        <v>0</v>
      </c>
      <c r="BN951" s="139">
        <v>0</v>
      </c>
      <c r="BO951" s="139">
        <v>0</v>
      </c>
      <c r="BP951" s="139">
        <v>0</v>
      </c>
      <c r="BQ951" s="144">
        <v>0</v>
      </c>
    </row>
    <row r="952" spans="2:69" x14ac:dyDescent="0.25">
      <c r="K952" s="135" t="s">
        <v>328</v>
      </c>
      <c r="N952" s="61" t="s">
        <v>3029</v>
      </c>
      <c r="V952" s="61" t="s">
        <v>396</v>
      </c>
      <c r="W952" s="61" t="s">
        <v>406</v>
      </c>
      <c r="X952" s="61">
        <v>102</v>
      </c>
      <c r="AB952" s="136" t="s">
        <v>387</v>
      </c>
      <c r="AC952" s="179">
        <v>250030006010</v>
      </c>
      <c r="AD952" s="180" t="s">
        <v>3030</v>
      </c>
      <c r="AE952" s="139">
        <v>4668858.0999999996</v>
      </c>
      <c r="AF952" s="17">
        <v>0</v>
      </c>
      <c r="AG952" s="17">
        <v>0</v>
      </c>
      <c r="AH952" s="140">
        <v>0</v>
      </c>
      <c r="AI952" s="141">
        <v>0</v>
      </c>
      <c r="AJ952" s="142">
        <v>0</v>
      </c>
      <c r="AK952" s="121">
        <v>0</v>
      </c>
      <c r="AL952" s="142">
        <v>0</v>
      </c>
      <c r="AM952" s="181">
        <v>0</v>
      </c>
      <c r="AN952" s="141">
        <v>0</v>
      </c>
      <c r="AO952" s="140">
        <v>0</v>
      </c>
      <c r="AP952" s="140">
        <v>0</v>
      </c>
      <c r="AQ952" s="140">
        <v>0</v>
      </c>
      <c r="AR952" s="142">
        <v>0</v>
      </c>
      <c r="AS952" s="143">
        <v>0</v>
      </c>
      <c r="AT952" s="142">
        <v>0</v>
      </c>
      <c r="AU952" s="143">
        <v>0</v>
      </c>
      <c r="AV952" s="142">
        <v>0</v>
      </c>
      <c r="AW952" s="143">
        <v>0</v>
      </c>
      <c r="AX952" s="142">
        <v>0</v>
      </c>
      <c r="AY952" s="143">
        <v>0</v>
      </c>
      <c r="AZ952" s="142">
        <v>0</v>
      </c>
      <c r="BA952" s="143">
        <v>0</v>
      </c>
      <c r="BB952" s="142">
        <v>0</v>
      </c>
      <c r="BC952" s="143">
        <v>0</v>
      </c>
      <c r="BE952" s="139">
        <v>0</v>
      </c>
      <c r="BF952" s="139">
        <v>0</v>
      </c>
      <c r="BG952" s="139">
        <v>0</v>
      </c>
      <c r="BH952" s="139">
        <v>0</v>
      </c>
      <c r="BI952" s="139">
        <v>0</v>
      </c>
      <c r="BJ952" s="139">
        <v>0</v>
      </c>
      <c r="BK952" s="139">
        <v>0</v>
      </c>
      <c r="BL952" s="139">
        <v>0</v>
      </c>
      <c r="BM952" s="139">
        <v>0</v>
      </c>
      <c r="BN952" s="139">
        <v>0</v>
      </c>
      <c r="BO952" s="139">
        <v>0</v>
      </c>
      <c r="BP952" s="139">
        <v>0</v>
      </c>
      <c r="BQ952" s="144">
        <v>0</v>
      </c>
    </row>
    <row r="953" spans="2:69" x14ac:dyDescent="0.25">
      <c r="K953" s="135" t="s">
        <v>328</v>
      </c>
      <c r="N953" s="61" t="s">
        <v>3031</v>
      </c>
      <c r="V953" s="61" t="s">
        <v>396</v>
      </c>
      <c r="W953" s="61" t="s">
        <v>406</v>
      </c>
      <c r="X953" s="61">
        <v>102</v>
      </c>
      <c r="AB953" s="136" t="s">
        <v>387</v>
      </c>
      <c r="AC953" s="179">
        <v>250030006015</v>
      </c>
      <c r="AD953" s="180" t="s">
        <v>3032</v>
      </c>
      <c r="AE953" s="139">
        <v>1421496.29</v>
      </c>
      <c r="AF953" s="17">
        <v>0</v>
      </c>
      <c r="AG953" s="17">
        <v>0</v>
      </c>
      <c r="AH953" s="140">
        <v>0</v>
      </c>
      <c r="AI953" s="141">
        <v>0</v>
      </c>
      <c r="AJ953" s="142">
        <v>0</v>
      </c>
      <c r="AK953" s="121">
        <v>0</v>
      </c>
      <c r="AL953" s="142">
        <v>0</v>
      </c>
      <c r="AM953" s="181">
        <v>0</v>
      </c>
      <c r="AN953" s="141">
        <v>0</v>
      </c>
      <c r="AO953" s="140">
        <v>0</v>
      </c>
      <c r="AP953" s="140">
        <v>0</v>
      </c>
      <c r="AQ953" s="140">
        <v>0</v>
      </c>
      <c r="AR953" s="142">
        <v>0</v>
      </c>
      <c r="AS953" s="143">
        <v>0</v>
      </c>
      <c r="AT953" s="142">
        <v>0</v>
      </c>
      <c r="AU953" s="143">
        <v>0</v>
      </c>
      <c r="AV953" s="142">
        <v>0</v>
      </c>
      <c r="AW953" s="143">
        <v>0</v>
      </c>
      <c r="AX953" s="142">
        <v>0</v>
      </c>
      <c r="AY953" s="143">
        <v>0</v>
      </c>
      <c r="AZ953" s="142">
        <v>0</v>
      </c>
      <c r="BA953" s="143">
        <v>0</v>
      </c>
      <c r="BB953" s="142">
        <v>0</v>
      </c>
      <c r="BC953" s="143">
        <v>0</v>
      </c>
      <c r="BE953" s="139">
        <v>0</v>
      </c>
      <c r="BF953" s="139">
        <v>0</v>
      </c>
      <c r="BG953" s="139">
        <v>0</v>
      </c>
      <c r="BH953" s="139">
        <v>0</v>
      </c>
      <c r="BI953" s="139">
        <v>0</v>
      </c>
      <c r="BJ953" s="139">
        <v>0</v>
      </c>
      <c r="BK953" s="139">
        <v>0</v>
      </c>
      <c r="BL953" s="139">
        <v>0</v>
      </c>
      <c r="BM953" s="139">
        <v>0</v>
      </c>
      <c r="BN953" s="139">
        <v>0</v>
      </c>
      <c r="BO953" s="139">
        <v>0</v>
      </c>
      <c r="BP953" s="139">
        <v>0</v>
      </c>
      <c r="BQ953" s="144">
        <v>0</v>
      </c>
    </row>
    <row r="954" spans="2:69" x14ac:dyDescent="0.25">
      <c r="K954" s="135" t="s">
        <v>328</v>
      </c>
      <c r="N954" s="61" t="s">
        <v>3033</v>
      </c>
      <c r="V954" s="61" t="s">
        <v>396</v>
      </c>
      <c r="W954" s="61" t="s">
        <v>406</v>
      </c>
      <c r="X954" s="61">
        <v>102</v>
      </c>
      <c r="AB954" s="136" t="s">
        <v>387</v>
      </c>
      <c r="AC954" s="179">
        <v>250030006020</v>
      </c>
      <c r="AD954" s="180" t="s">
        <v>3034</v>
      </c>
      <c r="AE954" s="139">
        <v>3561561.85</v>
      </c>
      <c r="AF954" s="17">
        <v>0</v>
      </c>
      <c r="AG954" s="17">
        <v>0</v>
      </c>
      <c r="AH954" s="140">
        <v>0</v>
      </c>
      <c r="AI954" s="141">
        <v>0</v>
      </c>
      <c r="AJ954" s="142">
        <v>0</v>
      </c>
      <c r="AK954" s="121">
        <v>0</v>
      </c>
      <c r="AL954" s="142">
        <v>0</v>
      </c>
      <c r="AM954" s="181">
        <v>0</v>
      </c>
      <c r="AN954" s="141">
        <v>0</v>
      </c>
      <c r="AO954" s="140">
        <v>0</v>
      </c>
      <c r="AP954" s="140">
        <v>0</v>
      </c>
      <c r="AQ954" s="140">
        <v>0</v>
      </c>
      <c r="AR954" s="142">
        <v>0</v>
      </c>
      <c r="AS954" s="143">
        <v>0</v>
      </c>
      <c r="AT954" s="142">
        <v>0</v>
      </c>
      <c r="AU954" s="143">
        <v>0</v>
      </c>
      <c r="AV954" s="142">
        <v>0</v>
      </c>
      <c r="AW954" s="143">
        <v>0</v>
      </c>
      <c r="AX954" s="142">
        <v>0</v>
      </c>
      <c r="AY954" s="143">
        <v>0</v>
      </c>
      <c r="AZ954" s="142">
        <v>0</v>
      </c>
      <c r="BA954" s="143">
        <v>0</v>
      </c>
      <c r="BB954" s="142">
        <v>0</v>
      </c>
      <c r="BC954" s="143">
        <v>0</v>
      </c>
      <c r="BE954" s="139">
        <v>0</v>
      </c>
      <c r="BF954" s="139">
        <v>0</v>
      </c>
      <c r="BG954" s="139">
        <v>0</v>
      </c>
      <c r="BH954" s="139">
        <v>0</v>
      </c>
      <c r="BI954" s="139">
        <v>0</v>
      </c>
      <c r="BJ954" s="139">
        <v>0</v>
      </c>
      <c r="BK954" s="139">
        <v>0</v>
      </c>
      <c r="BL954" s="139">
        <v>0</v>
      </c>
      <c r="BM954" s="139">
        <v>0</v>
      </c>
      <c r="BN954" s="139">
        <v>0</v>
      </c>
      <c r="BO954" s="139">
        <v>0</v>
      </c>
      <c r="BP954" s="139">
        <v>0</v>
      </c>
      <c r="BQ954" s="144">
        <v>0</v>
      </c>
    </row>
    <row r="955" spans="2:69" x14ac:dyDescent="0.25">
      <c r="K955" s="135" t="s">
        <v>328</v>
      </c>
      <c r="N955" s="61" t="s">
        <v>3035</v>
      </c>
      <c r="V955" s="61" t="s">
        <v>396</v>
      </c>
      <c r="W955" s="61" t="s">
        <v>406</v>
      </c>
      <c r="X955" s="61">
        <v>102</v>
      </c>
      <c r="AB955" s="136" t="s">
        <v>387</v>
      </c>
      <c r="AC955" s="179">
        <v>250030006030</v>
      </c>
      <c r="AD955" s="180" t="s">
        <v>3036</v>
      </c>
      <c r="AE955" s="139">
        <v>4204423.22</v>
      </c>
      <c r="AF955" s="17">
        <v>0</v>
      </c>
      <c r="AG955" s="17">
        <v>0</v>
      </c>
      <c r="AH955" s="140">
        <v>0</v>
      </c>
      <c r="AI955" s="141">
        <v>0</v>
      </c>
      <c r="AJ955" s="142">
        <v>0</v>
      </c>
      <c r="AK955" s="121">
        <v>0</v>
      </c>
      <c r="AL955" s="142">
        <v>0</v>
      </c>
      <c r="AM955" s="181">
        <v>0</v>
      </c>
      <c r="AN955" s="141">
        <v>0</v>
      </c>
      <c r="AO955" s="140">
        <v>0</v>
      </c>
      <c r="AP955" s="140">
        <v>0</v>
      </c>
      <c r="AQ955" s="140">
        <v>0</v>
      </c>
      <c r="AR955" s="142">
        <v>0</v>
      </c>
      <c r="AS955" s="143">
        <v>0</v>
      </c>
      <c r="AT955" s="142">
        <v>0</v>
      </c>
      <c r="AU955" s="143">
        <v>0</v>
      </c>
      <c r="AV955" s="142">
        <v>0</v>
      </c>
      <c r="AW955" s="143">
        <v>0</v>
      </c>
      <c r="AX955" s="142">
        <v>0</v>
      </c>
      <c r="AY955" s="143">
        <v>0</v>
      </c>
      <c r="AZ955" s="142">
        <v>0</v>
      </c>
      <c r="BA955" s="143">
        <v>0</v>
      </c>
      <c r="BB955" s="142">
        <v>0</v>
      </c>
      <c r="BC955" s="143">
        <v>0</v>
      </c>
      <c r="BE955" s="139">
        <v>0</v>
      </c>
      <c r="BF955" s="139">
        <v>0</v>
      </c>
      <c r="BG955" s="139">
        <v>0</v>
      </c>
      <c r="BH955" s="139">
        <v>0</v>
      </c>
      <c r="BI955" s="139">
        <v>0</v>
      </c>
      <c r="BJ955" s="139">
        <v>0</v>
      </c>
      <c r="BK955" s="139">
        <v>0</v>
      </c>
      <c r="BL955" s="139">
        <v>0</v>
      </c>
      <c r="BM955" s="139">
        <v>0</v>
      </c>
      <c r="BN955" s="139">
        <v>0</v>
      </c>
      <c r="BO955" s="139">
        <v>0</v>
      </c>
      <c r="BP955" s="139">
        <v>0</v>
      </c>
      <c r="BQ955" s="144">
        <v>0</v>
      </c>
    </row>
    <row r="956" spans="2:69" x14ac:dyDescent="0.25">
      <c r="K956" s="135" t="s">
        <v>328</v>
      </c>
      <c r="N956" s="61" t="s">
        <v>3037</v>
      </c>
      <c r="V956" s="61" t="s">
        <v>396</v>
      </c>
      <c r="W956" s="61" t="s">
        <v>406</v>
      </c>
      <c r="X956" s="61">
        <v>102</v>
      </c>
      <c r="AB956" s="136" t="s">
        <v>387</v>
      </c>
      <c r="AC956" s="179">
        <v>250030006040</v>
      </c>
      <c r="AD956" s="180" t="s">
        <v>3038</v>
      </c>
      <c r="AE956" s="139">
        <v>3759850.66</v>
      </c>
      <c r="AF956" s="17">
        <v>0</v>
      </c>
      <c r="AG956" s="17">
        <v>0</v>
      </c>
      <c r="AH956" s="140">
        <v>0</v>
      </c>
      <c r="AI956" s="141">
        <v>0</v>
      </c>
      <c r="AJ956" s="142">
        <v>0</v>
      </c>
      <c r="AK956" s="121">
        <v>0</v>
      </c>
      <c r="AL956" s="142">
        <v>0</v>
      </c>
      <c r="AM956" s="181">
        <v>0</v>
      </c>
      <c r="AN956" s="141">
        <v>0</v>
      </c>
      <c r="AO956" s="140">
        <v>0</v>
      </c>
      <c r="AP956" s="140">
        <v>0</v>
      </c>
      <c r="AQ956" s="140">
        <v>0</v>
      </c>
      <c r="AR956" s="142">
        <v>0</v>
      </c>
      <c r="AS956" s="143">
        <v>0</v>
      </c>
      <c r="AT956" s="142">
        <v>0</v>
      </c>
      <c r="AU956" s="143">
        <v>0</v>
      </c>
      <c r="AV956" s="142">
        <v>0</v>
      </c>
      <c r="AW956" s="143">
        <v>0</v>
      </c>
      <c r="AX956" s="142">
        <v>0</v>
      </c>
      <c r="AY956" s="143">
        <v>0</v>
      </c>
      <c r="AZ956" s="142">
        <v>0</v>
      </c>
      <c r="BA956" s="143">
        <v>0</v>
      </c>
      <c r="BB956" s="142">
        <v>0</v>
      </c>
      <c r="BC956" s="143">
        <v>0</v>
      </c>
      <c r="BE956" s="139">
        <v>0</v>
      </c>
      <c r="BF956" s="139">
        <v>0</v>
      </c>
      <c r="BG956" s="139">
        <v>0</v>
      </c>
      <c r="BH956" s="139">
        <v>0</v>
      </c>
      <c r="BI956" s="139">
        <v>0</v>
      </c>
      <c r="BJ956" s="139">
        <v>0</v>
      </c>
      <c r="BK956" s="139">
        <v>0</v>
      </c>
      <c r="BL956" s="139">
        <v>0</v>
      </c>
      <c r="BM956" s="139">
        <v>0</v>
      </c>
      <c r="BN956" s="139">
        <v>0</v>
      </c>
      <c r="BO956" s="139">
        <v>0</v>
      </c>
      <c r="BP956" s="139">
        <v>0</v>
      </c>
      <c r="BQ956" s="144">
        <v>0</v>
      </c>
    </row>
    <row r="957" spans="2:69" x14ac:dyDescent="0.25">
      <c r="K957" s="135" t="s">
        <v>328</v>
      </c>
      <c r="N957" s="61" t="s">
        <v>3039</v>
      </c>
      <c r="V957" s="61" t="s">
        <v>396</v>
      </c>
      <c r="W957" s="61" t="s">
        <v>406</v>
      </c>
      <c r="X957" s="61">
        <v>102</v>
      </c>
      <c r="AB957" s="136" t="s">
        <v>387</v>
      </c>
      <c r="AC957" s="179">
        <v>250030006050</v>
      </c>
      <c r="AD957" s="180" t="s">
        <v>3040</v>
      </c>
      <c r="AE957" s="139">
        <v>316685.03999999998</v>
      </c>
      <c r="AF957" s="17">
        <v>0</v>
      </c>
      <c r="AG957" s="17">
        <v>0</v>
      </c>
      <c r="AH957" s="140">
        <v>0</v>
      </c>
      <c r="AI957" s="141">
        <v>0</v>
      </c>
      <c r="AJ957" s="142">
        <v>0</v>
      </c>
      <c r="AK957" s="121">
        <v>0</v>
      </c>
      <c r="AL957" s="142">
        <v>0</v>
      </c>
      <c r="AM957" s="181">
        <v>0</v>
      </c>
      <c r="AN957" s="141">
        <v>0</v>
      </c>
      <c r="AO957" s="140">
        <v>0</v>
      </c>
      <c r="AP957" s="140">
        <v>0</v>
      </c>
      <c r="AQ957" s="140">
        <v>0</v>
      </c>
      <c r="AR957" s="142">
        <v>0</v>
      </c>
      <c r="AS957" s="143">
        <v>0</v>
      </c>
      <c r="AT957" s="142">
        <v>0</v>
      </c>
      <c r="AU957" s="143">
        <v>0</v>
      </c>
      <c r="AV957" s="142">
        <v>0</v>
      </c>
      <c r="AW957" s="143">
        <v>0</v>
      </c>
      <c r="AX957" s="142">
        <v>0</v>
      </c>
      <c r="AY957" s="143">
        <v>0</v>
      </c>
      <c r="AZ957" s="142">
        <v>0</v>
      </c>
      <c r="BA957" s="143">
        <v>0</v>
      </c>
      <c r="BB957" s="142">
        <v>0</v>
      </c>
      <c r="BC957" s="143">
        <v>0</v>
      </c>
      <c r="BE957" s="139">
        <v>0</v>
      </c>
      <c r="BF957" s="139">
        <v>0</v>
      </c>
      <c r="BG957" s="139">
        <v>0</v>
      </c>
      <c r="BH957" s="139">
        <v>0</v>
      </c>
      <c r="BI957" s="139">
        <v>0</v>
      </c>
      <c r="BJ957" s="139">
        <v>0</v>
      </c>
      <c r="BK957" s="139">
        <v>0</v>
      </c>
      <c r="BL957" s="139">
        <v>0</v>
      </c>
      <c r="BM957" s="139">
        <v>0</v>
      </c>
      <c r="BN957" s="139">
        <v>0</v>
      </c>
      <c r="BO957" s="139">
        <v>0</v>
      </c>
      <c r="BP957" s="139">
        <v>0</v>
      </c>
      <c r="BQ957" s="144">
        <v>0</v>
      </c>
    </row>
    <row r="958" spans="2:69" x14ac:dyDescent="0.25">
      <c r="K958" s="135" t="s">
        <v>328</v>
      </c>
      <c r="N958" s="61" t="s">
        <v>3041</v>
      </c>
      <c r="V958" s="61" t="s">
        <v>396</v>
      </c>
      <c r="W958" s="61" t="s">
        <v>406</v>
      </c>
      <c r="X958" s="61">
        <v>102</v>
      </c>
      <c r="AB958" s="136" t="s">
        <v>387</v>
      </c>
      <c r="AC958" s="179">
        <v>250030006060</v>
      </c>
      <c r="AD958" s="180" t="s">
        <v>3042</v>
      </c>
      <c r="AE958" s="139">
        <v>224267.81999999998</v>
      </c>
      <c r="AF958" s="17">
        <v>0</v>
      </c>
      <c r="AG958" s="17">
        <v>0</v>
      </c>
      <c r="AH958" s="140">
        <v>0</v>
      </c>
      <c r="AI958" s="141">
        <v>0</v>
      </c>
      <c r="AJ958" s="142">
        <v>0</v>
      </c>
      <c r="AK958" s="121">
        <v>0</v>
      </c>
      <c r="AL958" s="142">
        <v>0</v>
      </c>
      <c r="AM958" s="181">
        <v>0</v>
      </c>
      <c r="AN958" s="141">
        <v>0</v>
      </c>
      <c r="AO958" s="140">
        <v>0</v>
      </c>
      <c r="AP958" s="140">
        <v>0</v>
      </c>
      <c r="AQ958" s="140">
        <v>0</v>
      </c>
      <c r="AR958" s="142">
        <v>0</v>
      </c>
      <c r="AS958" s="143">
        <v>0</v>
      </c>
      <c r="AT958" s="142">
        <v>0</v>
      </c>
      <c r="AU958" s="143">
        <v>0</v>
      </c>
      <c r="AV958" s="142">
        <v>0</v>
      </c>
      <c r="AW958" s="143">
        <v>0</v>
      </c>
      <c r="AX958" s="142">
        <v>0</v>
      </c>
      <c r="AY958" s="143">
        <v>0</v>
      </c>
      <c r="AZ958" s="142">
        <v>0</v>
      </c>
      <c r="BA958" s="143">
        <v>0</v>
      </c>
      <c r="BB958" s="142">
        <v>0</v>
      </c>
      <c r="BC958" s="143">
        <v>0</v>
      </c>
      <c r="BE958" s="139">
        <v>0</v>
      </c>
      <c r="BF958" s="139">
        <v>0</v>
      </c>
      <c r="BG958" s="139">
        <v>0</v>
      </c>
      <c r="BH958" s="139">
        <v>0</v>
      </c>
      <c r="BI958" s="139">
        <v>0</v>
      </c>
      <c r="BJ958" s="139">
        <v>0</v>
      </c>
      <c r="BK958" s="139">
        <v>0</v>
      </c>
      <c r="BL958" s="139">
        <v>0</v>
      </c>
      <c r="BM958" s="139">
        <v>0</v>
      </c>
      <c r="BN958" s="139">
        <v>0</v>
      </c>
      <c r="BO958" s="139">
        <v>0</v>
      </c>
      <c r="BP958" s="139">
        <v>0</v>
      </c>
      <c r="BQ958" s="144">
        <v>0</v>
      </c>
    </row>
    <row r="959" spans="2:69" x14ac:dyDescent="0.25">
      <c r="K959" s="135" t="s">
        <v>328</v>
      </c>
      <c r="N959" s="61" t="s">
        <v>3043</v>
      </c>
      <c r="V959" s="61" t="s">
        <v>396</v>
      </c>
      <c r="W959" s="61" t="s">
        <v>406</v>
      </c>
      <c r="X959" s="61">
        <v>102</v>
      </c>
      <c r="AB959" s="136" t="s">
        <v>387</v>
      </c>
      <c r="AC959" s="179">
        <v>250030009100</v>
      </c>
      <c r="AD959" s="180" t="s">
        <v>3044</v>
      </c>
      <c r="AE959" s="139">
        <v>-1493931.9100000001</v>
      </c>
      <c r="AF959" s="17">
        <v>0</v>
      </c>
      <c r="AG959" s="17">
        <v>0</v>
      </c>
      <c r="AH959" s="140">
        <v>0</v>
      </c>
      <c r="AI959" s="141">
        <v>0</v>
      </c>
      <c r="AJ959" s="142">
        <v>0</v>
      </c>
      <c r="AK959" s="121">
        <v>0</v>
      </c>
      <c r="AL959" s="142">
        <v>0</v>
      </c>
      <c r="AM959" s="181">
        <v>0</v>
      </c>
      <c r="AN959" s="141">
        <v>0</v>
      </c>
      <c r="AO959" s="140">
        <v>0</v>
      </c>
      <c r="AP959" s="140">
        <v>0</v>
      </c>
      <c r="AQ959" s="140">
        <v>0</v>
      </c>
      <c r="AR959" s="142">
        <v>0</v>
      </c>
      <c r="AS959" s="143">
        <v>0</v>
      </c>
      <c r="AT959" s="142">
        <v>0</v>
      </c>
      <c r="AU959" s="143">
        <v>0</v>
      </c>
      <c r="AV959" s="142">
        <v>0</v>
      </c>
      <c r="AW959" s="143">
        <v>0</v>
      </c>
      <c r="AX959" s="142">
        <v>0</v>
      </c>
      <c r="AY959" s="143">
        <v>0</v>
      </c>
      <c r="AZ959" s="142">
        <v>0</v>
      </c>
      <c r="BA959" s="143">
        <v>0</v>
      </c>
      <c r="BB959" s="142">
        <v>0</v>
      </c>
      <c r="BC959" s="143">
        <v>0</v>
      </c>
      <c r="BE959" s="139">
        <v>0</v>
      </c>
      <c r="BF959" s="139">
        <v>0</v>
      </c>
      <c r="BG959" s="139">
        <v>0</v>
      </c>
      <c r="BH959" s="139">
        <v>0</v>
      </c>
      <c r="BI959" s="139">
        <v>0</v>
      </c>
      <c r="BJ959" s="139">
        <v>0</v>
      </c>
      <c r="BK959" s="139">
        <v>0</v>
      </c>
      <c r="BL959" s="139">
        <v>0</v>
      </c>
      <c r="BM959" s="139">
        <v>0</v>
      </c>
      <c r="BN959" s="139">
        <v>0</v>
      </c>
      <c r="BO959" s="139">
        <v>0</v>
      </c>
      <c r="BP959" s="139">
        <v>0</v>
      </c>
      <c r="BQ959" s="144">
        <v>0</v>
      </c>
    </row>
    <row r="960" spans="2:69" ht="18.75" hidden="1" x14ac:dyDescent="0.3">
      <c r="B960" s="120" t="s">
        <v>318</v>
      </c>
      <c r="C960" s="120" t="s">
        <v>318</v>
      </c>
      <c r="J960" s="120" t="s">
        <v>318</v>
      </c>
      <c r="K960" s="135" t="s">
        <v>321</v>
      </c>
      <c r="N960" s="61" t="s">
        <v>323</v>
      </c>
      <c r="AC960" s="145"/>
      <c r="AD960" s="165"/>
      <c r="AE960" s="17"/>
      <c r="AI960" s="163"/>
      <c r="AS960" s="61"/>
      <c r="AU960" s="61"/>
      <c r="AW960" s="61"/>
      <c r="AY960" s="61"/>
      <c r="BA960" s="61"/>
      <c r="BB960" s="61"/>
      <c r="BC960" s="61"/>
      <c r="BE960" s="17"/>
      <c r="BF960" s="17"/>
      <c r="BG960" s="17"/>
      <c r="BH960" s="17"/>
      <c r="BI960" s="17"/>
      <c r="BJ960" s="17"/>
      <c r="BK960" s="17"/>
      <c r="BL960" s="17"/>
      <c r="BM960" s="17"/>
      <c r="BN960" s="17"/>
      <c r="BO960" s="17"/>
      <c r="BP960" s="17"/>
      <c r="BQ960" s="166"/>
    </row>
    <row r="961" spans="11:96" ht="17.25" x14ac:dyDescent="0.3">
      <c r="K961" s="135" t="s">
        <v>325</v>
      </c>
      <c r="V961" s="61" t="s">
        <v>396</v>
      </c>
      <c r="W961" s="61" t="s">
        <v>406</v>
      </c>
      <c r="AB961" s="136" t="s">
        <v>387</v>
      </c>
      <c r="AC961" s="167" t="s">
        <v>1146</v>
      </c>
      <c r="AD961" s="138"/>
      <c r="AE961" s="168">
        <v>22856252.279999997</v>
      </c>
      <c r="AF961" s="168">
        <v>32332322.559999999</v>
      </c>
      <c r="AG961" s="168">
        <v>38613914.409999996</v>
      </c>
      <c r="AH961" s="169">
        <v>35097546.679421403</v>
      </c>
      <c r="AI961" s="170">
        <v>12402115.66</v>
      </c>
      <c r="AJ961" s="169">
        <v>37206346.980000004</v>
      </c>
      <c r="AK961" s="170">
        <v>30613082.599999998</v>
      </c>
      <c r="AL961" s="169">
        <v>36735699.119999997</v>
      </c>
      <c r="AM961" s="170">
        <v>29307871.051549099</v>
      </c>
      <c r="AN961" s="170">
        <v>36402758.227872297</v>
      </c>
      <c r="AO961" s="169">
        <v>36679234.011428565</v>
      </c>
      <c r="AP961" s="169">
        <v>42129689.157221556</v>
      </c>
      <c r="AQ961" s="169">
        <v>43391151.995385371</v>
      </c>
      <c r="AR961" s="169">
        <v>6184805.015385367</v>
      </c>
      <c r="AS961" s="171">
        <v>0.16622983757878632</v>
      </c>
      <c r="AT961" s="169">
        <v>8293605.3159639686</v>
      </c>
      <c r="AU961" s="171">
        <v>0.23630156807588842</v>
      </c>
      <c r="AV961" s="169">
        <v>4777237.5853853747</v>
      </c>
      <c r="AW961" s="171">
        <v>0.12371803424695516</v>
      </c>
      <c r="AX961" s="169">
        <v>4923342.1772215515</v>
      </c>
      <c r="AY961" s="171">
        <v>0.13232533094066068</v>
      </c>
      <c r="AZ961" s="169">
        <v>7032142.4778001532</v>
      </c>
      <c r="BA961" s="171">
        <v>0.20035994373143123</v>
      </c>
      <c r="BB961" s="169">
        <v>1261462.8381638154</v>
      </c>
      <c r="BC961" s="171">
        <v>2.9942372312699226E-2</v>
      </c>
      <c r="BE961" s="168">
        <v>3297442.5218964247</v>
      </c>
      <c r="BF961" s="168">
        <v>3479185.146708685</v>
      </c>
      <c r="BG961" s="168">
        <v>3431615.8684668317</v>
      </c>
      <c r="BH961" s="168">
        <v>4009232.8250006419</v>
      </c>
      <c r="BI961" s="168">
        <v>3746062.7886096775</v>
      </c>
      <c r="BJ961" s="168">
        <v>3529692.5274301847</v>
      </c>
      <c r="BK961" s="168">
        <v>3323885.4442132208</v>
      </c>
      <c r="BL961" s="168">
        <v>3634065.1202784865</v>
      </c>
      <c r="BM961" s="168">
        <v>3906609.1026759343</v>
      </c>
      <c r="BN961" s="168">
        <v>3288418.3499946627</v>
      </c>
      <c r="BO961" s="168">
        <v>3729063.7671203082</v>
      </c>
      <c r="BP961" s="168">
        <v>4015878.5329903099</v>
      </c>
      <c r="BQ961" s="172">
        <v>43391151.995385379</v>
      </c>
    </row>
    <row r="962" spans="11:96" ht="18.75" x14ac:dyDescent="0.3">
      <c r="K962" s="135" t="s">
        <v>325</v>
      </c>
      <c r="AC962" s="145"/>
      <c r="AD962" s="173"/>
      <c r="AE962" s="174"/>
      <c r="AI962" s="175"/>
      <c r="AS962" s="61"/>
      <c r="AU962" s="61"/>
      <c r="AW962" s="61"/>
      <c r="AY962" s="61"/>
      <c r="BA962" s="61"/>
      <c r="BB962" s="61"/>
      <c r="BC962" s="61"/>
      <c r="BE962" s="174"/>
      <c r="BF962" s="174"/>
      <c r="BG962" s="174"/>
      <c r="BH962" s="174"/>
      <c r="BI962" s="174"/>
      <c r="BJ962" s="174"/>
      <c r="BK962" s="174"/>
      <c r="BL962" s="174"/>
      <c r="BM962" s="174"/>
      <c r="BN962" s="174"/>
      <c r="BO962" s="174"/>
      <c r="BP962" s="174"/>
      <c r="BQ962" s="176"/>
    </row>
    <row r="963" spans="11:96" ht="18.75" x14ac:dyDescent="0.3">
      <c r="K963" s="135" t="s">
        <v>325</v>
      </c>
      <c r="M963" s="61" t="s">
        <v>2234</v>
      </c>
      <c r="N963" s="61" t="s">
        <v>3045</v>
      </c>
      <c r="V963" s="61" t="s">
        <v>396</v>
      </c>
      <c r="W963" s="61" t="s">
        <v>2235</v>
      </c>
      <c r="X963" s="61">
        <v>104</v>
      </c>
      <c r="AB963" s="136" t="s">
        <v>387</v>
      </c>
      <c r="AC963" s="162" t="s">
        <v>2236</v>
      </c>
      <c r="AD963" s="138"/>
      <c r="AE963" s="39"/>
      <c r="AI963" s="163"/>
      <c r="AS963" s="61"/>
      <c r="AU963" s="61"/>
      <c r="AW963" s="61"/>
      <c r="AY963" s="61"/>
      <c r="BA963" s="61"/>
      <c r="BB963" s="61"/>
      <c r="BC963" s="61"/>
      <c r="BE963" s="39"/>
      <c r="BF963" s="39"/>
      <c r="BG963" s="39"/>
      <c r="BH963" s="39"/>
      <c r="BI963" s="39"/>
      <c r="BJ963" s="39"/>
      <c r="BK963" s="39"/>
      <c r="BL963" s="39"/>
      <c r="BM963" s="39"/>
      <c r="BN963" s="39"/>
      <c r="BO963" s="39"/>
      <c r="BP963" s="39"/>
      <c r="BQ963" s="164"/>
      <c r="BS963" s="61">
        <v>2080230.2</v>
      </c>
      <c r="BT963" s="61">
        <v>2487512.19</v>
      </c>
      <c r="BU963" s="61">
        <v>5373968.8399999999</v>
      </c>
      <c r="BV963" s="61">
        <v>5699703.0187730724</v>
      </c>
      <c r="BW963" s="61">
        <v>1684688.46</v>
      </c>
      <c r="BX963" s="61">
        <v>5054065.38</v>
      </c>
      <c r="BY963" s="61">
        <v>2594980.11</v>
      </c>
      <c r="BZ963" s="61">
        <v>3113976.1320000002</v>
      </c>
      <c r="CA963" s="61">
        <v>4749752.5156528801</v>
      </c>
      <c r="CB963" s="61">
        <v>3544930.6131201922</v>
      </c>
      <c r="CC963" s="61">
        <v>3849490.9542857185</v>
      </c>
      <c r="CD963" s="61">
        <v>5092004.6237117015</v>
      </c>
      <c r="CE963" s="61">
        <v>5244440.2104858104</v>
      </c>
      <c r="CG963" s="61">
        <v>445418.33580825088</v>
      </c>
      <c r="CH963" s="61">
        <v>431049.58464983833</v>
      </c>
      <c r="CI963" s="61">
        <v>445418.33580825088</v>
      </c>
      <c r="CJ963" s="61">
        <v>445418.33580825088</v>
      </c>
      <c r="CK963" s="61">
        <v>402313.52122998337</v>
      </c>
      <c r="CL963" s="61">
        <v>445418.33580825088</v>
      </c>
      <c r="CM963" s="61">
        <v>431049.58464983833</v>
      </c>
      <c r="CN963" s="61">
        <v>445418.33580825088</v>
      </c>
      <c r="CO963" s="61">
        <v>431049.58464983833</v>
      </c>
      <c r="CP963" s="61">
        <v>445418.33580825088</v>
      </c>
      <c r="CQ963" s="61">
        <v>445418.33580825088</v>
      </c>
      <c r="CR963" s="61">
        <v>431049.58464855573</v>
      </c>
    </row>
    <row r="964" spans="11:96" x14ac:dyDescent="0.25">
      <c r="K964" s="135" t="s">
        <v>328</v>
      </c>
      <c r="N964" s="61" t="s">
        <v>3046</v>
      </c>
      <c r="V964" s="61" t="s">
        <v>396</v>
      </c>
      <c r="W964" s="61" t="s">
        <v>2235</v>
      </c>
      <c r="X964" s="61">
        <v>104</v>
      </c>
      <c r="AB964" s="136" t="s">
        <v>387</v>
      </c>
      <c r="AC964" s="179">
        <v>3060090</v>
      </c>
      <c r="AD964" s="180" t="s">
        <v>3047</v>
      </c>
      <c r="AE964" s="139">
        <v>0</v>
      </c>
      <c r="AF964" s="17">
        <v>1696.89</v>
      </c>
      <c r="AG964" s="17">
        <v>27178.76</v>
      </c>
      <c r="AH964" s="140">
        <v>0</v>
      </c>
      <c r="AI964" s="141">
        <v>174540.08</v>
      </c>
      <c r="AJ964" s="142">
        <v>523620.24</v>
      </c>
      <c r="AK964" s="121">
        <v>0</v>
      </c>
      <c r="AL964" s="142">
        <v>0</v>
      </c>
      <c r="AM964" s="181">
        <v>0</v>
      </c>
      <c r="AN964" s="141">
        <v>0</v>
      </c>
      <c r="AO964" s="140">
        <v>0</v>
      </c>
      <c r="AP964" s="140">
        <v>518381.59186466073</v>
      </c>
      <c r="AQ964" s="140">
        <v>533899.99924410833</v>
      </c>
      <c r="AR964" s="142">
        <v>10279.75924410834</v>
      </c>
      <c r="AS964" s="143">
        <v>1.9632089172313773E-2</v>
      </c>
      <c r="AT964" s="142">
        <v>533899.99924410833</v>
      </c>
      <c r="AU964" s="143">
        <v>0</v>
      </c>
      <c r="AV964" s="142">
        <v>506721.23924410832</v>
      </c>
      <c r="AW964" s="143">
        <v>18.644016108317977</v>
      </c>
      <c r="AX964" s="142">
        <v>-5238.6481353392592</v>
      </c>
      <c r="AY964" s="143">
        <v>-1.0004670818949358E-2</v>
      </c>
      <c r="AZ964" s="142">
        <v>518381.59186466073</v>
      </c>
      <c r="BA964" s="143">
        <v>0</v>
      </c>
      <c r="BB964" s="142">
        <v>15518.407379447599</v>
      </c>
      <c r="BC964" s="143">
        <v>2.9936262442550526E-2</v>
      </c>
      <c r="BE964" s="139">
        <v>45344.93144280844</v>
      </c>
      <c r="BF964" s="139">
        <v>43882.191718701768</v>
      </c>
      <c r="BG964" s="139">
        <v>45344.93144280844</v>
      </c>
      <c r="BH964" s="139">
        <v>45344.93144280844</v>
      </c>
      <c r="BI964" s="139">
        <v>40956.712270622011</v>
      </c>
      <c r="BJ964" s="139">
        <v>45344.93144280844</v>
      </c>
      <c r="BK964" s="139">
        <v>43882.191718701768</v>
      </c>
      <c r="BL964" s="139">
        <v>45344.93144280844</v>
      </c>
      <c r="BM964" s="139">
        <v>43882.191718701768</v>
      </c>
      <c r="BN964" s="139">
        <v>45344.93144280844</v>
      </c>
      <c r="BO964" s="139">
        <v>45344.93144280844</v>
      </c>
      <c r="BP964" s="139">
        <v>43882.191717721951</v>
      </c>
      <c r="BQ964" s="144">
        <v>533899.99924410833</v>
      </c>
    </row>
    <row r="965" spans="11:96" x14ac:dyDescent="0.25">
      <c r="K965" s="135" t="s">
        <v>328</v>
      </c>
      <c r="N965" s="61" t="s">
        <v>3048</v>
      </c>
      <c r="V965" s="61" t="s">
        <v>396</v>
      </c>
      <c r="W965" s="61" t="s">
        <v>2235</v>
      </c>
      <c r="X965" s="61">
        <v>104</v>
      </c>
      <c r="AB965" s="136" t="s">
        <v>387</v>
      </c>
      <c r="AC965" s="179">
        <v>3060105</v>
      </c>
      <c r="AD965" s="180" t="s">
        <v>3049</v>
      </c>
      <c r="AE965" s="139">
        <v>7221.36</v>
      </c>
      <c r="AF965" s="17">
        <v>0</v>
      </c>
      <c r="AG965" s="17">
        <v>0</v>
      </c>
      <c r="AH965" s="140">
        <v>0</v>
      </c>
      <c r="AI965" s="141">
        <v>0</v>
      </c>
      <c r="AJ965" s="142">
        <v>0</v>
      </c>
      <c r="AK965" s="121">
        <v>0</v>
      </c>
      <c r="AL965" s="142">
        <v>0</v>
      </c>
      <c r="AM965" s="181">
        <v>0</v>
      </c>
      <c r="AN965" s="141">
        <v>0</v>
      </c>
      <c r="AO965" s="140">
        <v>0</v>
      </c>
      <c r="AP965" s="140">
        <v>0</v>
      </c>
      <c r="AQ965" s="140">
        <v>0</v>
      </c>
      <c r="AR965" s="142">
        <v>0</v>
      </c>
      <c r="AS965" s="143">
        <v>0</v>
      </c>
      <c r="AT965" s="142">
        <v>0</v>
      </c>
      <c r="AU965" s="143">
        <v>0</v>
      </c>
      <c r="AV965" s="142">
        <v>0</v>
      </c>
      <c r="AW965" s="143">
        <v>0</v>
      </c>
      <c r="AX965" s="142">
        <v>0</v>
      </c>
      <c r="AY965" s="143">
        <v>0</v>
      </c>
      <c r="AZ965" s="142">
        <v>0</v>
      </c>
      <c r="BA965" s="143">
        <v>0</v>
      </c>
      <c r="BB965" s="142">
        <v>0</v>
      </c>
      <c r="BC965" s="143">
        <v>0</v>
      </c>
      <c r="BE965" s="139">
        <v>0</v>
      </c>
      <c r="BF965" s="139">
        <v>0</v>
      </c>
      <c r="BG965" s="139">
        <v>0</v>
      </c>
      <c r="BH965" s="139">
        <v>0</v>
      </c>
      <c r="BI965" s="139">
        <v>0</v>
      </c>
      <c r="BJ965" s="139">
        <v>0</v>
      </c>
      <c r="BK965" s="139">
        <v>0</v>
      </c>
      <c r="BL965" s="139">
        <v>0</v>
      </c>
      <c r="BM965" s="139">
        <v>0</v>
      </c>
      <c r="BN965" s="139">
        <v>0</v>
      </c>
      <c r="BO965" s="139">
        <v>0</v>
      </c>
      <c r="BP965" s="139">
        <v>0</v>
      </c>
      <c r="BQ965" s="144">
        <v>0</v>
      </c>
    </row>
    <row r="966" spans="11:96" x14ac:dyDescent="0.25">
      <c r="K966" s="135" t="s">
        <v>328</v>
      </c>
      <c r="N966" s="61" t="s">
        <v>3050</v>
      </c>
      <c r="V966" s="61" t="s">
        <v>396</v>
      </c>
      <c r="W966" s="61" t="s">
        <v>2235</v>
      </c>
      <c r="X966" s="61">
        <v>104</v>
      </c>
      <c r="AB966" s="136" t="s">
        <v>387</v>
      </c>
      <c r="AC966" s="179">
        <v>3060110</v>
      </c>
      <c r="AD966" s="180" t="s">
        <v>3051</v>
      </c>
      <c r="AE966" s="139">
        <v>0</v>
      </c>
      <c r="AF966" s="17">
        <v>14751.08</v>
      </c>
      <c r="AG966" s="17">
        <v>0</v>
      </c>
      <c r="AH966" s="140">
        <v>0</v>
      </c>
      <c r="AI966" s="141">
        <v>0</v>
      </c>
      <c r="AJ966" s="142">
        <v>0</v>
      </c>
      <c r="AK966" s="121">
        <v>0</v>
      </c>
      <c r="AL966" s="142">
        <v>0</v>
      </c>
      <c r="AM966" s="181">
        <v>0</v>
      </c>
      <c r="AN966" s="141">
        <v>0</v>
      </c>
      <c r="AO966" s="140">
        <v>0</v>
      </c>
      <c r="AP966" s="140">
        <v>0</v>
      </c>
      <c r="AQ966" s="140">
        <v>0</v>
      </c>
      <c r="AR966" s="142">
        <v>0</v>
      </c>
      <c r="AS966" s="143">
        <v>0</v>
      </c>
      <c r="AT966" s="142">
        <v>0</v>
      </c>
      <c r="AU966" s="143">
        <v>0</v>
      </c>
      <c r="AV966" s="142">
        <v>0</v>
      </c>
      <c r="AW966" s="143">
        <v>0</v>
      </c>
      <c r="AX966" s="142">
        <v>0</v>
      </c>
      <c r="AY966" s="143">
        <v>0</v>
      </c>
      <c r="AZ966" s="142">
        <v>0</v>
      </c>
      <c r="BA966" s="143">
        <v>0</v>
      </c>
      <c r="BB966" s="142">
        <v>0</v>
      </c>
      <c r="BC966" s="143">
        <v>0</v>
      </c>
      <c r="BE966" s="139">
        <v>0</v>
      </c>
      <c r="BF966" s="139">
        <v>0</v>
      </c>
      <c r="BG966" s="139">
        <v>0</v>
      </c>
      <c r="BH966" s="139">
        <v>0</v>
      </c>
      <c r="BI966" s="139">
        <v>0</v>
      </c>
      <c r="BJ966" s="139">
        <v>0</v>
      </c>
      <c r="BK966" s="139">
        <v>0</v>
      </c>
      <c r="BL966" s="139">
        <v>0</v>
      </c>
      <c r="BM966" s="139">
        <v>0</v>
      </c>
      <c r="BN966" s="139">
        <v>0</v>
      </c>
      <c r="BO966" s="139">
        <v>0</v>
      </c>
      <c r="BP966" s="139">
        <v>0</v>
      </c>
      <c r="BQ966" s="144">
        <v>0</v>
      </c>
    </row>
    <row r="967" spans="11:96" x14ac:dyDescent="0.25">
      <c r="K967" s="135" t="s">
        <v>328</v>
      </c>
      <c r="N967" s="61" t="s">
        <v>3052</v>
      </c>
      <c r="V967" s="61" t="s">
        <v>396</v>
      </c>
      <c r="W967" s="61" t="s">
        <v>2235</v>
      </c>
      <c r="X967" s="61">
        <v>104</v>
      </c>
      <c r="AB967" s="136" t="s">
        <v>387</v>
      </c>
      <c r="AC967" s="179">
        <v>3060115</v>
      </c>
      <c r="AD967" s="180" t="s">
        <v>3053</v>
      </c>
      <c r="AE967" s="139">
        <v>344821.02</v>
      </c>
      <c r="AF967" s="17">
        <v>982106.93</v>
      </c>
      <c r="AG967" s="17">
        <v>585148.70000000007</v>
      </c>
      <c r="AH967" s="140">
        <v>684718.11561452295</v>
      </c>
      <c r="AI967" s="141">
        <v>451620.19</v>
      </c>
      <c r="AJ967" s="142">
        <v>1354860.57</v>
      </c>
      <c r="AK967" s="121">
        <v>268327.7</v>
      </c>
      <c r="AL967" s="142">
        <v>321993.24</v>
      </c>
      <c r="AM967" s="181">
        <v>570598.42967993917</v>
      </c>
      <c r="AN967" s="141">
        <v>382447.38593458378</v>
      </c>
      <c r="AO967" s="140">
        <v>457860.34285714314</v>
      </c>
      <c r="AP967" s="140">
        <v>1386587.930491114</v>
      </c>
      <c r="AQ967" s="140">
        <v>1428097.1906779644</v>
      </c>
      <c r="AR967" s="142">
        <v>73236.620677964296</v>
      </c>
      <c r="AS967" s="143">
        <v>5.405472880354345E-2</v>
      </c>
      <c r="AT967" s="142">
        <v>743379.07506344141</v>
      </c>
      <c r="AU967" s="143">
        <v>1.0856716919140823</v>
      </c>
      <c r="AV967" s="142">
        <v>842948.49067796429</v>
      </c>
      <c r="AW967" s="143">
        <v>1.4405714148864455</v>
      </c>
      <c r="AX967" s="142">
        <v>31727.36049111397</v>
      </c>
      <c r="AY967" s="143">
        <v>2.3417435855494686E-2</v>
      </c>
      <c r="AZ967" s="142">
        <v>701869.81487659109</v>
      </c>
      <c r="BA967" s="143">
        <v>1.0250492850575084</v>
      </c>
      <c r="BB967" s="142">
        <v>41509.260186850326</v>
      </c>
      <c r="BC967" s="143">
        <v>2.9936262442547157E-2</v>
      </c>
      <c r="BE967" s="139">
        <v>121290.48642973736</v>
      </c>
      <c r="BF967" s="139">
        <v>117377.75730866933</v>
      </c>
      <c r="BG967" s="139">
        <v>121290.48642973736</v>
      </c>
      <c r="BH967" s="139">
        <v>121290.48642973736</v>
      </c>
      <c r="BI967" s="139">
        <v>109552.75643497454</v>
      </c>
      <c r="BJ967" s="139">
        <v>121290.48642973736</v>
      </c>
      <c r="BK967" s="139">
        <v>117377.75730866933</v>
      </c>
      <c r="BL967" s="139">
        <v>121290.48642973736</v>
      </c>
      <c r="BM967" s="139">
        <v>117377.75730866933</v>
      </c>
      <c r="BN967" s="139">
        <v>121290.48642973736</v>
      </c>
      <c r="BO967" s="139">
        <v>121290.48642973736</v>
      </c>
      <c r="BP967" s="139">
        <v>117377.75730882039</v>
      </c>
      <c r="BQ967" s="144">
        <v>1428097.1906779648</v>
      </c>
    </row>
    <row r="968" spans="11:96" x14ac:dyDescent="0.25">
      <c r="K968" s="135" t="s">
        <v>328</v>
      </c>
      <c r="N968" s="61" t="s">
        <v>3054</v>
      </c>
      <c r="V968" s="61" t="s">
        <v>396</v>
      </c>
      <c r="W968" s="61" t="s">
        <v>2235</v>
      </c>
      <c r="X968" s="61">
        <v>104</v>
      </c>
      <c r="AB968" s="136" t="s">
        <v>387</v>
      </c>
      <c r="AC968" s="179">
        <v>3060120</v>
      </c>
      <c r="AD968" s="180" t="s">
        <v>3055</v>
      </c>
      <c r="AE968" s="139">
        <v>137189.06</v>
      </c>
      <c r="AF968" s="17">
        <v>230419.66</v>
      </c>
      <c r="AG968" s="17">
        <v>1977105.1199999999</v>
      </c>
      <c r="AH968" s="140">
        <v>572389.4533048108</v>
      </c>
      <c r="AI968" s="141">
        <v>740788.58</v>
      </c>
      <c r="AJ968" s="142">
        <v>2222365.7399999998</v>
      </c>
      <c r="AK968" s="121">
        <v>2118864.8199999998</v>
      </c>
      <c r="AL968" s="142">
        <v>2542637.784</v>
      </c>
      <c r="AM968" s="181">
        <v>476991.21108847921</v>
      </c>
      <c r="AN968" s="141">
        <v>2214263.0622163313</v>
      </c>
      <c r="AO968" s="140">
        <v>2541807.0342857176</v>
      </c>
      <c r="AP968" s="140">
        <v>2207636.2863131096</v>
      </c>
      <c r="AQ968" s="140">
        <v>2273724.6655578744</v>
      </c>
      <c r="AR968" s="142">
        <v>51358.925557874609</v>
      </c>
      <c r="AS968" s="143">
        <v>2.3110023986364466E-2</v>
      </c>
      <c r="AT968" s="142">
        <v>1701335.2122530635</v>
      </c>
      <c r="AU968" s="143">
        <v>2.972338505592734</v>
      </c>
      <c r="AV968" s="142">
        <v>296619.54555787449</v>
      </c>
      <c r="AW968" s="143">
        <v>0.15002720015103421</v>
      </c>
      <c r="AX968" s="142">
        <v>-14729.453686890192</v>
      </c>
      <c r="AY968" s="143">
        <v>-6.6278261142066535E-3</v>
      </c>
      <c r="AZ968" s="142">
        <v>1635246.8330082987</v>
      </c>
      <c r="BA968" s="143">
        <v>2.8568779937625641</v>
      </c>
      <c r="BB968" s="142">
        <v>66088.379244764801</v>
      </c>
      <c r="BC968" s="143">
        <v>2.9936262442549592E-2</v>
      </c>
      <c r="BE968" s="139">
        <v>193110.8620065205</v>
      </c>
      <c r="BF968" s="139">
        <v>186881.47936068824</v>
      </c>
      <c r="BG968" s="139">
        <v>193110.8620065205</v>
      </c>
      <c r="BH968" s="139">
        <v>193110.8620065205</v>
      </c>
      <c r="BI968" s="139">
        <v>174422.714069098</v>
      </c>
      <c r="BJ968" s="139">
        <v>193110.8620065205</v>
      </c>
      <c r="BK968" s="139">
        <v>186881.47936068824</v>
      </c>
      <c r="BL968" s="139">
        <v>193110.8620065205</v>
      </c>
      <c r="BM968" s="139">
        <v>186881.47936068824</v>
      </c>
      <c r="BN968" s="139">
        <v>193110.8620065205</v>
      </c>
      <c r="BO968" s="139">
        <v>193110.8620065205</v>
      </c>
      <c r="BP968" s="139">
        <v>186881.47936106822</v>
      </c>
      <c r="BQ968" s="144">
        <v>2273724.6655578744</v>
      </c>
    </row>
    <row r="969" spans="11:96" x14ac:dyDescent="0.25">
      <c r="K969" s="135" t="s">
        <v>328</v>
      </c>
      <c r="N969" s="61" t="s">
        <v>3056</v>
      </c>
      <c r="V969" s="61" t="s">
        <v>396</v>
      </c>
      <c r="W969" s="61" t="s">
        <v>2235</v>
      </c>
      <c r="X969" s="61">
        <v>104</v>
      </c>
      <c r="AB969" s="136" t="s">
        <v>387</v>
      </c>
      <c r="AC969" s="179">
        <v>3060125</v>
      </c>
      <c r="AD969" s="180" t="s">
        <v>3057</v>
      </c>
      <c r="AE969" s="139">
        <v>0</v>
      </c>
      <c r="AF969" s="17">
        <v>25461.42</v>
      </c>
      <c r="AG969" s="17">
        <v>41129.199999999997</v>
      </c>
      <c r="AH969" s="140">
        <v>128687.24789269836</v>
      </c>
      <c r="AI969" s="141">
        <v>0</v>
      </c>
      <c r="AJ969" s="142">
        <v>0</v>
      </c>
      <c r="AK969" s="121">
        <v>0</v>
      </c>
      <c r="AL969" s="142">
        <v>0</v>
      </c>
      <c r="AM969" s="181">
        <v>107239.37324407628</v>
      </c>
      <c r="AN969" s="141">
        <v>21447.874648622077</v>
      </c>
      <c r="AO969" s="140">
        <v>0</v>
      </c>
      <c r="AP969" s="140">
        <v>0</v>
      </c>
      <c r="AQ969" s="140">
        <v>0</v>
      </c>
      <c r="AR969" s="142">
        <v>0</v>
      </c>
      <c r="AS969" s="143">
        <v>0</v>
      </c>
      <c r="AT969" s="142">
        <v>-128687.24789269836</v>
      </c>
      <c r="AU969" s="143">
        <v>-1</v>
      </c>
      <c r="AV969" s="142">
        <v>-41129.199999999997</v>
      </c>
      <c r="AW969" s="143">
        <v>-1</v>
      </c>
      <c r="AX969" s="142">
        <v>0</v>
      </c>
      <c r="AY969" s="143">
        <v>0</v>
      </c>
      <c r="AZ969" s="142">
        <v>-128687.24789269836</v>
      </c>
      <c r="BA969" s="143">
        <v>-1</v>
      </c>
      <c r="BB969" s="142">
        <v>0</v>
      </c>
      <c r="BC969" s="143">
        <v>0</v>
      </c>
      <c r="BE969" s="139">
        <v>0</v>
      </c>
      <c r="BF969" s="139">
        <v>0</v>
      </c>
      <c r="BG969" s="139">
        <v>0</v>
      </c>
      <c r="BH969" s="139">
        <v>0</v>
      </c>
      <c r="BI969" s="139">
        <v>0</v>
      </c>
      <c r="BJ969" s="139">
        <v>0</v>
      </c>
      <c r="BK969" s="139">
        <v>0</v>
      </c>
      <c r="BL969" s="139">
        <v>0</v>
      </c>
      <c r="BM969" s="139">
        <v>0</v>
      </c>
      <c r="BN969" s="139">
        <v>0</v>
      </c>
      <c r="BO969" s="139">
        <v>0</v>
      </c>
      <c r="BP969" s="139">
        <v>0</v>
      </c>
      <c r="BQ969" s="144">
        <v>0</v>
      </c>
    </row>
    <row r="970" spans="11:96" x14ac:dyDescent="0.25">
      <c r="K970" s="135" t="s">
        <v>328</v>
      </c>
      <c r="N970" s="61" t="s">
        <v>3058</v>
      </c>
      <c r="V970" s="61" t="s">
        <v>396</v>
      </c>
      <c r="W970" s="61" t="s">
        <v>2235</v>
      </c>
      <c r="X970" s="61">
        <v>104</v>
      </c>
      <c r="AB970" s="136" t="s">
        <v>387</v>
      </c>
      <c r="AC970" s="179">
        <v>3060130</v>
      </c>
      <c r="AD970" s="180" t="s">
        <v>3059</v>
      </c>
      <c r="AE970" s="139">
        <v>0</v>
      </c>
      <c r="AF970" s="17">
        <v>0</v>
      </c>
      <c r="AG970" s="17">
        <v>7290.03</v>
      </c>
      <c r="AH970" s="140">
        <v>22809.437036344068</v>
      </c>
      <c r="AI970" s="141">
        <v>0</v>
      </c>
      <c r="AJ970" s="142">
        <v>0</v>
      </c>
      <c r="AK970" s="121">
        <v>0</v>
      </c>
      <c r="AL970" s="142">
        <v>0</v>
      </c>
      <c r="AM970" s="181">
        <v>19007.864196993578</v>
      </c>
      <c r="AN970" s="141">
        <v>3801.5728393504905</v>
      </c>
      <c r="AO970" s="140">
        <v>0</v>
      </c>
      <c r="AP970" s="140">
        <v>0</v>
      </c>
      <c r="AQ970" s="140">
        <v>0</v>
      </c>
      <c r="AR970" s="142">
        <v>0</v>
      </c>
      <c r="AS970" s="143">
        <v>0</v>
      </c>
      <c r="AT970" s="142">
        <v>-22809.437036344068</v>
      </c>
      <c r="AU970" s="143">
        <v>-1</v>
      </c>
      <c r="AV970" s="142">
        <v>-7290.03</v>
      </c>
      <c r="AW970" s="143">
        <v>-1</v>
      </c>
      <c r="AX970" s="142">
        <v>0</v>
      </c>
      <c r="AY970" s="143">
        <v>0</v>
      </c>
      <c r="AZ970" s="142">
        <v>-22809.437036344068</v>
      </c>
      <c r="BA970" s="143">
        <v>-1</v>
      </c>
      <c r="BB970" s="142">
        <v>0</v>
      </c>
      <c r="BC970" s="143">
        <v>0</v>
      </c>
      <c r="BE970" s="139">
        <v>0</v>
      </c>
      <c r="BF970" s="139">
        <v>0</v>
      </c>
      <c r="BG970" s="139">
        <v>0</v>
      </c>
      <c r="BH970" s="139">
        <v>0</v>
      </c>
      <c r="BI970" s="139">
        <v>0</v>
      </c>
      <c r="BJ970" s="139">
        <v>0</v>
      </c>
      <c r="BK970" s="139">
        <v>0</v>
      </c>
      <c r="BL970" s="139">
        <v>0</v>
      </c>
      <c r="BM970" s="139">
        <v>0</v>
      </c>
      <c r="BN970" s="139">
        <v>0</v>
      </c>
      <c r="BO970" s="139">
        <v>0</v>
      </c>
      <c r="BP970" s="139">
        <v>0</v>
      </c>
      <c r="BQ970" s="144">
        <v>0</v>
      </c>
    </row>
    <row r="971" spans="11:96" x14ac:dyDescent="0.25">
      <c r="K971" s="135" t="s">
        <v>328</v>
      </c>
      <c r="N971" s="61" t="s">
        <v>3060</v>
      </c>
      <c r="V971" s="61" t="s">
        <v>396</v>
      </c>
      <c r="W971" s="61" t="s">
        <v>2235</v>
      </c>
      <c r="X971" s="61">
        <v>104</v>
      </c>
      <c r="AB971" s="136" t="s">
        <v>387</v>
      </c>
      <c r="AC971" s="179">
        <v>3060131</v>
      </c>
      <c r="AD971" s="180" t="s">
        <v>3061</v>
      </c>
      <c r="AE971" s="139">
        <v>260977.79</v>
      </c>
      <c r="AF971" s="17">
        <v>628994.34</v>
      </c>
      <c r="AG971" s="17">
        <v>848021.07</v>
      </c>
      <c r="AH971" s="140">
        <v>2797202.8364237444</v>
      </c>
      <c r="AI971" s="141">
        <v>437766.05</v>
      </c>
      <c r="AJ971" s="142">
        <v>1313298.1499999999</v>
      </c>
      <c r="AK971" s="121">
        <v>394328.14</v>
      </c>
      <c r="AL971" s="142">
        <v>473193.76799999998</v>
      </c>
      <c r="AM971" s="181">
        <v>2331002.3636904061</v>
      </c>
      <c r="AN971" s="141">
        <v>860528.61273333838</v>
      </c>
      <c r="AO971" s="140">
        <v>436444.71428571426</v>
      </c>
      <c r="AP971" s="140">
        <v>1317814.6581775334</v>
      </c>
      <c r="AQ971" s="140">
        <v>1357265.1036353768</v>
      </c>
      <c r="AR971" s="142">
        <v>43966.953635376878</v>
      </c>
      <c r="AS971" s="143">
        <v>3.3478272725334213E-2</v>
      </c>
      <c r="AT971" s="142">
        <v>-1439937.7327883677</v>
      </c>
      <c r="AU971" s="143">
        <v>-0.51477773225389134</v>
      </c>
      <c r="AV971" s="142">
        <v>509244.03363537684</v>
      </c>
      <c r="AW971" s="143">
        <v>0.60050870391153943</v>
      </c>
      <c r="AX971" s="142">
        <v>4516.5081775335129</v>
      </c>
      <c r="AY971" s="143">
        <v>3.4390577474989309E-3</v>
      </c>
      <c r="AZ971" s="142">
        <v>-1479388.178246211</v>
      </c>
      <c r="BA971" s="143">
        <v>-0.5288812663073178</v>
      </c>
      <c r="BB971" s="142">
        <v>39450.445457843365</v>
      </c>
      <c r="BC971" s="143">
        <v>2.9936262442551067E-2</v>
      </c>
      <c r="BE971" s="139">
        <v>115274.65649766524</v>
      </c>
      <c r="BF971" s="139">
        <v>111555.83423126873</v>
      </c>
      <c r="BG971" s="139">
        <v>115274.65649766524</v>
      </c>
      <c r="BH971" s="139">
        <v>115274.65649766524</v>
      </c>
      <c r="BI971" s="139">
        <v>104119.17122655941</v>
      </c>
      <c r="BJ971" s="139">
        <v>115274.65649766524</v>
      </c>
      <c r="BK971" s="139">
        <v>111555.83423126873</v>
      </c>
      <c r="BL971" s="139">
        <v>115274.65649766524</v>
      </c>
      <c r="BM971" s="139">
        <v>111555.83423126873</v>
      </c>
      <c r="BN971" s="139">
        <v>115274.65649766524</v>
      </c>
      <c r="BO971" s="139">
        <v>115274.65649766524</v>
      </c>
      <c r="BP971" s="139">
        <v>111555.8342313544</v>
      </c>
      <c r="BQ971" s="144">
        <v>1357265.1036353766</v>
      </c>
    </row>
    <row r="972" spans="11:96" x14ac:dyDescent="0.25">
      <c r="K972" s="135" t="s">
        <v>328</v>
      </c>
      <c r="N972" s="61" t="s">
        <v>3062</v>
      </c>
      <c r="V972" s="61" t="s">
        <v>396</v>
      </c>
      <c r="W972" s="61" t="s">
        <v>2235</v>
      </c>
      <c r="X972" s="61">
        <v>104</v>
      </c>
      <c r="AB972" s="136" t="s">
        <v>387</v>
      </c>
      <c r="AC972" s="179">
        <v>3060150</v>
      </c>
      <c r="AD972" s="180" t="s">
        <v>3063</v>
      </c>
      <c r="AE972" s="139">
        <v>0</v>
      </c>
      <c r="AF972" s="17">
        <v>0</v>
      </c>
      <c r="AG972" s="17">
        <v>36206.230000000003</v>
      </c>
      <c r="AH972" s="140">
        <v>0</v>
      </c>
      <c r="AI972" s="141">
        <v>-4629.46</v>
      </c>
      <c r="AJ972" s="142">
        <v>-13888.380000000001</v>
      </c>
      <c r="AK972" s="121">
        <v>-4629.46</v>
      </c>
      <c r="AL972" s="142">
        <v>-5555.3520000000008</v>
      </c>
      <c r="AM972" s="181">
        <v>0</v>
      </c>
      <c r="AN972" s="141">
        <v>-4629.46</v>
      </c>
      <c r="AO972" s="140">
        <v>-7936.2171428571437</v>
      </c>
      <c r="AP972" s="140">
        <v>-13773.168746286621</v>
      </c>
      <c r="AQ972" s="140">
        <v>-14185.48594054099</v>
      </c>
      <c r="AR972" s="142">
        <v>-297.10594054098874</v>
      </c>
      <c r="AS972" s="143">
        <v>-2.1392411536909899E-2</v>
      </c>
      <c r="AT972" s="142">
        <v>-14185.48594054099</v>
      </c>
      <c r="AU972" s="143">
        <v>0</v>
      </c>
      <c r="AV972" s="142">
        <v>-50391.715940540991</v>
      </c>
      <c r="AW972" s="143">
        <v>-1.3917968244841008</v>
      </c>
      <c r="AX972" s="142">
        <v>115.21125371337985</v>
      </c>
      <c r="AY972" s="143">
        <v>8.2955142150041867E-3</v>
      </c>
      <c r="AZ972" s="142">
        <v>-13773.168746286621</v>
      </c>
      <c r="BA972" s="143">
        <v>0</v>
      </c>
      <c r="BB972" s="142">
        <v>-412.31719425436859</v>
      </c>
      <c r="BC972" s="143">
        <v>-2.9936262442550359E-2</v>
      </c>
      <c r="BE972" s="139">
        <v>-1204.7946963215577</v>
      </c>
      <c r="BF972" s="139">
        <v>-1165.9303512682104</v>
      </c>
      <c r="BG972" s="139">
        <v>-1204.7946963215577</v>
      </c>
      <c r="BH972" s="139">
        <v>-1204.7946963215577</v>
      </c>
      <c r="BI972" s="139">
        <v>-1088.2016611824863</v>
      </c>
      <c r="BJ972" s="139">
        <v>-1204.7946963215577</v>
      </c>
      <c r="BK972" s="139">
        <v>-1165.9303512682104</v>
      </c>
      <c r="BL972" s="139">
        <v>-1204.7946963215577</v>
      </c>
      <c r="BM972" s="139">
        <v>-1165.9303512682104</v>
      </c>
      <c r="BN972" s="139">
        <v>-1204.7946963215577</v>
      </c>
      <c r="BO972" s="139">
        <v>-1204.7946963215577</v>
      </c>
      <c r="BP972" s="139">
        <v>-1165.9303513029677</v>
      </c>
      <c r="BQ972" s="144">
        <v>-14185.485940540992</v>
      </c>
    </row>
    <row r="973" spans="11:96" x14ac:dyDescent="0.25">
      <c r="K973" s="135" t="s">
        <v>328</v>
      </c>
      <c r="N973" s="61" t="s">
        <v>3064</v>
      </c>
      <c r="V973" s="61" t="s">
        <v>396</v>
      </c>
      <c r="W973" s="61" t="s">
        <v>2235</v>
      </c>
      <c r="X973" s="61">
        <v>104</v>
      </c>
      <c r="AB973" s="136" t="s">
        <v>387</v>
      </c>
      <c r="AC973" s="179">
        <v>3060155</v>
      </c>
      <c r="AD973" s="180" t="s">
        <v>3065</v>
      </c>
      <c r="AE973" s="139">
        <v>0</v>
      </c>
      <c r="AF973" s="17">
        <v>33236.54</v>
      </c>
      <c r="AG973" s="17">
        <v>47123.95</v>
      </c>
      <c r="AH973" s="140">
        <v>50017.228814640352</v>
      </c>
      <c r="AI973" s="141">
        <v>16572.03</v>
      </c>
      <c r="AJ973" s="142">
        <v>49716.09</v>
      </c>
      <c r="AK973" s="121">
        <v>93567.44</v>
      </c>
      <c r="AL973" s="142">
        <v>112280.92800000001</v>
      </c>
      <c r="AM973" s="181">
        <v>41681.024012244648</v>
      </c>
      <c r="AN973" s="141">
        <v>101903.64480239571</v>
      </c>
      <c r="AO973" s="140">
        <v>143487.97714285713</v>
      </c>
      <c r="AP973" s="140">
        <v>49187.214192984298</v>
      </c>
      <c r="AQ973" s="140">
        <v>50659.695545883413</v>
      </c>
      <c r="AR973" s="142">
        <v>943.6055458834162</v>
      </c>
      <c r="AS973" s="143">
        <v>1.8979882486402616E-2</v>
      </c>
      <c r="AT973" s="142">
        <v>642.46673124306108</v>
      </c>
      <c r="AU973" s="143">
        <v>1.2844908573883387E-2</v>
      </c>
      <c r="AV973" s="142">
        <v>3535.7455458834156</v>
      </c>
      <c r="AW973" s="143">
        <v>7.5030754974559979E-2</v>
      </c>
      <c r="AX973" s="142">
        <v>-528.87580701569823</v>
      </c>
      <c r="AY973" s="143">
        <v>-1.0637920379814628E-2</v>
      </c>
      <c r="AZ973" s="142">
        <v>-830.01462165605335</v>
      </c>
      <c r="BA973" s="143">
        <v>-1.6594574336215584E-2</v>
      </c>
      <c r="BB973" s="142">
        <v>1472.4813528991144</v>
      </c>
      <c r="BC973" s="143">
        <v>2.9936262442550331E-2</v>
      </c>
      <c r="BE973" s="139">
        <v>4302.6042792443995</v>
      </c>
      <c r="BF973" s="139">
        <v>4163.8105928074028</v>
      </c>
      <c r="BG973" s="139">
        <v>4302.6042792443995</v>
      </c>
      <c r="BH973" s="139">
        <v>4302.6042792443995</v>
      </c>
      <c r="BI973" s="139">
        <v>3886.2232199334021</v>
      </c>
      <c r="BJ973" s="139">
        <v>4302.6042792443995</v>
      </c>
      <c r="BK973" s="139">
        <v>4163.8105928074028</v>
      </c>
      <c r="BL973" s="139">
        <v>4302.6042792443995</v>
      </c>
      <c r="BM973" s="139">
        <v>4163.8105928074028</v>
      </c>
      <c r="BN973" s="139">
        <v>4302.6042792443995</v>
      </c>
      <c r="BO973" s="139">
        <v>4302.6042792443995</v>
      </c>
      <c r="BP973" s="139">
        <v>4163.8105928169953</v>
      </c>
      <c r="BQ973" s="144">
        <v>50659.695545883398</v>
      </c>
    </row>
    <row r="974" spans="11:96" x14ac:dyDescent="0.25">
      <c r="K974" s="135" t="s">
        <v>328</v>
      </c>
      <c r="N974" s="61" t="s">
        <v>3066</v>
      </c>
      <c r="V974" s="61" t="s">
        <v>396</v>
      </c>
      <c r="W974" s="61" t="s">
        <v>2235</v>
      </c>
      <c r="X974" s="61">
        <v>104</v>
      </c>
      <c r="AB974" s="136" t="s">
        <v>387</v>
      </c>
      <c r="AC974" s="179">
        <v>3060165</v>
      </c>
      <c r="AD974" s="180" t="s">
        <v>3067</v>
      </c>
      <c r="AE974" s="139">
        <v>0</v>
      </c>
      <c r="AF974" s="17">
        <v>0</v>
      </c>
      <c r="AG974" s="17">
        <v>0</v>
      </c>
      <c r="AH974" s="140">
        <v>0</v>
      </c>
      <c r="AI974" s="141">
        <v>27467.119999999999</v>
      </c>
      <c r="AJ974" s="142">
        <v>82401.36</v>
      </c>
      <c r="AK974" s="121">
        <v>27467.119999999999</v>
      </c>
      <c r="AL974" s="142">
        <v>32960.544000000002</v>
      </c>
      <c r="AM974" s="181">
        <v>0</v>
      </c>
      <c r="AN974" s="141">
        <v>27467.119999999999</v>
      </c>
      <c r="AO974" s="140">
        <v>47086.491428571411</v>
      </c>
      <c r="AP974" s="140">
        <v>81556.530434875196</v>
      </c>
      <c r="AQ974" s="140">
        <v>83998.028133877451</v>
      </c>
      <c r="AR974" s="142">
        <v>1596.6681338774506</v>
      </c>
      <c r="AS974" s="143">
        <v>1.9376720649725326E-2</v>
      </c>
      <c r="AT974" s="142">
        <v>83998.028133877451</v>
      </c>
      <c r="AU974" s="143">
        <v>0</v>
      </c>
      <c r="AV974" s="142">
        <v>83998.028133877451</v>
      </c>
      <c r="AW974" s="143">
        <v>0</v>
      </c>
      <c r="AX974" s="142">
        <v>-844.8295651248045</v>
      </c>
      <c r="AY974" s="143">
        <v>-1.0252616766577693E-2</v>
      </c>
      <c r="AZ974" s="142">
        <v>81556.530434875196</v>
      </c>
      <c r="BA974" s="143">
        <v>0</v>
      </c>
      <c r="BB974" s="142">
        <v>2441.4976990022551</v>
      </c>
      <c r="BC974" s="143">
        <v>2.9936262442550182E-2</v>
      </c>
      <c r="BE974" s="139">
        <v>7134.0791017934052</v>
      </c>
      <c r="BF974" s="139">
        <v>6903.9475178466819</v>
      </c>
      <c r="BG974" s="139">
        <v>7134.0791017934052</v>
      </c>
      <c r="BH974" s="139">
        <v>7134.0791017934052</v>
      </c>
      <c r="BI974" s="139">
        <v>6443.6843499591205</v>
      </c>
      <c r="BJ974" s="139">
        <v>7134.0791017934052</v>
      </c>
      <c r="BK974" s="139">
        <v>6903.9475178466819</v>
      </c>
      <c r="BL974" s="139">
        <v>7134.0791017934052</v>
      </c>
      <c r="BM974" s="139">
        <v>6903.9475178466819</v>
      </c>
      <c r="BN974" s="139">
        <v>7134.0791017934052</v>
      </c>
      <c r="BO974" s="139">
        <v>7134.0791017934052</v>
      </c>
      <c r="BP974" s="139">
        <v>6903.9475178244693</v>
      </c>
      <c r="BQ974" s="144">
        <v>83998.02813387748</v>
      </c>
    </row>
    <row r="975" spans="11:96" x14ac:dyDescent="0.25">
      <c r="K975" s="135" t="s">
        <v>328</v>
      </c>
      <c r="N975" s="61" t="s">
        <v>3068</v>
      </c>
      <c r="V975" s="61" t="s">
        <v>396</v>
      </c>
      <c r="W975" s="61" t="s">
        <v>2235</v>
      </c>
      <c r="X975" s="61">
        <v>104</v>
      </c>
      <c r="AB975" s="136" t="s">
        <v>387</v>
      </c>
      <c r="AC975" s="179">
        <v>3060170</v>
      </c>
      <c r="AD975" s="180" t="s">
        <v>3069</v>
      </c>
      <c r="AE975" s="139">
        <v>0</v>
      </c>
      <c r="AF975" s="17">
        <v>570845.32999999996</v>
      </c>
      <c r="AG975" s="17">
        <v>1804765.78</v>
      </c>
      <c r="AH975" s="140">
        <v>1443878.6996863107</v>
      </c>
      <c r="AI975" s="141">
        <v>-159436.13</v>
      </c>
      <c r="AJ975" s="142">
        <v>-478308.39</v>
      </c>
      <c r="AK975" s="121">
        <v>-302945.64999999997</v>
      </c>
      <c r="AL975" s="142">
        <v>-363534.77999999991</v>
      </c>
      <c r="AM975" s="181">
        <v>1203232.2497407417</v>
      </c>
      <c r="AN975" s="141">
        <v>-62299.200054430927</v>
      </c>
      <c r="AO975" s="140">
        <v>230740.61142857181</v>
      </c>
      <c r="AP975" s="140">
        <v>-455386.41901628935</v>
      </c>
      <c r="AQ975" s="140">
        <v>-469018.98636873346</v>
      </c>
      <c r="AR975" s="142">
        <v>9289.4036312665557</v>
      </c>
      <c r="AS975" s="143">
        <v>1.9421368776881699E-2</v>
      </c>
      <c r="AT975" s="142">
        <v>-1912897.6860550442</v>
      </c>
      <c r="AU975" s="143">
        <v>-1.3248326791375411</v>
      </c>
      <c r="AV975" s="142">
        <v>-2273784.7663687337</v>
      </c>
      <c r="AW975" s="143">
        <v>-1.2598780360123703</v>
      </c>
      <c r="AX975" s="142">
        <v>22921.970983710664</v>
      </c>
      <c r="AY975" s="143">
        <v>4.7922995838962104E-2</v>
      </c>
      <c r="AZ975" s="142">
        <v>-1899265.1187026</v>
      </c>
      <c r="BA975" s="143">
        <v>-1.3153910498958286</v>
      </c>
      <c r="BB975" s="142">
        <v>-13632.567352444108</v>
      </c>
      <c r="BC975" s="143">
        <v>-2.9936262442548746E-2</v>
      </c>
      <c r="BE975" s="139">
        <v>-39834.489253196873</v>
      </c>
      <c r="BF975" s="139">
        <v>-38549.505728875643</v>
      </c>
      <c r="BG975" s="139">
        <v>-39834.489253196873</v>
      </c>
      <c r="BH975" s="139">
        <v>-39834.489253196873</v>
      </c>
      <c r="BI975" s="139">
        <v>-35979.538679980673</v>
      </c>
      <c r="BJ975" s="139">
        <v>-39834.489253196873</v>
      </c>
      <c r="BK975" s="139">
        <v>-38549.505728875643</v>
      </c>
      <c r="BL975" s="139">
        <v>-39834.489253196873</v>
      </c>
      <c r="BM975" s="139">
        <v>-38549.505728875643</v>
      </c>
      <c r="BN975" s="139">
        <v>-39834.489253196873</v>
      </c>
      <c r="BO975" s="139">
        <v>-39834.489253196873</v>
      </c>
      <c r="BP975" s="139">
        <v>-38549.505729747732</v>
      </c>
      <c r="BQ975" s="144">
        <v>-469018.98636873346</v>
      </c>
    </row>
    <row r="976" spans="11:96" x14ac:dyDescent="0.25">
      <c r="K976" s="135" t="s">
        <v>328</v>
      </c>
      <c r="N976" s="61" t="s">
        <v>3070</v>
      </c>
      <c r="V976" s="61" t="s">
        <v>396</v>
      </c>
      <c r="W976" s="61" t="s">
        <v>2235</v>
      </c>
      <c r="X976" s="61">
        <v>104</v>
      </c>
      <c r="AB976" s="136" t="s">
        <v>387</v>
      </c>
      <c r="AC976" s="179">
        <v>250030002010</v>
      </c>
      <c r="AD976" s="180" t="s">
        <v>3071</v>
      </c>
      <c r="AE976" s="139">
        <v>922202.93</v>
      </c>
      <c r="AF976" s="17">
        <v>0</v>
      </c>
      <c r="AG976" s="17">
        <v>0</v>
      </c>
      <c r="AH976" s="140">
        <v>0</v>
      </c>
      <c r="AI976" s="141">
        <v>0</v>
      </c>
      <c r="AJ976" s="142">
        <v>0</v>
      </c>
      <c r="AK976" s="121">
        <v>0</v>
      </c>
      <c r="AL976" s="142">
        <v>0</v>
      </c>
      <c r="AM976" s="181">
        <v>0</v>
      </c>
      <c r="AN976" s="141">
        <v>0</v>
      </c>
      <c r="AO976" s="140">
        <v>0</v>
      </c>
      <c r="AP976" s="140">
        <v>0</v>
      </c>
      <c r="AQ976" s="140">
        <v>0</v>
      </c>
      <c r="AR976" s="142">
        <v>0</v>
      </c>
      <c r="AS976" s="143">
        <v>0</v>
      </c>
      <c r="AT976" s="142">
        <v>0</v>
      </c>
      <c r="AU976" s="143">
        <v>0</v>
      </c>
      <c r="AV976" s="142">
        <v>0</v>
      </c>
      <c r="AW976" s="143">
        <v>0</v>
      </c>
      <c r="AX976" s="142">
        <v>0</v>
      </c>
      <c r="AY976" s="143">
        <v>0</v>
      </c>
      <c r="AZ976" s="142">
        <v>0</v>
      </c>
      <c r="BA976" s="143">
        <v>0</v>
      </c>
      <c r="BB976" s="142">
        <v>0</v>
      </c>
      <c r="BC976" s="143">
        <v>0</v>
      </c>
      <c r="BE976" s="139">
        <v>0</v>
      </c>
      <c r="BF976" s="139">
        <v>0</v>
      </c>
      <c r="BG976" s="139">
        <v>0</v>
      </c>
      <c r="BH976" s="139">
        <v>0</v>
      </c>
      <c r="BI976" s="139">
        <v>0</v>
      </c>
      <c r="BJ976" s="139">
        <v>0</v>
      </c>
      <c r="BK976" s="139">
        <v>0</v>
      </c>
      <c r="BL976" s="139">
        <v>0</v>
      </c>
      <c r="BM976" s="139">
        <v>0</v>
      </c>
      <c r="BN976" s="139">
        <v>0</v>
      </c>
      <c r="BO976" s="139">
        <v>0</v>
      </c>
      <c r="BP976" s="139">
        <v>0</v>
      </c>
      <c r="BQ976" s="144">
        <v>0</v>
      </c>
    </row>
    <row r="977" spans="2:96" x14ac:dyDescent="0.25">
      <c r="K977" s="135" t="s">
        <v>328</v>
      </c>
      <c r="N977" s="61" t="s">
        <v>3072</v>
      </c>
      <c r="V977" s="61" t="s">
        <v>396</v>
      </c>
      <c r="W977" s="61" t="s">
        <v>2235</v>
      </c>
      <c r="X977" s="61">
        <v>104</v>
      </c>
      <c r="AB977" s="136" t="s">
        <v>387</v>
      </c>
      <c r="AC977" s="179">
        <v>250030002015</v>
      </c>
      <c r="AD977" s="180" t="s">
        <v>3073</v>
      </c>
      <c r="AE977" s="139">
        <v>333001.79000000004</v>
      </c>
      <c r="AF977" s="17">
        <v>0</v>
      </c>
      <c r="AG977" s="17">
        <v>0</v>
      </c>
      <c r="AH977" s="140">
        <v>0</v>
      </c>
      <c r="AI977" s="141">
        <v>0</v>
      </c>
      <c r="AJ977" s="142">
        <v>0</v>
      </c>
      <c r="AK977" s="121">
        <v>0</v>
      </c>
      <c r="AL977" s="142">
        <v>0</v>
      </c>
      <c r="AM977" s="181">
        <v>0</v>
      </c>
      <c r="AN977" s="141">
        <v>0</v>
      </c>
      <c r="AO977" s="140">
        <v>0</v>
      </c>
      <c r="AP977" s="140">
        <v>0</v>
      </c>
      <c r="AQ977" s="140">
        <v>0</v>
      </c>
      <c r="AR977" s="142">
        <v>0</v>
      </c>
      <c r="AS977" s="143">
        <v>0</v>
      </c>
      <c r="AT977" s="142">
        <v>0</v>
      </c>
      <c r="AU977" s="143">
        <v>0</v>
      </c>
      <c r="AV977" s="142">
        <v>0</v>
      </c>
      <c r="AW977" s="143">
        <v>0</v>
      </c>
      <c r="AX977" s="142">
        <v>0</v>
      </c>
      <c r="AY977" s="143">
        <v>0</v>
      </c>
      <c r="AZ977" s="142">
        <v>0</v>
      </c>
      <c r="BA977" s="143">
        <v>0</v>
      </c>
      <c r="BB977" s="142">
        <v>0</v>
      </c>
      <c r="BC977" s="143">
        <v>0</v>
      </c>
      <c r="BE977" s="139">
        <v>0</v>
      </c>
      <c r="BF977" s="139">
        <v>0</v>
      </c>
      <c r="BG977" s="139">
        <v>0</v>
      </c>
      <c r="BH977" s="139">
        <v>0</v>
      </c>
      <c r="BI977" s="139">
        <v>0</v>
      </c>
      <c r="BJ977" s="139">
        <v>0</v>
      </c>
      <c r="BK977" s="139">
        <v>0</v>
      </c>
      <c r="BL977" s="139">
        <v>0</v>
      </c>
      <c r="BM977" s="139">
        <v>0</v>
      </c>
      <c r="BN977" s="139">
        <v>0</v>
      </c>
      <c r="BO977" s="139">
        <v>0</v>
      </c>
      <c r="BP977" s="139">
        <v>0</v>
      </c>
      <c r="BQ977" s="144">
        <v>0</v>
      </c>
    </row>
    <row r="978" spans="2:96" x14ac:dyDescent="0.25">
      <c r="K978" s="135" t="s">
        <v>328</v>
      </c>
      <c r="N978" s="61" t="s">
        <v>3074</v>
      </c>
      <c r="V978" s="61" t="s">
        <v>396</v>
      </c>
      <c r="W978" s="61" t="s">
        <v>2235</v>
      </c>
      <c r="X978" s="61">
        <v>104</v>
      </c>
      <c r="AB978" s="136" t="s">
        <v>387</v>
      </c>
      <c r="AC978" s="179">
        <v>250030002020</v>
      </c>
      <c r="AD978" s="180" t="s">
        <v>3075</v>
      </c>
      <c r="AE978" s="139">
        <v>74816.249999999985</v>
      </c>
      <c r="AF978" s="17">
        <v>0</v>
      </c>
      <c r="AG978" s="17">
        <v>0</v>
      </c>
      <c r="AH978" s="140">
        <v>0</v>
      </c>
      <c r="AI978" s="141">
        <v>0</v>
      </c>
      <c r="AJ978" s="142">
        <v>0</v>
      </c>
      <c r="AK978" s="121">
        <v>0</v>
      </c>
      <c r="AL978" s="142">
        <v>0</v>
      </c>
      <c r="AM978" s="181">
        <v>0</v>
      </c>
      <c r="AN978" s="141">
        <v>0</v>
      </c>
      <c r="AO978" s="140">
        <v>0</v>
      </c>
      <c r="AP978" s="140">
        <v>0</v>
      </c>
      <c r="AQ978" s="140">
        <v>0</v>
      </c>
      <c r="AR978" s="142">
        <v>0</v>
      </c>
      <c r="AS978" s="143">
        <v>0</v>
      </c>
      <c r="AT978" s="142">
        <v>0</v>
      </c>
      <c r="AU978" s="143">
        <v>0</v>
      </c>
      <c r="AV978" s="142">
        <v>0</v>
      </c>
      <c r="AW978" s="143">
        <v>0</v>
      </c>
      <c r="AX978" s="142">
        <v>0</v>
      </c>
      <c r="AY978" s="143">
        <v>0</v>
      </c>
      <c r="AZ978" s="142">
        <v>0</v>
      </c>
      <c r="BA978" s="143">
        <v>0</v>
      </c>
      <c r="BB978" s="142">
        <v>0</v>
      </c>
      <c r="BC978" s="143">
        <v>0</v>
      </c>
      <c r="BE978" s="139">
        <v>0</v>
      </c>
      <c r="BF978" s="139">
        <v>0</v>
      </c>
      <c r="BG978" s="139">
        <v>0</v>
      </c>
      <c r="BH978" s="139">
        <v>0</v>
      </c>
      <c r="BI978" s="139">
        <v>0</v>
      </c>
      <c r="BJ978" s="139">
        <v>0</v>
      </c>
      <c r="BK978" s="139">
        <v>0</v>
      </c>
      <c r="BL978" s="139">
        <v>0</v>
      </c>
      <c r="BM978" s="139">
        <v>0</v>
      </c>
      <c r="BN978" s="139">
        <v>0</v>
      </c>
      <c r="BO978" s="139">
        <v>0</v>
      </c>
      <c r="BP978" s="139">
        <v>0</v>
      </c>
      <c r="BQ978" s="144">
        <v>0</v>
      </c>
    </row>
    <row r="979" spans="2:96" ht="18.75" hidden="1" x14ac:dyDescent="0.3">
      <c r="B979" s="120" t="s">
        <v>318</v>
      </c>
      <c r="C979" s="120" t="s">
        <v>318</v>
      </c>
      <c r="J979" s="120" t="s">
        <v>318</v>
      </c>
      <c r="K979" s="135" t="s">
        <v>321</v>
      </c>
      <c r="N979" s="61" t="s">
        <v>323</v>
      </c>
      <c r="AC979" s="145"/>
      <c r="AD979" s="165"/>
      <c r="AE979" s="17"/>
      <c r="AI979" s="163"/>
      <c r="AS979" s="61"/>
      <c r="AU979" s="61"/>
      <c r="AW979" s="61"/>
      <c r="AY979" s="61"/>
      <c r="BA979" s="61"/>
      <c r="BB979" s="61"/>
      <c r="BC979" s="61"/>
      <c r="BE979" s="17"/>
      <c r="BF979" s="17"/>
      <c r="BG979" s="17"/>
      <c r="BH979" s="17"/>
      <c r="BI979" s="17"/>
      <c r="BJ979" s="17"/>
      <c r="BK979" s="17"/>
      <c r="BL979" s="17"/>
      <c r="BM979" s="17"/>
      <c r="BN979" s="17"/>
      <c r="BO979" s="17"/>
      <c r="BP979" s="17"/>
      <c r="BQ979" s="166"/>
    </row>
    <row r="980" spans="2:96" ht="17.25" x14ac:dyDescent="0.3">
      <c r="K980" s="135" t="s">
        <v>325</v>
      </c>
      <c r="V980" s="61" t="s">
        <v>396</v>
      </c>
      <c r="W980" s="61" t="s">
        <v>2235</v>
      </c>
      <c r="AB980" s="136" t="s">
        <v>387</v>
      </c>
      <c r="AC980" s="167" t="s">
        <v>3076</v>
      </c>
      <c r="AD980" s="138"/>
      <c r="AE980" s="168">
        <v>2080230.2000000002</v>
      </c>
      <c r="AF980" s="168">
        <v>2487512.19</v>
      </c>
      <c r="AG980" s="168">
        <v>5373968.8399999999</v>
      </c>
      <c r="AH980" s="169">
        <v>5699703.0187730715</v>
      </c>
      <c r="AI980" s="170">
        <v>1684688.4600000004</v>
      </c>
      <c r="AJ980" s="169">
        <v>5054065.3800000008</v>
      </c>
      <c r="AK980" s="170">
        <v>2594980.1100000003</v>
      </c>
      <c r="AL980" s="169">
        <v>3113976.1320000002</v>
      </c>
      <c r="AM980" s="170">
        <v>4749752.515652881</v>
      </c>
      <c r="AN980" s="170">
        <v>3544930.6131201908</v>
      </c>
      <c r="AO980" s="169">
        <v>3849490.9542857176</v>
      </c>
      <c r="AP980" s="169">
        <v>5092004.6237117006</v>
      </c>
      <c r="AQ980" s="169">
        <v>5244440.2104858113</v>
      </c>
      <c r="AR980" s="169">
        <v>190374.83048581053</v>
      </c>
      <c r="AS980" s="171">
        <v>3.7667662796600089E-2</v>
      </c>
      <c r="AT980" s="169">
        <v>-455262.80828726012</v>
      </c>
      <c r="AU980" s="171">
        <v>-7.9874829756526655E-2</v>
      </c>
      <c r="AV980" s="169">
        <v>-129528.62951418851</v>
      </c>
      <c r="AW980" s="171">
        <v>-2.4102973681214813E-2</v>
      </c>
      <c r="AX980" s="169">
        <v>37939.243711699732</v>
      </c>
      <c r="AY980" s="171">
        <v>7.5066784576696011E-3</v>
      </c>
      <c r="AZ980" s="169">
        <v>-607698.39506137092</v>
      </c>
      <c r="BA980" s="171">
        <v>-0.10661930859551788</v>
      </c>
      <c r="BB980" s="169">
        <v>152435.58677411079</v>
      </c>
      <c r="BC980" s="171">
        <v>2.9936262442549856E-2</v>
      </c>
      <c r="BE980" s="168">
        <v>445418.33580825088</v>
      </c>
      <c r="BF980" s="168">
        <v>431049.58464983839</v>
      </c>
      <c r="BG980" s="168">
        <v>445418.33580825088</v>
      </c>
      <c r="BH980" s="168">
        <v>445418.33580825088</v>
      </c>
      <c r="BI980" s="168">
        <v>402313.52122998331</v>
      </c>
      <c r="BJ980" s="168">
        <v>445418.33580825088</v>
      </c>
      <c r="BK980" s="168">
        <v>431049.58464983839</v>
      </c>
      <c r="BL980" s="168">
        <v>445418.33580825088</v>
      </c>
      <c r="BM980" s="168">
        <v>431049.58464983839</v>
      </c>
      <c r="BN980" s="168">
        <v>445418.33580825088</v>
      </c>
      <c r="BO980" s="168">
        <v>445418.33580825088</v>
      </c>
      <c r="BP980" s="168">
        <v>431049.58464855573</v>
      </c>
      <c r="BQ980" s="172">
        <v>5244440.2104858104</v>
      </c>
    </row>
    <row r="981" spans="2:96" ht="18.75" x14ac:dyDescent="0.3">
      <c r="K981" s="135" t="s">
        <v>325</v>
      </c>
      <c r="AC981" s="145"/>
      <c r="AD981" s="173"/>
      <c r="AE981" s="174"/>
      <c r="AI981" s="175"/>
      <c r="AS981" s="61"/>
      <c r="AU981" s="61"/>
      <c r="AW981" s="61"/>
      <c r="AY981" s="61"/>
      <c r="BA981" s="61"/>
      <c r="BB981" s="61"/>
      <c r="BC981" s="61"/>
      <c r="BE981" s="174"/>
      <c r="BF981" s="174"/>
      <c r="BG981" s="174"/>
      <c r="BH981" s="174"/>
      <c r="BI981" s="174"/>
      <c r="BJ981" s="174"/>
      <c r="BK981" s="174"/>
      <c r="BL981" s="174"/>
      <c r="BM981" s="174"/>
      <c r="BN981" s="174"/>
      <c r="BO981" s="174"/>
      <c r="BP981" s="174"/>
      <c r="BQ981" s="176"/>
    </row>
    <row r="982" spans="2:96" hidden="1" x14ac:dyDescent="0.25">
      <c r="B982" s="120" t="s">
        <v>318</v>
      </c>
      <c r="C982" s="120" t="s">
        <v>318</v>
      </c>
      <c r="J982" s="120" t="s">
        <v>318</v>
      </c>
      <c r="K982" s="135" t="s">
        <v>319</v>
      </c>
      <c r="M982" s="61" t="s">
        <v>323</v>
      </c>
      <c r="AE982" s="17"/>
      <c r="AI982" s="152"/>
      <c r="AS982" s="61"/>
      <c r="AU982" s="61"/>
      <c r="AW982" s="61"/>
      <c r="AY982" s="61"/>
      <c r="BA982" s="61"/>
      <c r="BB982" s="61"/>
      <c r="BC982" s="61"/>
      <c r="BE982" s="17"/>
      <c r="BF982" s="17"/>
      <c r="BG982" s="17"/>
      <c r="BH982" s="17"/>
      <c r="BI982" s="17"/>
      <c r="BJ982" s="17"/>
      <c r="BK982" s="17"/>
      <c r="BL982" s="17"/>
      <c r="BM982" s="17"/>
      <c r="BN982" s="17"/>
      <c r="BO982" s="17"/>
      <c r="BP982" s="17"/>
      <c r="BQ982" s="153"/>
    </row>
    <row r="983" spans="2:96" ht="18.75" x14ac:dyDescent="0.3">
      <c r="K983" s="135" t="s">
        <v>321</v>
      </c>
      <c r="V983" s="61" t="s">
        <v>396</v>
      </c>
      <c r="AB983" s="136" t="s">
        <v>387</v>
      </c>
      <c r="AC983" s="154" t="s">
        <v>408</v>
      </c>
      <c r="AD983" s="155"/>
      <c r="AE983" s="156">
        <v>175799846.92000002</v>
      </c>
      <c r="AF983" s="156">
        <v>194009155.13</v>
      </c>
      <c r="AG983" s="156">
        <v>214404008.42999995</v>
      </c>
      <c r="AH983" s="156">
        <v>221888918.32590136</v>
      </c>
      <c r="AI983" s="157">
        <v>73446990.00000003</v>
      </c>
      <c r="AJ983" s="156">
        <v>220340970.00000009</v>
      </c>
      <c r="AK983" s="157">
        <v>185489653.64999989</v>
      </c>
      <c r="AL983" s="156">
        <v>222587584.37999985</v>
      </c>
      <c r="AM983" s="157">
        <v>185254340.19776261</v>
      </c>
      <c r="AN983" s="157">
        <v>222124231.77813864</v>
      </c>
      <c r="AO983" s="156">
        <v>219116008.73142865</v>
      </c>
      <c r="AP983" s="156">
        <v>234449613.29567704</v>
      </c>
      <c r="AQ983" s="156">
        <v>241468415.8557809</v>
      </c>
      <c r="AR983" s="156">
        <v>21127445.85578081</v>
      </c>
      <c r="AS983" s="158">
        <v>9.5885235758836868E-2</v>
      </c>
      <c r="AT983" s="156">
        <v>19579497.52987954</v>
      </c>
      <c r="AU983" s="158">
        <v>8.8240087326587335E-2</v>
      </c>
      <c r="AV983" s="156">
        <v>27064407.425780952</v>
      </c>
      <c r="AW983" s="158">
        <v>0.12623088357332238</v>
      </c>
      <c r="AX983" s="156">
        <v>14108643.295676947</v>
      </c>
      <c r="AY983" s="158">
        <v>6.4030957545829728E-2</v>
      </c>
      <c r="AZ983" s="156">
        <v>12560694.969775677</v>
      </c>
      <c r="BA983" s="158">
        <v>5.6608031913189291E-2</v>
      </c>
      <c r="BB983" s="156">
        <v>7018802.5601038635</v>
      </c>
      <c r="BC983" s="158">
        <v>2.9937360362595582E-2</v>
      </c>
      <c r="BE983" s="156">
        <v>20740385.253727183</v>
      </c>
      <c r="BF983" s="156">
        <v>19336993.002329692</v>
      </c>
      <c r="BG983" s="156">
        <v>19951275.828801297</v>
      </c>
      <c r="BH983" s="156">
        <v>21073515.18724414</v>
      </c>
      <c r="BI983" s="156">
        <v>19242825.830856055</v>
      </c>
      <c r="BJ983" s="156">
        <v>20061976.118911244</v>
      </c>
      <c r="BK983" s="156">
        <v>20102256.858440805</v>
      </c>
      <c r="BL983" s="156">
        <v>20179782.704392016</v>
      </c>
      <c r="BM983" s="156">
        <v>20289707.736840855</v>
      </c>
      <c r="BN983" s="156">
        <v>20259923.326122221</v>
      </c>
      <c r="BO983" s="156">
        <v>20287008.805654012</v>
      </c>
      <c r="BP983" s="156">
        <v>19942765.202461503</v>
      </c>
      <c r="BQ983" s="159">
        <v>241468415.8557809</v>
      </c>
    </row>
    <row r="984" spans="2:96" hidden="1" x14ac:dyDescent="0.25">
      <c r="B984" s="120" t="s">
        <v>318</v>
      </c>
      <c r="C984" s="120" t="s">
        <v>318</v>
      </c>
      <c r="D984" s="120" t="s">
        <v>318</v>
      </c>
      <c r="E984" s="120" t="s">
        <v>318</v>
      </c>
      <c r="F984" s="120" t="s">
        <v>318</v>
      </c>
      <c r="G984" s="120" t="s">
        <v>318</v>
      </c>
      <c r="H984" s="120" t="s">
        <v>318</v>
      </c>
      <c r="I984" s="120" t="s">
        <v>318</v>
      </c>
      <c r="J984" s="120" t="s">
        <v>318</v>
      </c>
      <c r="L984" s="61" t="s">
        <v>323</v>
      </c>
      <c r="AC984" s="145"/>
      <c r="AD984" s="138"/>
      <c r="AE984" s="145"/>
      <c r="AH984" s="138"/>
      <c r="AI984" s="259"/>
      <c r="AK984" s="260"/>
      <c r="AL984" s="261"/>
      <c r="AM984" s="262"/>
      <c r="AN984" s="262"/>
      <c r="AO984" s="261"/>
      <c r="AP984" s="261"/>
      <c r="AQ984" s="261"/>
      <c r="AR984" s="261"/>
      <c r="AS984" s="263"/>
      <c r="AT984" s="261"/>
      <c r="AU984" s="263"/>
      <c r="AV984" s="261"/>
      <c r="AW984" s="263"/>
      <c r="AX984" s="261"/>
      <c r="AY984" s="263"/>
      <c r="AZ984" s="261"/>
      <c r="BA984" s="263"/>
      <c r="BB984" s="261"/>
      <c r="BC984" s="263"/>
    </row>
    <row r="985" spans="2:96" x14ac:dyDescent="0.25">
      <c r="B985" s="120" t="s">
        <v>320</v>
      </c>
      <c r="C985" s="120" t="s">
        <v>320</v>
      </c>
      <c r="D985" s="120" t="s">
        <v>320</v>
      </c>
      <c r="E985" s="120" t="s">
        <v>320</v>
      </c>
      <c r="F985" s="120" t="s">
        <v>320</v>
      </c>
      <c r="G985" s="120" t="s">
        <v>320</v>
      </c>
      <c r="H985" s="120" t="s">
        <v>320</v>
      </c>
      <c r="I985" s="120" t="s">
        <v>320</v>
      </c>
      <c r="J985" s="120" t="s">
        <v>320</v>
      </c>
      <c r="AC985" s="145"/>
      <c r="AD985" s="138"/>
      <c r="AE985" s="145"/>
      <c r="AP985" s="138"/>
      <c r="AQ985" s="138"/>
      <c r="AR985" s="138"/>
      <c r="AS985" s="242"/>
      <c r="AT985" s="138"/>
      <c r="AU985" s="242"/>
      <c r="AV985" s="138"/>
      <c r="AW985" s="242"/>
      <c r="AX985" s="138"/>
      <c r="AY985" s="242"/>
      <c r="AZ985" s="138"/>
      <c r="BA985" s="242"/>
      <c r="BB985" s="138"/>
      <c r="BC985" s="242"/>
    </row>
    <row r="986" spans="2:96" x14ac:dyDescent="0.25">
      <c r="B986" s="120" t="s">
        <v>320</v>
      </c>
      <c r="C986" s="120" t="s">
        <v>320</v>
      </c>
      <c r="D986" s="120" t="s">
        <v>320</v>
      </c>
      <c r="E986" s="120" t="s">
        <v>320</v>
      </c>
      <c r="F986" s="120" t="s">
        <v>320</v>
      </c>
      <c r="G986" s="120" t="s">
        <v>320</v>
      </c>
      <c r="H986" s="120" t="s">
        <v>320</v>
      </c>
      <c r="I986" s="120" t="s">
        <v>320</v>
      </c>
      <c r="J986" s="120" t="s">
        <v>320</v>
      </c>
      <c r="L986" s="61" t="s">
        <v>1147</v>
      </c>
      <c r="AC986" s="217"/>
      <c r="AD986" s="265"/>
      <c r="AE986" s="217"/>
      <c r="AF986" s="218"/>
      <c r="AG986" s="218"/>
      <c r="AH986" s="218"/>
      <c r="AI986" s="324"/>
      <c r="AJ986" s="218"/>
      <c r="AK986" s="324"/>
      <c r="AL986" s="218"/>
      <c r="AM986" s="324"/>
      <c r="AN986" s="324"/>
      <c r="AO986" s="218"/>
      <c r="AP986" s="265"/>
      <c r="AQ986" s="265"/>
      <c r="AR986" s="265"/>
      <c r="AS986" s="325"/>
      <c r="AT986" s="265"/>
      <c r="AU986" s="325"/>
      <c r="AV986" s="265"/>
      <c r="AW986" s="325"/>
      <c r="AX986" s="265"/>
      <c r="AY986" s="325"/>
      <c r="AZ986" s="265"/>
      <c r="BA986" s="325"/>
      <c r="BB986" s="265"/>
      <c r="BC986" s="325"/>
    </row>
    <row r="987" spans="2:96" ht="21" x14ac:dyDescent="0.35">
      <c r="K987" s="135" t="s">
        <v>321</v>
      </c>
      <c r="L987" s="61" t="s">
        <v>409</v>
      </c>
      <c r="M987" s="61" t="s">
        <v>1148</v>
      </c>
      <c r="V987" s="61" t="s">
        <v>409</v>
      </c>
      <c r="AC987" s="146" t="s">
        <v>410</v>
      </c>
      <c r="AD987" s="147"/>
      <c r="AE987" s="148"/>
      <c r="AF987" s="147"/>
      <c r="AG987" s="147"/>
      <c r="AH987" s="147"/>
      <c r="AI987" s="149"/>
      <c r="AJ987" s="147"/>
      <c r="AK987" s="150"/>
      <c r="AL987" s="147"/>
      <c r="AM987" s="150"/>
      <c r="AN987" s="150"/>
      <c r="AO987" s="147"/>
      <c r="AP987" s="147"/>
      <c r="AQ987" s="147"/>
      <c r="AR987" s="147"/>
      <c r="AS987" s="147"/>
      <c r="AT987" s="147"/>
      <c r="AU987" s="147"/>
      <c r="AV987" s="147"/>
      <c r="AW987" s="147"/>
      <c r="AX987" s="147"/>
      <c r="AY987" s="147"/>
      <c r="AZ987" s="147"/>
      <c r="BA987" s="147"/>
      <c r="BB987" s="147"/>
      <c r="BC987" s="147"/>
      <c r="BD987" s="151"/>
      <c r="BE987" s="148"/>
      <c r="BF987" s="148"/>
      <c r="BG987" s="148"/>
      <c r="BH987" s="148"/>
      <c r="BI987" s="148"/>
      <c r="BJ987" s="148"/>
      <c r="BK987" s="148"/>
      <c r="BL987" s="148"/>
      <c r="BM987" s="148"/>
      <c r="BN987" s="148"/>
      <c r="BO987" s="148"/>
      <c r="BP987" s="148"/>
      <c r="BQ987" s="148"/>
      <c r="BR987" s="151"/>
      <c r="BS987" s="61">
        <v>104785436.45999999</v>
      </c>
      <c r="BT987" s="61">
        <v>116107490.70999999</v>
      </c>
      <c r="BU987" s="61">
        <v>120962464.92</v>
      </c>
      <c r="BV987" s="61">
        <v>120808725.36267821</v>
      </c>
      <c r="BW987" s="61">
        <v>41726208.239999995</v>
      </c>
      <c r="BY987" s="61">
        <v>103442028.38000001</v>
      </c>
      <c r="CA987" s="61">
        <v>100934685.79435079</v>
      </c>
      <c r="CC987" s="61">
        <v>122292657.94857131</v>
      </c>
      <c r="CD987" s="61">
        <v>132092799.00065696</v>
      </c>
      <c r="CE987" s="61">
        <v>137211402.00767016</v>
      </c>
      <c r="CG987" s="61">
        <v>11838842.123928992</v>
      </c>
      <c r="CH987" s="61">
        <v>11080684.524763899</v>
      </c>
      <c r="CI987" s="61">
        <v>11410113.842861801</v>
      </c>
      <c r="CJ987" s="61">
        <v>11983301.960516846</v>
      </c>
      <c r="CK987" s="61">
        <v>10955077.319584345</v>
      </c>
      <c r="CL987" s="61">
        <v>11344529.825799789</v>
      </c>
      <c r="CM987" s="61">
        <v>11348762.004104443</v>
      </c>
      <c r="CN987" s="61">
        <v>11426198.076198608</v>
      </c>
      <c r="CO987" s="61">
        <v>11541052.876188638</v>
      </c>
      <c r="CP987" s="61">
        <v>11419387.583732691</v>
      </c>
      <c r="CQ987" s="61">
        <v>11500521.580335997</v>
      </c>
      <c r="CR987" s="61">
        <v>11362930.289654138</v>
      </c>
    </row>
    <row r="988" spans="2:96" ht="18.75" x14ac:dyDescent="0.3">
      <c r="K988" s="135" t="s">
        <v>325</v>
      </c>
      <c r="M988" s="61" t="s">
        <v>412</v>
      </c>
      <c r="N988" s="61" t="s">
        <v>1149</v>
      </c>
      <c r="V988" s="61" t="s">
        <v>409</v>
      </c>
      <c r="W988" s="61" t="s">
        <v>413</v>
      </c>
      <c r="X988" s="61">
        <v>150</v>
      </c>
      <c r="AB988" s="136" t="s">
        <v>414</v>
      </c>
      <c r="AC988" s="162" t="s">
        <v>415</v>
      </c>
      <c r="AD988" s="138"/>
      <c r="AE988" s="39"/>
      <c r="AI988" s="163"/>
      <c r="AS988" s="61"/>
      <c r="AU988" s="61"/>
      <c r="AW988" s="61"/>
      <c r="AY988" s="61"/>
      <c r="BA988" s="61"/>
      <c r="BB988" s="61"/>
      <c r="BC988" s="61"/>
      <c r="BE988" s="39"/>
      <c r="BF988" s="39"/>
      <c r="BG988" s="39"/>
      <c r="BH988" s="39"/>
      <c r="BI988" s="39"/>
      <c r="BJ988" s="39"/>
      <c r="BK988" s="39"/>
      <c r="BL988" s="39"/>
      <c r="BM988" s="39"/>
      <c r="BN988" s="39"/>
      <c r="BO988" s="39"/>
      <c r="BP988" s="39"/>
      <c r="BQ988" s="164"/>
      <c r="BS988" s="61">
        <v>3849597.74</v>
      </c>
      <c r="BT988" s="61">
        <v>5407445.4800000004</v>
      </c>
      <c r="BU988" s="61">
        <v>2367241.7199999997</v>
      </c>
      <c r="BV988" s="61">
        <v>1627883.2116162914</v>
      </c>
      <c r="BW988" s="61">
        <v>1625177.66</v>
      </c>
      <c r="BX988" s="61">
        <v>4875532.9799999995</v>
      </c>
      <c r="BY988" s="61">
        <v>4034029.2900000005</v>
      </c>
      <c r="BZ988" s="61">
        <v>4840835.148000001</v>
      </c>
      <c r="CA988" s="61">
        <v>1359160.4298948131</v>
      </c>
      <c r="CB988" s="61">
        <v>4302752.0717214793</v>
      </c>
      <c r="CC988" s="61">
        <v>4510774.0628571445</v>
      </c>
      <c r="CD988" s="61">
        <v>4487986.3545020958</v>
      </c>
      <c r="CE988" s="61">
        <v>4622411.4330947427</v>
      </c>
      <c r="CG988" s="61">
        <v>396680.0335939799</v>
      </c>
      <c r="CH988" s="61">
        <v>369070.00994863658</v>
      </c>
      <c r="CI988" s="61">
        <v>380549.30225435307</v>
      </c>
      <c r="CJ988" s="61">
        <v>405109.09831289528</v>
      </c>
      <c r="CK988" s="61">
        <v>370074.03436582885</v>
      </c>
      <c r="CL988" s="61">
        <v>383063.49028120254</v>
      </c>
      <c r="CM988" s="61">
        <v>384669.54461920721</v>
      </c>
      <c r="CN988" s="61">
        <v>385739.04955710698</v>
      </c>
      <c r="CO988" s="61">
        <v>389798.13658275205</v>
      </c>
      <c r="CP988" s="61">
        <v>386676.62019663834</v>
      </c>
      <c r="CQ988" s="61">
        <v>388169.81049395481</v>
      </c>
      <c r="CR988" s="61">
        <v>382812.30288818758</v>
      </c>
    </row>
    <row r="989" spans="2:96" x14ac:dyDescent="0.25">
      <c r="K989" s="135" t="s">
        <v>328</v>
      </c>
      <c r="N989" s="61" t="s">
        <v>3077</v>
      </c>
      <c r="V989" s="61" t="s">
        <v>409</v>
      </c>
      <c r="W989" s="61" t="s">
        <v>413</v>
      </c>
      <c r="X989" s="61">
        <v>150</v>
      </c>
      <c r="AB989" s="136" t="s">
        <v>414</v>
      </c>
      <c r="AC989" s="179">
        <v>3800150</v>
      </c>
      <c r="AD989" s="180" t="s">
        <v>3078</v>
      </c>
      <c r="AE989" s="139">
        <v>0</v>
      </c>
      <c r="AF989" s="17">
        <v>0</v>
      </c>
      <c r="AG989" s="17">
        <v>17961.7</v>
      </c>
      <c r="AH989" s="140">
        <v>0</v>
      </c>
      <c r="AI989" s="141">
        <v>-13871.58</v>
      </c>
      <c r="AJ989" s="142">
        <v>-41614.74</v>
      </c>
      <c r="AK989" s="121">
        <v>8072.8300000000008</v>
      </c>
      <c r="AL989" s="142">
        <v>9687.3960000000006</v>
      </c>
      <c r="AM989" s="181">
        <v>0</v>
      </c>
      <c r="AN989" s="141">
        <v>8072.8300000000008</v>
      </c>
      <c r="AO989" s="140">
        <v>-7503.720000000003</v>
      </c>
      <c r="AP989" s="140">
        <v>-35238.1724640061</v>
      </c>
      <c r="AQ989" s="140">
        <v>-36293.07164257457</v>
      </c>
      <c r="AR989" s="142">
        <v>-5321.6683574254275</v>
      </c>
      <c r="AS989" s="143">
        <v>-0.12787940901289852</v>
      </c>
      <c r="AT989" s="142">
        <v>36293.07164257457</v>
      </c>
      <c r="AU989" s="143">
        <v>0</v>
      </c>
      <c r="AV989" s="142">
        <v>54254.771642574575</v>
      </c>
      <c r="AW989" s="143">
        <v>3.02058110549528</v>
      </c>
      <c r="AX989" s="142">
        <v>-6376.5675359938978</v>
      </c>
      <c r="AY989" s="143">
        <v>-0.15322858044995349</v>
      </c>
      <c r="AZ989" s="142">
        <v>35238.1724640061</v>
      </c>
      <c r="BA989" s="143">
        <v>0</v>
      </c>
      <c r="BB989" s="142">
        <v>1054.8991785684702</v>
      </c>
      <c r="BC989" s="143">
        <v>2.9936262433756831E-2</v>
      </c>
      <c r="BE989" s="139">
        <v>-3232.3844660193599</v>
      </c>
      <c r="BF989" s="139">
        <v>-2890.8867291366901</v>
      </c>
      <c r="BG989" s="139">
        <v>-3022.2688838282102</v>
      </c>
      <c r="BH989" s="139">
        <v>-3127.32667491146</v>
      </c>
      <c r="BI989" s="139">
        <v>-2838.2380019590305</v>
      </c>
      <c r="BJ989" s="139">
        <v>-3022.26888380115</v>
      </c>
      <c r="BK989" s="139">
        <v>-3101.0023113076795</v>
      </c>
      <c r="BL989" s="139">
        <v>-3022.2688837876199</v>
      </c>
      <c r="BM989" s="139">
        <v>-2995.94452021184</v>
      </c>
      <c r="BN989" s="139">
        <v>-3127.3266748834499</v>
      </c>
      <c r="BO989" s="139">
        <v>-3022.2688837876199</v>
      </c>
      <c r="BP989" s="139">
        <v>-2890.8867289404602</v>
      </c>
      <c r="BQ989" s="144">
        <v>-36293.07164257457</v>
      </c>
    </row>
    <row r="990" spans="2:96" x14ac:dyDescent="0.25">
      <c r="K990" s="135" t="s">
        <v>328</v>
      </c>
      <c r="N990" s="61" t="s">
        <v>1150</v>
      </c>
      <c r="V990" s="61" t="s">
        <v>409</v>
      </c>
      <c r="W990" s="61" t="s">
        <v>413</v>
      </c>
      <c r="X990" s="61">
        <v>150</v>
      </c>
      <c r="AB990" s="136" t="s">
        <v>414</v>
      </c>
      <c r="AC990" s="179">
        <v>3810090</v>
      </c>
      <c r="AD990" s="180" t="s">
        <v>1151</v>
      </c>
      <c r="AE990" s="139">
        <v>0</v>
      </c>
      <c r="AF990" s="17">
        <v>0</v>
      </c>
      <c r="AG990" s="17">
        <v>0</v>
      </c>
      <c r="AH990" s="140">
        <v>0</v>
      </c>
      <c r="AI990" s="141">
        <v>2730.47</v>
      </c>
      <c r="AJ990" s="142">
        <v>8191.41</v>
      </c>
      <c r="AK990" s="121">
        <v>36391.799999999996</v>
      </c>
      <c r="AL990" s="142">
        <v>43670.159999999989</v>
      </c>
      <c r="AM990" s="181">
        <v>0</v>
      </c>
      <c r="AN990" s="141">
        <v>36391.799999999996</v>
      </c>
      <c r="AO990" s="140">
        <v>58339.697142857098</v>
      </c>
      <c r="AP990" s="140">
        <v>8459.5654485365794</v>
      </c>
      <c r="AQ990" s="140">
        <v>8712.8132199996326</v>
      </c>
      <c r="AR990" s="142">
        <v>-521.40321999963271</v>
      </c>
      <c r="AS990" s="143">
        <v>-6.3652438346955248E-2</v>
      </c>
      <c r="AT990" s="142">
        <v>-8712.8132199996326</v>
      </c>
      <c r="AU990" s="143">
        <v>0</v>
      </c>
      <c r="AV990" s="142">
        <v>-8712.8132199996326</v>
      </c>
      <c r="AW990" s="143">
        <v>0</v>
      </c>
      <c r="AX990" s="142">
        <v>-268.15544853657957</v>
      </c>
      <c r="AY990" s="143">
        <v>-3.2736177109506125E-2</v>
      </c>
      <c r="AZ990" s="142">
        <v>-8459.5654485365794</v>
      </c>
      <c r="BA990" s="143">
        <v>0</v>
      </c>
      <c r="BB990" s="142">
        <v>-253.24777146305314</v>
      </c>
      <c r="BC990" s="143">
        <v>-2.9936262447956174E-2</v>
      </c>
      <c r="BE990" s="139">
        <v>739.99237552985016</v>
      </c>
      <c r="BF990" s="139">
        <v>716.12158798530402</v>
      </c>
      <c r="BG990" s="139">
        <v>739.99237552985016</v>
      </c>
      <c r="BH990" s="139">
        <v>739.99237553188004</v>
      </c>
      <c r="BI990" s="139">
        <v>668.38023934620105</v>
      </c>
      <c r="BJ990" s="139">
        <v>739.99237553390901</v>
      </c>
      <c r="BK990" s="139">
        <v>716.12158799119595</v>
      </c>
      <c r="BL990" s="139">
        <v>739.99237553593889</v>
      </c>
      <c r="BM990" s="139">
        <v>716.12158799119595</v>
      </c>
      <c r="BN990" s="139">
        <v>739.99237553593889</v>
      </c>
      <c r="BO990" s="139">
        <v>739.99237553593889</v>
      </c>
      <c r="BP990" s="139">
        <v>716.12158795242999</v>
      </c>
      <c r="BQ990" s="144">
        <v>8712.8132199996326</v>
      </c>
    </row>
    <row r="991" spans="2:96" x14ac:dyDescent="0.25">
      <c r="K991" s="135" t="s">
        <v>328</v>
      </c>
      <c r="N991" s="61" t="s">
        <v>1152</v>
      </c>
      <c r="V991" s="61" t="s">
        <v>409</v>
      </c>
      <c r="W991" s="61" t="s">
        <v>413</v>
      </c>
      <c r="X991" s="61">
        <v>150</v>
      </c>
      <c r="AB991" s="136" t="s">
        <v>414</v>
      </c>
      <c r="AC991" s="179">
        <v>3810105</v>
      </c>
      <c r="AD991" s="180" t="s">
        <v>1153</v>
      </c>
      <c r="AE991" s="139">
        <v>0</v>
      </c>
      <c r="AF991" s="17">
        <v>0</v>
      </c>
      <c r="AG991" s="17">
        <v>0</v>
      </c>
      <c r="AH991" s="140">
        <v>0</v>
      </c>
      <c r="AI991" s="141">
        <v>0</v>
      </c>
      <c r="AJ991" s="142">
        <v>0</v>
      </c>
      <c r="AK991" s="121">
        <v>-17847.79</v>
      </c>
      <c r="AL991" s="142">
        <v>-21417.347999999998</v>
      </c>
      <c r="AM991" s="181">
        <v>0</v>
      </c>
      <c r="AN991" s="141">
        <v>-17847.79</v>
      </c>
      <c r="AO991" s="140">
        <v>4560.9428571428598</v>
      </c>
      <c r="AP991" s="140">
        <v>0</v>
      </c>
      <c r="AQ991" s="140">
        <v>0</v>
      </c>
      <c r="AR991" s="142">
        <v>0</v>
      </c>
      <c r="AS991" s="143">
        <v>0</v>
      </c>
      <c r="AT991" s="142">
        <v>0</v>
      </c>
      <c r="AU991" s="143">
        <v>0</v>
      </c>
      <c r="AV991" s="142">
        <v>0</v>
      </c>
      <c r="AW991" s="143">
        <v>0</v>
      </c>
      <c r="AX991" s="142">
        <v>0</v>
      </c>
      <c r="AY991" s="143">
        <v>0</v>
      </c>
      <c r="AZ991" s="142">
        <v>0</v>
      </c>
      <c r="BA991" s="143">
        <v>0</v>
      </c>
      <c r="BB991" s="142">
        <v>0</v>
      </c>
      <c r="BC991" s="143">
        <v>0</v>
      </c>
      <c r="BE991" s="139">
        <v>0</v>
      </c>
      <c r="BF991" s="139">
        <v>0</v>
      </c>
      <c r="BG991" s="139">
        <v>0</v>
      </c>
      <c r="BH991" s="139">
        <v>0</v>
      </c>
      <c r="BI991" s="139">
        <v>0</v>
      </c>
      <c r="BJ991" s="139">
        <v>0</v>
      </c>
      <c r="BK991" s="139">
        <v>0</v>
      </c>
      <c r="BL991" s="139">
        <v>0</v>
      </c>
      <c r="BM991" s="139">
        <v>0</v>
      </c>
      <c r="BN991" s="139">
        <v>0</v>
      </c>
      <c r="BO991" s="139">
        <v>0</v>
      </c>
      <c r="BP991" s="139">
        <v>0</v>
      </c>
      <c r="BQ991" s="144">
        <v>0</v>
      </c>
    </row>
    <row r="992" spans="2:96" x14ac:dyDescent="0.25">
      <c r="K992" s="135" t="s">
        <v>328</v>
      </c>
      <c r="N992" s="61" t="s">
        <v>3079</v>
      </c>
      <c r="V992" s="61" t="s">
        <v>409</v>
      </c>
      <c r="W992" s="61" t="s">
        <v>413</v>
      </c>
      <c r="X992" s="61">
        <v>150</v>
      </c>
      <c r="AB992" s="136" t="s">
        <v>414</v>
      </c>
      <c r="AC992" s="179">
        <v>3810107</v>
      </c>
      <c r="AD992" s="180" t="s">
        <v>3080</v>
      </c>
      <c r="AE992" s="139">
        <v>0</v>
      </c>
      <c r="AF992" s="17">
        <v>0</v>
      </c>
      <c r="AG992" s="17">
        <v>0</v>
      </c>
      <c r="AH992" s="140">
        <v>0</v>
      </c>
      <c r="AI992" s="141">
        <v>0</v>
      </c>
      <c r="AJ992" s="142">
        <v>0</v>
      </c>
      <c r="AK992" s="121">
        <v>782.61000000000013</v>
      </c>
      <c r="AL992" s="142">
        <v>939.13200000000006</v>
      </c>
      <c r="AM992" s="181">
        <v>0</v>
      </c>
      <c r="AN992" s="141">
        <v>782.61000000000013</v>
      </c>
      <c r="AO992" s="140">
        <v>1341.6171428571399</v>
      </c>
      <c r="AP992" s="140">
        <v>0</v>
      </c>
      <c r="AQ992" s="140">
        <v>0</v>
      </c>
      <c r="AR992" s="142">
        <v>0</v>
      </c>
      <c r="AS992" s="143">
        <v>0</v>
      </c>
      <c r="AT992" s="142">
        <v>0</v>
      </c>
      <c r="AU992" s="143">
        <v>0</v>
      </c>
      <c r="AV992" s="142">
        <v>0</v>
      </c>
      <c r="AW992" s="143">
        <v>0</v>
      </c>
      <c r="AX992" s="142">
        <v>0</v>
      </c>
      <c r="AY992" s="143">
        <v>0</v>
      </c>
      <c r="AZ992" s="142">
        <v>0</v>
      </c>
      <c r="BA992" s="143">
        <v>0</v>
      </c>
      <c r="BB992" s="142">
        <v>0</v>
      </c>
      <c r="BC992" s="143">
        <v>0</v>
      </c>
      <c r="BE992" s="139">
        <v>0</v>
      </c>
      <c r="BF992" s="139">
        <v>0</v>
      </c>
      <c r="BG992" s="139">
        <v>0</v>
      </c>
      <c r="BH992" s="139">
        <v>0</v>
      </c>
      <c r="BI992" s="139">
        <v>0</v>
      </c>
      <c r="BJ992" s="139">
        <v>0</v>
      </c>
      <c r="BK992" s="139">
        <v>0</v>
      </c>
      <c r="BL992" s="139">
        <v>0</v>
      </c>
      <c r="BM992" s="139">
        <v>0</v>
      </c>
      <c r="BN992" s="139">
        <v>0</v>
      </c>
      <c r="BO992" s="139">
        <v>0</v>
      </c>
      <c r="BP992" s="139">
        <v>0</v>
      </c>
      <c r="BQ992" s="144">
        <v>0</v>
      </c>
    </row>
    <row r="993" spans="11:69" x14ac:dyDescent="0.25">
      <c r="K993" s="135" t="s">
        <v>328</v>
      </c>
      <c r="N993" s="61" t="s">
        <v>1154</v>
      </c>
      <c r="V993" s="61" t="s">
        <v>409</v>
      </c>
      <c r="W993" s="61" t="s">
        <v>413</v>
      </c>
      <c r="X993" s="61">
        <v>150</v>
      </c>
      <c r="AB993" s="136" t="s">
        <v>414</v>
      </c>
      <c r="AC993" s="179">
        <v>3810109</v>
      </c>
      <c r="AD993" s="180" t="s">
        <v>1155</v>
      </c>
      <c r="AE993" s="139">
        <v>0</v>
      </c>
      <c r="AF993" s="17">
        <v>0</v>
      </c>
      <c r="AG993" s="17">
        <v>0</v>
      </c>
      <c r="AH993" s="140">
        <v>0</v>
      </c>
      <c r="AI993" s="141">
        <v>2882.54</v>
      </c>
      <c r="AJ993" s="142">
        <v>8647.619999999999</v>
      </c>
      <c r="AK993" s="121">
        <v>2882.8</v>
      </c>
      <c r="AL993" s="142">
        <v>3459.3600000000006</v>
      </c>
      <c r="AM993" s="181">
        <v>0</v>
      </c>
      <c r="AN993" s="141">
        <v>2882.8</v>
      </c>
      <c r="AO993" s="140">
        <v>4941.9428571428598</v>
      </c>
      <c r="AP993" s="140">
        <v>8930.7100198957105</v>
      </c>
      <c r="AQ993" s="140">
        <v>9198.0620988953178</v>
      </c>
      <c r="AR993" s="142">
        <v>-550.44209889531885</v>
      </c>
      <c r="AS993" s="143">
        <v>-6.3652438346657111E-2</v>
      </c>
      <c r="AT993" s="142">
        <v>-9198.0620988953178</v>
      </c>
      <c r="AU993" s="143">
        <v>0</v>
      </c>
      <c r="AV993" s="142">
        <v>-9198.0620988953178</v>
      </c>
      <c r="AW993" s="143">
        <v>0</v>
      </c>
      <c r="AX993" s="142">
        <v>-283.09001989571152</v>
      </c>
      <c r="AY993" s="143">
        <v>-3.273617710950661E-2</v>
      </c>
      <c r="AZ993" s="142">
        <v>-8930.7100198957105</v>
      </c>
      <c r="BA993" s="143">
        <v>0</v>
      </c>
      <c r="BB993" s="142">
        <v>-267.35207899960733</v>
      </c>
      <c r="BC993" s="143">
        <v>-2.9936262447666995E-2</v>
      </c>
      <c r="BE993" s="139">
        <v>781.20529511761902</v>
      </c>
      <c r="BF993" s="139">
        <v>756.00505489207001</v>
      </c>
      <c r="BG993" s="139">
        <v>781.20529511761902</v>
      </c>
      <c r="BH993" s="139">
        <v>781.20529511964901</v>
      </c>
      <c r="BI993" s="139">
        <v>705.60481350259602</v>
      </c>
      <c r="BJ993" s="139">
        <v>781.20529512167798</v>
      </c>
      <c r="BK993" s="139">
        <v>756.00505489796217</v>
      </c>
      <c r="BL993" s="139">
        <v>781.20529512370808</v>
      </c>
      <c r="BM993" s="139">
        <v>756.00505489796217</v>
      </c>
      <c r="BN993" s="139">
        <v>781.20529512370808</v>
      </c>
      <c r="BO993" s="139">
        <v>781.20529512370808</v>
      </c>
      <c r="BP993" s="139">
        <v>756.00505485703604</v>
      </c>
      <c r="BQ993" s="144">
        <v>9198.0620988953178</v>
      </c>
    </row>
    <row r="994" spans="11:69" x14ac:dyDescent="0.25">
      <c r="K994" s="135" t="s">
        <v>328</v>
      </c>
      <c r="N994" s="61" t="s">
        <v>1156</v>
      </c>
      <c r="V994" s="61" t="s">
        <v>409</v>
      </c>
      <c r="W994" s="61" t="s">
        <v>413</v>
      </c>
      <c r="X994" s="61">
        <v>150</v>
      </c>
      <c r="AB994" s="136" t="s">
        <v>414</v>
      </c>
      <c r="AC994" s="179">
        <v>3810110</v>
      </c>
      <c r="AD994" s="180" t="s">
        <v>1157</v>
      </c>
      <c r="AE994" s="139">
        <v>0</v>
      </c>
      <c r="AF994" s="17">
        <v>0</v>
      </c>
      <c r="AG994" s="17">
        <v>0</v>
      </c>
      <c r="AH994" s="140">
        <v>0</v>
      </c>
      <c r="AI994" s="141">
        <v>3129.58</v>
      </c>
      <c r="AJ994" s="142">
        <v>9388.74</v>
      </c>
      <c r="AK994" s="121">
        <v>33305.710000000006</v>
      </c>
      <c r="AL994" s="142">
        <v>39966.852000000014</v>
      </c>
      <c r="AM994" s="181">
        <v>0</v>
      </c>
      <c r="AN994" s="141">
        <v>33305.710000000006</v>
      </c>
      <c r="AO994" s="140">
        <v>-27293.64</v>
      </c>
      <c r="AP994" s="140">
        <v>9696.0914554751107</v>
      </c>
      <c r="AQ994" s="140">
        <v>9986.3561939988758</v>
      </c>
      <c r="AR994" s="142">
        <v>-597.61619399887604</v>
      </c>
      <c r="AS994" s="143">
        <v>-6.3652438346239862E-2</v>
      </c>
      <c r="AT994" s="142">
        <v>-9986.3561939988758</v>
      </c>
      <c r="AU994" s="143">
        <v>0</v>
      </c>
      <c r="AV994" s="142">
        <v>-9986.3561939988758</v>
      </c>
      <c r="AW994" s="143">
        <v>0</v>
      </c>
      <c r="AX994" s="142">
        <v>-307.35145547511092</v>
      </c>
      <c r="AY994" s="143">
        <v>-3.2736177109506805E-2</v>
      </c>
      <c r="AZ994" s="142">
        <v>-9696.0914554751107</v>
      </c>
      <c r="BA994" s="143">
        <v>0</v>
      </c>
      <c r="BB994" s="142">
        <v>-290.26473852376512</v>
      </c>
      <c r="BC994" s="143">
        <v>-2.9936262447262784E-2</v>
      </c>
      <c r="BE994" s="139">
        <v>848.15630225224993</v>
      </c>
      <c r="BF994" s="139">
        <v>820.79634617008799</v>
      </c>
      <c r="BG994" s="139">
        <v>848.15630225224993</v>
      </c>
      <c r="BH994" s="139">
        <v>848.15630225427901</v>
      </c>
      <c r="BI994" s="139">
        <v>766.07669355517999</v>
      </c>
      <c r="BJ994" s="139">
        <v>848.15630225630798</v>
      </c>
      <c r="BK994" s="139">
        <v>820.79634617598003</v>
      </c>
      <c r="BL994" s="139">
        <v>848.15630225833797</v>
      </c>
      <c r="BM994" s="139">
        <v>820.79634617598003</v>
      </c>
      <c r="BN994" s="139">
        <v>848.15630225833797</v>
      </c>
      <c r="BO994" s="139">
        <v>848.15630225833797</v>
      </c>
      <c r="BP994" s="139">
        <v>820.79634613154701</v>
      </c>
      <c r="BQ994" s="144">
        <v>9986.3561939988758</v>
      </c>
    </row>
    <row r="995" spans="11:69" x14ac:dyDescent="0.25">
      <c r="K995" s="135" t="s">
        <v>328</v>
      </c>
      <c r="N995" s="61" t="s">
        <v>1158</v>
      </c>
      <c r="V995" s="61" t="s">
        <v>409</v>
      </c>
      <c r="W995" s="61" t="s">
        <v>413</v>
      </c>
      <c r="X995" s="61">
        <v>150</v>
      </c>
      <c r="AB995" s="136" t="s">
        <v>414</v>
      </c>
      <c r="AC995" s="179">
        <v>3810113</v>
      </c>
      <c r="AD995" s="180" t="s">
        <v>1159</v>
      </c>
      <c r="AE995" s="139">
        <v>0</v>
      </c>
      <c r="AF995" s="17">
        <v>0</v>
      </c>
      <c r="AG995" s="17">
        <v>0</v>
      </c>
      <c r="AH995" s="140">
        <v>0</v>
      </c>
      <c r="AI995" s="141">
        <v>5449.34</v>
      </c>
      <c r="AJ995" s="142">
        <v>16348.02</v>
      </c>
      <c r="AK995" s="121">
        <v>17571.539999999997</v>
      </c>
      <c r="AL995" s="142">
        <v>21085.847999999998</v>
      </c>
      <c r="AM995" s="181">
        <v>0</v>
      </c>
      <c r="AN995" s="141">
        <v>17571.539999999997</v>
      </c>
      <c r="AO995" s="140">
        <v>39127.508571428603</v>
      </c>
      <c r="AP995" s="140">
        <v>16883.191678109699</v>
      </c>
      <c r="AQ995" s="140">
        <v>17388.611335099162</v>
      </c>
      <c r="AR995" s="142">
        <v>-1040.5913350991614</v>
      </c>
      <c r="AS995" s="143">
        <v>-6.3652438344164092E-2</v>
      </c>
      <c r="AT995" s="142">
        <v>-17388.611335099162</v>
      </c>
      <c r="AU995" s="143">
        <v>0</v>
      </c>
      <c r="AV995" s="142">
        <v>-17388.611335099162</v>
      </c>
      <c r="AW995" s="143">
        <v>0</v>
      </c>
      <c r="AX995" s="142">
        <v>-535.17167810969841</v>
      </c>
      <c r="AY995" s="143">
        <v>-3.2736177109503072E-2</v>
      </c>
      <c r="AZ995" s="142">
        <v>-16883.191678109699</v>
      </c>
      <c r="BA995" s="143">
        <v>0</v>
      </c>
      <c r="BB995" s="142">
        <v>-505.41965698946296</v>
      </c>
      <c r="BC995" s="143">
        <v>-2.9936262445256531E-2</v>
      </c>
      <c r="BE995" s="139">
        <v>1476.8410023438501</v>
      </c>
      <c r="BF995" s="139">
        <v>1429.2008387830001</v>
      </c>
      <c r="BG995" s="139">
        <v>1476.8410023438501</v>
      </c>
      <c r="BH995" s="139">
        <v>1476.84100234588</v>
      </c>
      <c r="BI995" s="139">
        <v>1333.9209635955799</v>
      </c>
      <c r="BJ995" s="139">
        <v>1476.84100234791</v>
      </c>
      <c r="BK995" s="139">
        <v>1429.2008387888902</v>
      </c>
      <c r="BL995" s="139">
        <v>1476.84100234993</v>
      </c>
      <c r="BM995" s="139">
        <v>1429.2008387888902</v>
      </c>
      <c r="BN995" s="139">
        <v>1476.84100234993</v>
      </c>
      <c r="BO995" s="139">
        <v>1476.84100234993</v>
      </c>
      <c r="BP995" s="139">
        <v>1429.20083871152</v>
      </c>
      <c r="BQ995" s="144">
        <v>17388.611335099162</v>
      </c>
    </row>
    <row r="996" spans="11:69" x14ac:dyDescent="0.25">
      <c r="K996" s="135" t="s">
        <v>328</v>
      </c>
      <c r="N996" s="61" t="s">
        <v>1160</v>
      </c>
      <c r="V996" s="61" t="s">
        <v>409</v>
      </c>
      <c r="W996" s="61" t="s">
        <v>413</v>
      </c>
      <c r="X996" s="61">
        <v>150</v>
      </c>
      <c r="AB996" s="136" t="s">
        <v>414</v>
      </c>
      <c r="AC996" s="179">
        <v>3810114</v>
      </c>
      <c r="AD996" s="180" t="s">
        <v>1161</v>
      </c>
      <c r="AE996" s="139">
        <v>0</v>
      </c>
      <c r="AF996" s="17">
        <v>0</v>
      </c>
      <c r="AG996" s="17">
        <v>0</v>
      </c>
      <c r="AH996" s="140">
        <v>0</v>
      </c>
      <c r="AI996" s="141">
        <v>14993.18</v>
      </c>
      <c r="AJ996" s="142">
        <v>44979.54</v>
      </c>
      <c r="AK996" s="121">
        <v>50916.88</v>
      </c>
      <c r="AL996" s="142">
        <v>61100.256000000001</v>
      </c>
      <c r="AM996" s="181">
        <v>0</v>
      </c>
      <c r="AN996" s="141">
        <v>50916.88</v>
      </c>
      <c r="AO996" s="140">
        <v>54747.154285714299</v>
      </c>
      <c r="AP996" s="140">
        <v>46451.998187744102</v>
      </c>
      <c r="AQ996" s="140">
        <v>47842.59739651886</v>
      </c>
      <c r="AR996" s="142">
        <v>-2863.0573965188596</v>
      </c>
      <c r="AS996" s="143">
        <v>-6.3652438342385445E-2</v>
      </c>
      <c r="AT996" s="142">
        <v>-47842.59739651886</v>
      </c>
      <c r="AU996" s="143">
        <v>0</v>
      </c>
      <c r="AV996" s="142">
        <v>-47842.59739651886</v>
      </c>
      <c r="AW996" s="143">
        <v>0</v>
      </c>
      <c r="AX996" s="142">
        <v>-1472.4581877441015</v>
      </c>
      <c r="AY996" s="143">
        <v>-3.2736177109505819E-2</v>
      </c>
      <c r="AZ996" s="142">
        <v>-46451.998187744102</v>
      </c>
      <c r="BA996" s="143">
        <v>0</v>
      </c>
      <c r="BB996" s="142">
        <v>-1390.5992087747582</v>
      </c>
      <c r="BC996" s="143">
        <v>-2.9936262443531522E-2</v>
      </c>
      <c r="BE996" s="139">
        <v>4063.3439975339707</v>
      </c>
      <c r="BF996" s="139">
        <v>3932.26802365507</v>
      </c>
      <c r="BG996" s="139">
        <v>4063.3439975339707</v>
      </c>
      <c r="BH996" s="139">
        <v>4063.3439975360002</v>
      </c>
      <c r="BI996" s="139">
        <v>3670.11731933171</v>
      </c>
      <c r="BJ996" s="139">
        <v>4063.3439975380202</v>
      </c>
      <c r="BK996" s="139">
        <v>3932.2680236609499</v>
      </c>
      <c r="BL996" s="139">
        <v>4063.3439975400497</v>
      </c>
      <c r="BM996" s="139">
        <v>3932.2680236609499</v>
      </c>
      <c r="BN996" s="139">
        <v>4063.3439975400497</v>
      </c>
      <c r="BO996" s="139">
        <v>4063.3439975400497</v>
      </c>
      <c r="BP996" s="139">
        <v>3932.2680234480799</v>
      </c>
      <c r="BQ996" s="144">
        <v>47842.597396518868</v>
      </c>
    </row>
    <row r="997" spans="11:69" x14ac:dyDescent="0.25">
      <c r="K997" s="135" t="s">
        <v>328</v>
      </c>
      <c r="N997" s="61" t="s">
        <v>1162</v>
      </c>
      <c r="V997" s="61" t="s">
        <v>409</v>
      </c>
      <c r="W997" s="61" t="s">
        <v>413</v>
      </c>
      <c r="X997" s="61">
        <v>150</v>
      </c>
      <c r="AB997" s="136" t="s">
        <v>414</v>
      </c>
      <c r="AC997" s="179">
        <v>3810115</v>
      </c>
      <c r="AD997" s="180" t="s">
        <v>1163</v>
      </c>
      <c r="AE997" s="139">
        <v>0</v>
      </c>
      <c r="AF997" s="17">
        <v>0</v>
      </c>
      <c r="AG997" s="17">
        <v>8812.619999999999</v>
      </c>
      <c r="AH997" s="140">
        <v>0</v>
      </c>
      <c r="AI997" s="141">
        <v>3040</v>
      </c>
      <c r="AJ997" s="142">
        <v>9120</v>
      </c>
      <c r="AK997" s="121">
        <v>117705.55000000002</v>
      </c>
      <c r="AL997" s="142">
        <v>141246.66000000003</v>
      </c>
      <c r="AM997" s="181">
        <v>0</v>
      </c>
      <c r="AN997" s="141">
        <v>117705.55000000002</v>
      </c>
      <c r="AO997" s="140">
        <v>96246.085714285684</v>
      </c>
      <c r="AP997" s="140">
        <v>9418.5539352386895</v>
      </c>
      <c r="AQ997" s="140">
        <v>9700.5102377189869</v>
      </c>
      <c r="AR997" s="142">
        <v>-580.5102377189869</v>
      </c>
      <c r="AS997" s="143">
        <v>-6.3652438346380139E-2</v>
      </c>
      <c r="AT997" s="142">
        <v>-9700.5102377189869</v>
      </c>
      <c r="AU997" s="143">
        <v>0</v>
      </c>
      <c r="AV997" s="142">
        <v>-887.89023771898792</v>
      </c>
      <c r="AW997" s="143">
        <v>-0.10075213020860857</v>
      </c>
      <c r="AX997" s="142">
        <v>-298.55393523868952</v>
      </c>
      <c r="AY997" s="143">
        <v>-3.2736177109505431E-2</v>
      </c>
      <c r="AZ997" s="142">
        <v>-9418.5539352386895</v>
      </c>
      <c r="BA997" s="143">
        <v>0</v>
      </c>
      <c r="BB997" s="142">
        <v>-281.95630248029738</v>
      </c>
      <c r="BC997" s="143">
        <v>-2.993626244739999E-2</v>
      </c>
      <c r="BE997" s="139">
        <v>823.87897380697495</v>
      </c>
      <c r="BF997" s="139">
        <v>797.30215950928186</v>
      </c>
      <c r="BG997" s="139">
        <v>823.87897380697495</v>
      </c>
      <c r="BH997" s="139">
        <v>823.87897380900404</v>
      </c>
      <c r="BI997" s="139">
        <v>744.14878303416799</v>
      </c>
      <c r="BJ997" s="139">
        <v>823.87897381103403</v>
      </c>
      <c r="BK997" s="139">
        <v>797.30215951517403</v>
      </c>
      <c r="BL997" s="139">
        <v>823.878973813063</v>
      </c>
      <c r="BM997" s="139">
        <v>797.30215951517403</v>
      </c>
      <c r="BN997" s="139">
        <v>823.878973813063</v>
      </c>
      <c r="BO997" s="139">
        <v>823.878973813063</v>
      </c>
      <c r="BP997" s="139">
        <v>797.30215947201305</v>
      </c>
      <c r="BQ997" s="144">
        <v>9700.5102377189869</v>
      </c>
    </row>
    <row r="998" spans="11:69" x14ac:dyDescent="0.25">
      <c r="K998" s="135" t="s">
        <v>328</v>
      </c>
      <c r="N998" s="61" t="s">
        <v>1164</v>
      </c>
      <c r="V998" s="61" t="s">
        <v>409</v>
      </c>
      <c r="W998" s="61" t="s">
        <v>413</v>
      </c>
      <c r="X998" s="61">
        <v>150</v>
      </c>
      <c r="AB998" s="136" t="s">
        <v>414</v>
      </c>
      <c r="AC998" s="179">
        <v>3810120</v>
      </c>
      <c r="AD998" s="180" t="s">
        <v>1165</v>
      </c>
      <c r="AE998" s="139">
        <v>0</v>
      </c>
      <c r="AF998" s="17">
        <v>0</v>
      </c>
      <c r="AG998" s="17">
        <v>0</v>
      </c>
      <c r="AH998" s="140">
        <v>0</v>
      </c>
      <c r="AI998" s="141">
        <v>0</v>
      </c>
      <c r="AJ998" s="142">
        <v>0</v>
      </c>
      <c r="AK998" s="121">
        <v>-318.28999999999996</v>
      </c>
      <c r="AL998" s="142">
        <v>-381.94799999999998</v>
      </c>
      <c r="AM998" s="181">
        <v>0</v>
      </c>
      <c r="AN998" s="141">
        <v>-318.28999999999996</v>
      </c>
      <c r="AO998" s="140">
        <v>-848.64</v>
      </c>
      <c r="AP998" s="140">
        <v>0</v>
      </c>
      <c r="AQ998" s="140">
        <v>0</v>
      </c>
      <c r="AR998" s="142">
        <v>0</v>
      </c>
      <c r="AS998" s="143">
        <v>0</v>
      </c>
      <c r="AT998" s="142">
        <v>0</v>
      </c>
      <c r="AU998" s="143">
        <v>0</v>
      </c>
      <c r="AV998" s="142">
        <v>0</v>
      </c>
      <c r="AW998" s="143">
        <v>0</v>
      </c>
      <c r="AX998" s="142">
        <v>0</v>
      </c>
      <c r="AY998" s="143">
        <v>0</v>
      </c>
      <c r="AZ998" s="142">
        <v>0</v>
      </c>
      <c r="BA998" s="143">
        <v>0</v>
      </c>
      <c r="BB998" s="142">
        <v>0</v>
      </c>
      <c r="BC998" s="143">
        <v>0</v>
      </c>
      <c r="BE998" s="139">
        <v>0</v>
      </c>
      <c r="BF998" s="139">
        <v>0</v>
      </c>
      <c r="BG998" s="139">
        <v>0</v>
      </c>
      <c r="BH998" s="139">
        <v>0</v>
      </c>
      <c r="BI998" s="139">
        <v>0</v>
      </c>
      <c r="BJ998" s="139">
        <v>0</v>
      </c>
      <c r="BK998" s="139">
        <v>0</v>
      </c>
      <c r="BL998" s="139">
        <v>0</v>
      </c>
      <c r="BM998" s="139">
        <v>0</v>
      </c>
      <c r="BN998" s="139">
        <v>0</v>
      </c>
      <c r="BO998" s="139">
        <v>0</v>
      </c>
      <c r="BP998" s="139">
        <v>0</v>
      </c>
      <c r="BQ998" s="144">
        <v>0</v>
      </c>
    </row>
    <row r="999" spans="11:69" x14ac:dyDescent="0.25">
      <c r="K999" s="135" t="s">
        <v>328</v>
      </c>
      <c r="N999" s="61" t="s">
        <v>1166</v>
      </c>
      <c r="V999" s="61" t="s">
        <v>409</v>
      </c>
      <c r="W999" s="61" t="s">
        <v>413</v>
      </c>
      <c r="X999" s="61">
        <v>150</v>
      </c>
      <c r="AB999" s="136" t="s">
        <v>414</v>
      </c>
      <c r="AC999" s="179">
        <v>3810125</v>
      </c>
      <c r="AD999" s="180" t="s">
        <v>1167</v>
      </c>
      <c r="AE999" s="139">
        <v>0</v>
      </c>
      <c r="AF999" s="17">
        <v>0</v>
      </c>
      <c r="AG999" s="17">
        <v>0</v>
      </c>
      <c r="AH999" s="140">
        <v>0</v>
      </c>
      <c r="AI999" s="141">
        <v>0</v>
      </c>
      <c r="AJ999" s="142">
        <v>0</v>
      </c>
      <c r="AK999" s="121">
        <v>8134.4200000000019</v>
      </c>
      <c r="AL999" s="142">
        <v>9761.3040000000037</v>
      </c>
      <c r="AM999" s="181">
        <v>0</v>
      </c>
      <c r="AN999" s="141">
        <v>8134.4200000000019</v>
      </c>
      <c r="AO999" s="140">
        <v>11285.314285714299</v>
      </c>
      <c r="AP999" s="140">
        <v>0</v>
      </c>
      <c r="AQ999" s="140">
        <v>0</v>
      </c>
      <c r="AR999" s="142">
        <v>0</v>
      </c>
      <c r="AS999" s="143">
        <v>0</v>
      </c>
      <c r="AT999" s="142">
        <v>0</v>
      </c>
      <c r="AU999" s="143">
        <v>0</v>
      </c>
      <c r="AV999" s="142">
        <v>0</v>
      </c>
      <c r="AW999" s="143">
        <v>0</v>
      </c>
      <c r="AX999" s="142">
        <v>0</v>
      </c>
      <c r="AY999" s="143">
        <v>0</v>
      </c>
      <c r="AZ999" s="142">
        <v>0</v>
      </c>
      <c r="BA999" s="143">
        <v>0</v>
      </c>
      <c r="BB999" s="142">
        <v>0</v>
      </c>
      <c r="BC999" s="143">
        <v>0</v>
      </c>
      <c r="BE999" s="139">
        <v>0</v>
      </c>
      <c r="BF999" s="139">
        <v>0</v>
      </c>
      <c r="BG999" s="139">
        <v>0</v>
      </c>
      <c r="BH999" s="139">
        <v>0</v>
      </c>
      <c r="BI999" s="139">
        <v>0</v>
      </c>
      <c r="BJ999" s="139">
        <v>0</v>
      </c>
      <c r="BK999" s="139">
        <v>0</v>
      </c>
      <c r="BL999" s="139">
        <v>0</v>
      </c>
      <c r="BM999" s="139">
        <v>0</v>
      </c>
      <c r="BN999" s="139">
        <v>0</v>
      </c>
      <c r="BO999" s="139">
        <v>0</v>
      </c>
      <c r="BP999" s="139">
        <v>0</v>
      </c>
      <c r="BQ999" s="144">
        <v>0</v>
      </c>
    </row>
    <row r="1000" spans="11:69" x14ac:dyDescent="0.25">
      <c r="K1000" s="135" t="s">
        <v>328</v>
      </c>
      <c r="N1000" s="61" t="s">
        <v>1168</v>
      </c>
      <c r="V1000" s="61" t="s">
        <v>409</v>
      </c>
      <c r="W1000" s="61" t="s">
        <v>413</v>
      </c>
      <c r="X1000" s="61">
        <v>150</v>
      </c>
      <c r="AB1000" s="136" t="s">
        <v>414</v>
      </c>
      <c r="AC1000" s="179">
        <v>3810130</v>
      </c>
      <c r="AD1000" s="180" t="s">
        <v>1169</v>
      </c>
      <c r="AE1000" s="139">
        <v>0</v>
      </c>
      <c r="AF1000" s="17">
        <v>0</v>
      </c>
      <c r="AG1000" s="17">
        <v>0</v>
      </c>
      <c r="AH1000" s="140">
        <v>0</v>
      </c>
      <c r="AI1000" s="141">
        <v>0</v>
      </c>
      <c r="AJ1000" s="142">
        <v>0</v>
      </c>
      <c r="AK1000" s="121">
        <v>102.31000000000006</v>
      </c>
      <c r="AL1000" s="142">
        <v>122.77200000000006</v>
      </c>
      <c r="AM1000" s="181">
        <v>0</v>
      </c>
      <c r="AN1000" s="141">
        <v>102.31000000000006</v>
      </c>
      <c r="AO1000" s="140">
        <v>-2404.3200000000002</v>
      </c>
      <c r="AP1000" s="140">
        <v>0</v>
      </c>
      <c r="AQ1000" s="140">
        <v>0</v>
      </c>
      <c r="AR1000" s="142">
        <v>0</v>
      </c>
      <c r="AS1000" s="143">
        <v>0</v>
      </c>
      <c r="AT1000" s="142">
        <v>0</v>
      </c>
      <c r="AU1000" s="143">
        <v>0</v>
      </c>
      <c r="AV1000" s="142">
        <v>0</v>
      </c>
      <c r="AW1000" s="143">
        <v>0</v>
      </c>
      <c r="AX1000" s="142">
        <v>0</v>
      </c>
      <c r="AY1000" s="143">
        <v>0</v>
      </c>
      <c r="AZ1000" s="142">
        <v>0</v>
      </c>
      <c r="BA1000" s="143">
        <v>0</v>
      </c>
      <c r="BB1000" s="142">
        <v>0</v>
      </c>
      <c r="BC1000" s="143">
        <v>0</v>
      </c>
      <c r="BE1000" s="139">
        <v>0</v>
      </c>
      <c r="BF1000" s="139">
        <v>0</v>
      </c>
      <c r="BG1000" s="139">
        <v>0</v>
      </c>
      <c r="BH1000" s="139">
        <v>0</v>
      </c>
      <c r="BI1000" s="139">
        <v>0</v>
      </c>
      <c r="BJ1000" s="139">
        <v>0</v>
      </c>
      <c r="BK1000" s="139">
        <v>0</v>
      </c>
      <c r="BL1000" s="139">
        <v>0</v>
      </c>
      <c r="BM1000" s="139">
        <v>0</v>
      </c>
      <c r="BN1000" s="139">
        <v>0</v>
      </c>
      <c r="BO1000" s="139">
        <v>0</v>
      </c>
      <c r="BP1000" s="139">
        <v>0</v>
      </c>
      <c r="BQ1000" s="144">
        <v>0</v>
      </c>
    </row>
    <row r="1001" spans="11:69" x14ac:dyDescent="0.25">
      <c r="K1001" s="135" t="s">
        <v>328</v>
      </c>
      <c r="N1001" s="61" t="s">
        <v>1170</v>
      </c>
      <c r="V1001" s="61" t="s">
        <v>409</v>
      </c>
      <c r="W1001" s="61" t="s">
        <v>413</v>
      </c>
      <c r="X1001" s="61">
        <v>150</v>
      </c>
      <c r="AB1001" s="136" t="s">
        <v>414</v>
      </c>
      <c r="AC1001" s="179">
        <v>3810131</v>
      </c>
      <c r="AD1001" s="180" t="s">
        <v>1171</v>
      </c>
      <c r="AE1001" s="139">
        <v>0</v>
      </c>
      <c r="AF1001" s="17">
        <v>0</v>
      </c>
      <c r="AG1001" s="17">
        <v>9053.65</v>
      </c>
      <c r="AH1001" s="140">
        <v>15871.834882466419</v>
      </c>
      <c r="AI1001" s="141">
        <v>3070.8</v>
      </c>
      <c r="AJ1001" s="142">
        <v>9212.4000000000015</v>
      </c>
      <c r="AK1001" s="121">
        <v>117863.15</v>
      </c>
      <c r="AL1001" s="142">
        <v>141435.77999999997</v>
      </c>
      <c r="AM1001" s="181">
        <v>13226.529068672879</v>
      </c>
      <c r="AN1001" s="141">
        <v>120508.45581379354</v>
      </c>
      <c r="AO1001" s="140">
        <v>66857.588571428598</v>
      </c>
      <c r="AP1001" s="140">
        <v>9513.9787580036227</v>
      </c>
      <c r="AQ1001" s="140">
        <v>9798.7917230217536</v>
      </c>
      <c r="AR1001" s="142">
        <v>-586.39172302175211</v>
      </c>
      <c r="AS1001" s="143">
        <v>-6.3652438346332343E-2</v>
      </c>
      <c r="AT1001" s="142">
        <v>6073.0431594446654</v>
      </c>
      <c r="AU1001" s="143">
        <v>0.38263018765105367</v>
      </c>
      <c r="AV1001" s="142">
        <v>-745.14172302175393</v>
      </c>
      <c r="AW1001" s="143">
        <v>-8.2302908000834354E-2</v>
      </c>
      <c r="AX1001" s="142">
        <v>-301.57875800362126</v>
      </c>
      <c r="AY1001" s="143">
        <v>-3.2736177109506881E-2</v>
      </c>
      <c r="AZ1001" s="142">
        <v>6357.8561244627963</v>
      </c>
      <c r="BA1001" s="143">
        <v>0.40057473956500805</v>
      </c>
      <c r="BB1001" s="142">
        <v>-284.81296501813085</v>
      </c>
      <c r="BC1001" s="143">
        <v>-2.9936262447352251E-2</v>
      </c>
      <c r="BE1001" s="139">
        <v>832.22616867317902</v>
      </c>
      <c r="BF1001" s="139">
        <v>805.38008928325985</v>
      </c>
      <c r="BG1001" s="139">
        <v>832.22616867317902</v>
      </c>
      <c r="BH1001" s="139">
        <v>832.22616867520799</v>
      </c>
      <c r="BI1001" s="139">
        <v>751.68818517803095</v>
      </c>
      <c r="BJ1001" s="139">
        <v>832.22616867723798</v>
      </c>
      <c r="BK1001" s="139">
        <v>805.38008928915201</v>
      </c>
      <c r="BL1001" s="139">
        <v>832.22616867926695</v>
      </c>
      <c r="BM1001" s="139">
        <v>805.38008928915201</v>
      </c>
      <c r="BN1001" s="139">
        <v>832.22616867926695</v>
      </c>
      <c r="BO1001" s="139">
        <v>832.22616867926695</v>
      </c>
      <c r="BP1001" s="139">
        <v>805.38008924555299</v>
      </c>
      <c r="BQ1001" s="144">
        <v>9798.7917230217536</v>
      </c>
    </row>
    <row r="1002" spans="11:69" x14ac:dyDescent="0.25">
      <c r="K1002" s="135" t="s">
        <v>328</v>
      </c>
      <c r="N1002" s="61" t="s">
        <v>1172</v>
      </c>
      <c r="V1002" s="61" t="s">
        <v>409</v>
      </c>
      <c r="W1002" s="61" t="s">
        <v>413</v>
      </c>
      <c r="X1002" s="61">
        <v>150</v>
      </c>
      <c r="AB1002" s="136" t="s">
        <v>414</v>
      </c>
      <c r="AC1002" s="179">
        <v>3810140</v>
      </c>
      <c r="AD1002" s="180" t="s">
        <v>1173</v>
      </c>
      <c r="AE1002" s="139">
        <v>0</v>
      </c>
      <c r="AF1002" s="17">
        <v>0</v>
      </c>
      <c r="AG1002" s="17">
        <v>0</v>
      </c>
      <c r="AH1002" s="140">
        <v>0</v>
      </c>
      <c r="AI1002" s="141">
        <v>0</v>
      </c>
      <c r="AJ1002" s="142">
        <v>0</v>
      </c>
      <c r="AK1002" s="121">
        <v>14966.370000000003</v>
      </c>
      <c r="AL1002" s="142">
        <v>17959.644</v>
      </c>
      <c r="AM1002" s="181">
        <v>0</v>
      </c>
      <c r="AN1002" s="141">
        <v>14966.370000000003</v>
      </c>
      <c r="AO1002" s="140">
        <v>21590.52</v>
      </c>
      <c r="AP1002" s="140">
        <v>0</v>
      </c>
      <c r="AQ1002" s="140">
        <v>0</v>
      </c>
      <c r="AR1002" s="142">
        <v>0</v>
      </c>
      <c r="AS1002" s="143">
        <v>0</v>
      </c>
      <c r="AT1002" s="142">
        <v>0</v>
      </c>
      <c r="AU1002" s="143">
        <v>0</v>
      </c>
      <c r="AV1002" s="142">
        <v>0</v>
      </c>
      <c r="AW1002" s="143">
        <v>0</v>
      </c>
      <c r="AX1002" s="142">
        <v>0</v>
      </c>
      <c r="AY1002" s="143">
        <v>0</v>
      </c>
      <c r="AZ1002" s="142">
        <v>0</v>
      </c>
      <c r="BA1002" s="143">
        <v>0</v>
      </c>
      <c r="BB1002" s="142">
        <v>0</v>
      </c>
      <c r="BC1002" s="143">
        <v>0</v>
      </c>
      <c r="BE1002" s="139">
        <v>0</v>
      </c>
      <c r="BF1002" s="139">
        <v>0</v>
      </c>
      <c r="BG1002" s="139">
        <v>0</v>
      </c>
      <c r="BH1002" s="139">
        <v>0</v>
      </c>
      <c r="BI1002" s="139">
        <v>0</v>
      </c>
      <c r="BJ1002" s="139">
        <v>0</v>
      </c>
      <c r="BK1002" s="139">
        <v>0</v>
      </c>
      <c r="BL1002" s="139">
        <v>0</v>
      </c>
      <c r="BM1002" s="139">
        <v>0</v>
      </c>
      <c r="BN1002" s="139">
        <v>0</v>
      </c>
      <c r="BO1002" s="139">
        <v>0</v>
      </c>
      <c r="BP1002" s="139">
        <v>0</v>
      </c>
      <c r="BQ1002" s="144">
        <v>0</v>
      </c>
    </row>
    <row r="1003" spans="11:69" x14ac:dyDescent="0.25">
      <c r="K1003" s="135" t="s">
        <v>328</v>
      </c>
      <c r="N1003" s="61" t="s">
        <v>1174</v>
      </c>
      <c r="V1003" s="61" t="s">
        <v>409</v>
      </c>
      <c r="W1003" s="61" t="s">
        <v>413</v>
      </c>
      <c r="X1003" s="61">
        <v>150</v>
      </c>
      <c r="AB1003" s="136" t="s">
        <v>414</v>
      </c>
      <c r="AC1003" s="179">
        <v>3810150</v>
      </c>
      <c r="AD1003" s="180" t="s">
        <v>1175</v>
      </c>
      <c r="AE1003" s="139">
        <v>0</v>
      </c>
      <c r="AF1003" s="17">
        <v>0</v>
      </c>
      <c r="AG1003" s="17">
        <v>3023.43</v>
      </c>
      <c r="AH1003" s="140">
        <v>0</v>
      </c>
      <c r="AI1003" s="141">
        <v>8635.26</v>
      </c>
      <c r="AJ1003" s="142">
        <v>25905.78</v>
      </c>
      <c r="AK1003" s="121">
        <v>262774.64</v>
      </c>
      <c r="AL1003" s="142">
        <v>315329.56799999997</v>
      </c>
      <c r="AM1003" s="181">
        <v>0</v>
      </c>
      <c r="AN1003" s="141">
        <v>262774.64</v>
      </c>
      <c r="AO1003" s="140">
        <v>463966.09714285703</v>
      </c>
      <c r="AP1003" s="140">
        <v>26753.836202239901</v>
      </c>
      <c r="AQ1003" s="140">
        <v>27554.746064180788</v>
      </c>
      <c r="AR1003" s="142">
        <v>-1648.9660641807895</v>
      </c>
      <c r="AS1003" s="143">
        <v>-6.3652438343133833E-2</v>
      </c>
      <c r="AT1003" s="142">
        <v>-27554.746064180788</v>
      </c>
      <c r="AU1003" s="143">
        <v>0</v>
      </c>
      <c r="AV1003" s="142">
        <v>-24531.316064180788</v>
      </c>
      <c r="AW1003" s="143">
        <v>-8.1137370682240988</v>
      </c>
      <c r="AX1003" s="142">
        <v>-848.05620223990263</v>
      </c>
      <c r="AY1003" s="143">
        <v>-3.2736177109506166E-2</v>
      </c>
      <c r="AZ1003" s="142">
        <v>-26753.836202239901</v>
      </c>
      <c r="BA1003" s="143">
        <v>0</v>
      </c>
      <c r="BB1003" s="142">
        <v>-800.90986194088691</v>
      </c>
      <c r="BC1003" s="143">
        <v>-2.9936262444255849E-2</v>
      </c>
      <c r="BE1003" s="139">
        <v>2340.2661668935598</v>
      </c>
      <c r="BF1003" s="139">
        <v>2264.77350194873</v>
      </c>
      <c r="BG1003" s="139">
        <v>2340.2661668935598</v>
      </c>
      <c r="BH1003" s="139">
        <v>2340.2661668955898</v>
      </c>
      <c r="BI1003" s="139">
        <v>2113.7888882115499</v>
      </c>
      <c r="BJ1003" s="139">
        <v>2340.2661668976198</v>
      </c>
      <c r="BK1003" s="139">
        <v>2264.7735019546199</v>
      </c>
      <c r="BL1003" s="139">
        <v>2340.2661668996402</v>
      </c>
      <c r="BM1003" s="139">
        <v>2264.7735019546199</v>
      </c>
      <c r="BN1003" s="139">
        <v>2340.2661668996402</v>
      </c>
      <c r="BO1003" s="139">
        <v>2340.2661668996402</v>
      </c>
      <c r="BP1003" s="139">
        <v>2264.77350183202</v>
      </c>
      <c r="BQ1003" s="144">
        <v>27554.746064180788</v>
      </c>
    </row>
    <row r="1004" spans="11:69" x14ac:dyDescent="0.25">
      <c r="K1004" s="135" t="s">
        <v>328</v>
      </c>
      <c r="N1004" s="61" t="s">
        <v>3081</v>
      </c>
      <c r="V1004" s="61" t="s">
        <v>409</v>
      </c>
      <c r="W1004" s="61" t="s">
        <v>413</v>
      </c>
      <c r="X1004" s="61">
        <v>150</v>
      </c>
      <c r="AB1004" s="136" t="s">
        <v>414</v>
      </c>
      <c r="AC1004" s="179">
        <v>3810155</v>
      </c>
      <c r="AD1004" s="180" t="s">
        <v>3082</v>
      </c>
      <c r="AE1004" s="139">
        <v>0</v>
      </c>
      <c r="AF1004" s="17">
        <v>0</v>
      </c>
      <c r="AG1004" s="17">
        <v>0</v>
      </c>
      <c r="AH1004" s="140">
        <v>0</v>
      </c>
      <c r="AI1004" s="141">
        <v>0</v>
      </c>
      <c r="AJ1004" s="142">
        <v>0</v>
      </c>
      <c r="AK1004" s="121">
        <v>11963.61</v>
      </c>
      <c r="AL1004" s="142">
        <v>14356.332000000002</v>
      </c>
      <c r="AM1004" s="181">
        <v>0</v>
      </c>
      <c r="AN1004" s="141">
        <v>11963.61</v>
      </c>
      <c r="AO1004" s="140">
        <v>20509.045714285705</v>
      </c>
      <c r="AP1004" s="140">
        <v>0</v>
      </c>
      <c r="AQ1004" s="140">
        <v>0</v>
      </c>
      <c r="AR1004" s="142">
        <v>0</v>
      </c>
      <c r="AS1004" s="143">
        <v>0</v>
      </c>
      <c r="AT1004" s="142">
        <v>0</v>
      </c>
      <c r="AU1004" s="143">
        <v>0</v>
      </c>
      <c r="AV1004" s="142">
        <v>0</v>
      </c>
      <c r="AW1004" s="143">
        <v>0</v>
      </c>
      <c r="AX1004" s="142">
        <v>0</v>
      </c>
      <c r="AY1004" s="143">
        <v>0</v>
      </c>
      <c r="AZ1004" s="142">
        <v>0</v>
      </c>
      <c r="BA1004" s="143">
        <v>0</v>
      </c>
      <c r="BB1004" s="142">
        <v>0</v>
      </c>
      <c r="BC1004" s="143">
        <v>0</v>
      </c>
      <c r="BE1004" s="139">
        <v>0</v>
      </c>
      <c r="BF1004" s="139">
        <v>0</v>
      </c>
      <c r="BG1004" s="139">
        <v>0</v>
      </c>
      <c r="BH1004" s="139">
        <v>0</v>
      </c>
      <c r="BI1004" s="139">
        <v>0</v>
      </c>
      <c r="BJ1004" s="139">
        <v>0</v>
      </c>
      <c r="BK1004" s="139">
        <v>0</v>
      </c>
      <c r="BL1004" s="139">
        <v>0</v>
      </c>
      <c r="BM1004" s="139">
        <v>0</v>
      </c>
      <c r="BN1004" s="139">
        <v>0</v>
      </c>
      <c r="BO1004" s="139">
        <v>0</v>
      </c>
      <c r="BP1004" s="139">
        <v>0</v>
      </c>
      <c r="BQ1004" s="144">
        <v>0</v>
      </c>
    </row>
    <row r="1005" spans="11:69" x14ac:dyDescent="0.25">
      <c r="K1005" s="135" t="s">
        <v>328</v>
      </c>
      <c r="N1005" s="61" t="s">
        <v>1176</v>
      </c>
      <c r="V1005" s="61" t="s">
        <v>409</v>
      </c>
      <c r="W1005" s="61" t="s">
        <v>413</v>
      </c>
      <c r="X1005" s="61">
        <v>150</v>
      </c>
      <c r="AB1005" s="136" t="s">
        <v>414</v>
      </c>
      <c r="AC1005" s="179">
        <v>3810160</v>
      </c>
      <c r="AD1005" s="180" t="s">
        <v>1177</v>
      </c>
      <c r="AE1005" s="139">
        <v>0</v>
      </c>
      <c r="AF1005" s="17">
        <v>0</v>
      </c>
      <c r="AG1005" s="17">
        <v>0</v>
      </c>
      <c r="AH1005" s="140">
        <v>0</v>
      </c>
      <c r="AI1005" s="141">
        <v>889.99</v>
      </c>
      <c r="AJ1005" s="142">
        <v>2669.9700000000003</v>
      </c>
      <c r="AK1005" s="121">
        <v>7440.4699999999993</v>
      </c>
      <c r="AL1005" s="142">
        <v>8928.5639999999985</v>
      </c>
      <c r="AM1005" s="181">
        <v>0</v>
      </c>
      <c r="AN1005" s="141">
        <v>7440.4699999999993</v>
      </c>
      <c r="AO1005" s="140">
        <v>12835.08</v>
      </c>
      <c r="AP1005" s="140">
        <v>2757.3746107970705</v>
      </c>
      <c r="AQ1005" s="140">
        <v>2839.9201008440036</v>
      </c>
      <c r="AR1005" s="142">
        <v>-169.95010084400337</v>
      </c>
      <c r="AS1005" s="143">
        <v>-6.3652438358484692E-2</v>
      </c>
      <c r="AT1005" s="142">
        <v>-2839.9201008440036</v>
      </c>
      <c r="AU1005" s="143">
        <v>0</v>
      </c>
      <c r="AV1005" s="142">
        <v>-2839.9201008440036</v>
      </c>
      <c r="AW1005" s="143">
        <v>0</v>
      </c>
      <c r="AX1005" s="142">
        <v>-87.404610797070291</v>
      </c>
      <c r="AY1005" s="143">
        <v>-3.2736177109506957E-2</v>
      </c>
      <c r="AZ1005" s="142">
        <v>-2757.3746107970705</v>
      </c>
      <c r="BA1005" s="143">
        <v>0</v>
      </c>
      <c r="BB1005" s="142">
        <v>-82.545490046933082</v>
      </c>
      <c r="BC1005" s="143">
        <v>-2.9936262459119317E-2</v>
      </c>
      <c r="BE1005" s="139">
        <v>241.198699966601</v>
      </c>
      <c r="BF1005" s="139">
        <v>233.418075309758</v>
      </c>
      <c r="BG1005" s="139">
        <v>241.198699966601</v>
      </c>
      <c r="BH1005" s="139">
        <v>241.19869996863099</v>
      </c>
      <c r="BI1005" s="139">
        <v>217.85689980936201</v>
      </c>
      <c r="BJ1005" s="139">
        <v>241.19869997066101</v>
      </c>
      <c r="BK1005" s="139">
        <v>233.41807531565101</v>
      </c>
      <c r="BL1005" s="139">
        <v>241.198699972691</v>
      </c>
      <c r="BM1005" s="139">
        <v>233.41807531565101</v>
      </c>
      <c r="BN1005" s="139">
        <v>241.198699972691</v>
      </c>
      <c r="BO1005" s="139">
        <v>241.198699972691</v>
      </c>
      <c r="BP1005" s="139">
        <v>233.418075303015</v>
      </c>
      <c r="BQ1005" s="144">
        <v>2839.9201008440041</v>
      </c>
    </row>
    <row r="1006" spans="11:69" x14ac:dyDescent="0.25">
      <c r="K1006" s="135" t="s">
        <v>328</v>
      </c>
      <c r="N1006" s="61" t="s">
        <v>1178</v>
      </c>
      <c r="V1006" s="61" t="s">
        <v>409</v>
      </c>
      <c r="W1006" s="61" t="s">
        <v>413</v>
      </c>
      <c r="X1006" s="61">
        <v>150</v>
      </c>
      <c r="AB1006" s="136" t="s">
        <v>414</v>
      </c>
      <c r="AC1006" s="179">
        <v>3810165</v>
      </c>
      <c r="AD1006" s="180" t="s">
        <v>1179</v>
      </c>
      <c r="AE1006" s="139">
        <v>0</v>
      </c>
      <c r="AF1006" s="17">
        <v>0</v>
      </c>
      <c r="AG1006" s="17">
        <v>0</v>
      </c>
      <c r="AH1006" s="140">
        <v>0</v>
      </c>
      <c r="AI1006" s="141">
        <v>0</v>
      </c>
      <c r="AJ1006" s="142">
        <v>0</v>
      </c>
      <c r="AK1006" s="121">
        <v>-2959.66</v>
      </c>
      <c r="AL1006" s="142">
        <v>-3551.5920000000001</v>
      </c>
      <c r="AM1006" s="181">
        <v>0</v>
      </c>
      <c r="AN1006" s="141">
        <v>-2959.66</v>
      </c>
      <c r="AO1006" s="140">
        <v>8605.6971428571396</v>
      </c>
      <c r="AP1006" s="140">
        <v>0</v>
      </c>
      <c r="AQ1006" s="140">
        <v>0</v>
      </c>
      <c r="AR1006" s="142">
        <v>0</v>
      </c>
      <c r="AS1006" s="143">
        <v>0</v>
      </c>
      <c r="AT1006" s="142">
        <v>0</v>
      </c>
      <c r="AU1006" s="143">
        <v>0</v>
      </c>
      <c r="AV1006" s="142">
        <v>0</v>
      </c>
      <c r="AW1006" s="143">
        <v>0</v>
      </c>
      <c r="AX1006" s="142">
        <v>0</v>
      </c>
      <c r="AY1006" s="143">
        <v>0</v>
      </c>
      <c r="AZ1006" s="142">
        <v>0</v>
      </c>
      <c r="BA1006" s="143">
        <v>0</v>
      </c>
      <c r="BB1006" s="142">
        <v>0</v>
      </c>
      <c r="BC1006" s="143">
        <v>0</v>
      </c>
      <c r="BE1006" s="139">
        <v>0</v>
      </c>
      <c r="BF1006" s="139">
        <v>0</v>
      </c>
      <c r="BG1006" s="139">
        <v>0</v>
      </c>
      <c r="BH1006" s="139">
        <v>0</v>
      </c>
      <c r="BI1006" s="139">
        <v>0</v>
      </c>
      <c r="BJ1006" s="139">
        <v>0</v>
      </c>
      <c r="BK1006" s="139">
        <v>0</v>
      </c>
      <c r="BL1006" s="139">
        <v>0</v>
      </c>
      <c r="BM1006" s="139">
        <v>0</v>
      </c>
      <c r="BN1006" s="139">
        <v>0</v>
      </c>
      <c r="BO1006" s="139">
        <v>0</v>
      </c>
      <c r="BP1006" s="139">
        <v>0</v>
      </c>
      <c r="BQ1006" s="144">
        <v>0</v>
      </c>
    </row>
    <row r="1007" spans="11:69" x14ac:dyDescent="0.25">
      <c r="K1007" s="135" t="s">
        <v>328</v>
      </c>
      <c r="N1007" s="61" t="s">
        <v>1180</v>
      </c>
      <c r="V1007" s="61" t="s">
        <v>409</v>
      </c>
      <c r="W1007" s="61" t="s">
        <v>413</v>
      </c>
      <c r="X1007" s="61">
        <v>150</v>
      </c>
      <c r="AB1007" s="136" t="s">
        <v>414</v>
      </c>
      <c r="AC1007" s="179">
        <v>3810170</v>
      </c>
      <c r="AD1007" s="180" t="s">
        <v>1181</v>
      </c>
      <c r="AE1007" s="139">
        <v>0</v>
      </c>
      <c r="AF1007" s="17">
        <v>1637.53</v>
      </c>
      <c r="AG1007" s="17">
        <v>7824</v>
      </c>
      <c r="AH1007" s="140">
        <v>9712.2590336152243</v>
      </c>
      <c r="AI1007" s="141">
        <v>3084</v>
      </c>
      <c r="AJ1007" s="142">
        <v>9252</v>
      </c>
      <c r="AK1007" s="121">
        <v>29617.680000000008</v>
      </c>
      <c r="AL1007" s="142">
        <v>35541.216000000015</v>
      </c>
      <c r="AM1007" s="181">
        <v>8093.549194647987</v>
      </c>
      <c r="AN1007" s="141">
        <v>31236.389838967247</v>
      </c>
      <c r="AO1007" s="140">
        <v>17062.748571428601</v>
      </c>
      <c r="AP1007" s="140">
        <v>9554.8751106171494</v>
      </c>
      <c r="AQ1007" s="140">
        <v>9840.9123595801029</v>
      </c>
      <c r="AR1007" s="142">
        <v>-588.91235958010293</v>
      </c>
      <c r="AS1007" s="143">
        <v>-6.3652438346314621E-2</v>
      </c>
      <c r="AT1007" s="142">
        <v>-128.6533259648786</v>
      </c>
      <c r="AU1007" s="143">
        <v>-1.324648833186954E-2</v>
      </c>
      <c r="AV1007" s="142">
        <v>-2016.9123595801029</v>
      </c>
      <c r="AW1007" s="143">
        <v>-0.25778532203222176</v>
      </c>
      <c r="AX1007" s="142">
        <v>-302.8751106171494</v>
      </c>
      <c r="AY1007" s="143">
        <v>-3.2736177109505986E-2</v>
      </c>
      <c r="AZ1007" s="142">
        <v>157.38392299807492</v>
      </c>
      <c r="BA1007" s="143">
        <v>1.6204666952698791E-2</v>
      </c>
      <c r="BB1007" s="142">
        <v>-286.03724896295353</v>
      </c>
      <c r="BC1007" s="143">
        <v>-2.9936262447335993E-2</v>
      </c>
      <c r="BE1007" s="139">
        <v>835.80353790155402</v>
      </c>
      <c r="BF1007" s="139">
        <v>808.84205918639498</v>
      </c>
      <c r="BG1007" s="139">
        <v>835.80353790155402</v>
      </c>
      <c r="BH1007" s="139">
        <v>835.80353790358299</v>
      </c>
      <c r="BI1007" s="139">
        <v>754.91935752540201</v>
      </c>
      <c r="BJ1007" s="139">
        <v>835.80353790561298</v>
      </c>
      <c r="BK1007" s="139">
        <v>808.84205919228702</v>
      </c>
      <c r="BL1007" s="139">
        <v>835.80353790764195</v>
      </c>
      <c r="BM1007" s="139">
        <v>808.84205919228702</v>
      </c>
      <c r="BN1007" s="139">
        <v>835.80353790764195</v>
      </c>
      <c r="BO1007" s="139">
        <v>835.80353790764195</v>
      </c>
      <c r="BP1007" s="139">
        <v>808.84205914850099</v>
      </c>
      <c r="BQ1007" s="144">
        <v>9840.9123595801029</v>
      </c>
    </row>
    <row r="1008" spans="11:69" x14ac:dyDescent="0.25">
      <c r="K1008" s="135" t="s">
        <v>328</v>
      </c>
      <c r="N1008" s="61" t="s">
        <v>1182</v>
      </c>
      <c r="V1008" s="61" t="s">
        <v>409</v>
      </c>
      <c r="W1008" s="61" t="s">
        <v>413</v>
      </c>
      <c r="X1008" s="61">
        <v>150</v>
      </c>
      <c r="AB1008" s="136" t="s">
        <v>414</v>
      </c>
      <c r="AC1008" s="179">
        <v>3820090</v>
      </c>
      <c r="AD1008" s="180" t="s">
        <v>1183</v>
      </c>
      <c r="AE1008" s="139">
        <v>0</v>
      </c>
      <c r="AF1008" s="17">
        <v>737.46</v>
      </c>
      <c r="AG1008" s="17">
        <v>2068.86</v>
      </c>
      <c r="AH1008" s="140">
        <v>365.93523353716523</v>
      </c>
      <c r="AI1008" s="141">
        <v>33884.06</v>
      </c>
      <c r="AJ1008" s="142">
        <v>101652.18</v>
      </c>
      <c r="AK1008" s="121">
        <v>638020.19000000006</v>
      </c>
      <c r="AL1008" s="142">
        <v>765624.22800000012</v>
      </c>
      <c r="AM1008" s="181">
        <v>305.60135226688516</v>
      </c>
      <c r="AN1008" s="141">
        <v>638080.52388127032</v>
      </c>
      <c r="AO1008" s="140">
        <v>886954.16571428603</v>
      </c>
      <c r="AP1008" s="140">
        <v>87809.165598043401</v>
      </c>
      <c r="AQ1008" s="140">
        <v>90437.843824557945</v>
      </c>
      <c r="AR1008" s="142">
        <v>11214.336175442048</v>
      </c>
      <c r="AS1008" s="143">
        <v>0.11032066577856027</v>
      </c>
      <c r="AT1008" s="142">
        <v>-90071.90859102078</v>
      </c>
      <c r="AU1008" s="143">
        <v>-246.1416675305546</v>
      </c>
      <c r="AV1008" s="142">
        <v>-88368.983824557945</v>
      </c>
      <c r="AW1008" s="143">
        <v>-42.713853921753014</v>
      </c>
      <c r="AX1008" s="142">
        <v>13843.014401956592</v>
      </c>
      <c r="AY1008" s="143">
        <v>0.13618020195884234</v>
      </c>
      <c r="AZ1008" s="142">
        <v>-87443.230364506235</v>
      </c>
      <c r="BA1008" s="143">
        <v>-238.95821541771625</v>
      </c>
      <c r="BB1008" s="142">
        <v>-2628.6782265145448</v>
      </c>
      <c r="BC1008" s="143">
        <v>-2.9936262446082485E-2</v>
      </c>
      <c r="BE1008" s="139">
        <v>8054.702131421629</v>
      </c>
      <c r="BF1008" s="139">
        <v>7203.7320262064304</v>
      </c>
      <c r="BG1008" s="139">
        <v>7531.1200991752803</v>
      </c>
      <c r="BH1008" s="139">
        <v>7792.9111153166205</v>
      </c>
      <c r="BI1008" s="139">
        <v>7072.5379126392299</v>
      </c>
      <c r="BJ1008" s="139">
        <v>7531.1200992023196</v>
      </c>
      <c r="BK1008" s="139">
        <v>7727.3140585479496</v>
      </c>
      <c r="BL1008" s="139">
        <v>7531.1200992158401</v>
      </c>
      <c r="BM1008" s="139">
        <v>7465.5230424191896</v>
      </c>
      <c r="BN1008" s="139">
        <v>7792.9111153446001</v>
      </c>
      <c r="BO1008" s="139">
        <v>7531.1200992158401</v>
      </c>
      <c r="BP1008" s="139">
        <v>7203.7320258530099</v>
      </c>
      <c r="BQ1008" s="144">
        <v>90437.843824557945</v>
      </c>
    </row>
    <row r="1009" spans="11:69" x14ac:dyDescent="0.25">
      <c r="K1009" s="135" t="s">
        <v>328</v>
      </c>
      <c r="N1009" s="61" t="s">
        <v>1184</v>
      </c>
      <c r="V1009" s="61" t="s">
        <v>409</v>
      </c>
      <c r="W1009" s="61" t="s">
        <v>413</v>
      </c>
      <c r="X1009" s="61">
        <v>150</v>
      </c>
      <c r="AB1009" s="136" t="s">
        <v>414</v>
      </c>
      <c r="AC1009" s="179">
        <v>3820105</v>
      </c>
      <c r="AD1009" s="180" t="s">
        <v>1185</v>
      </c>
      <c r="AE1009" s="139">
        <v>0</v>
      </c>
      <c r="AF1009" s="17">
        <v>0</v>
      </c>
      <c r="AG1009" s="17">
        <v>631.17999999999995</v>
      </c>
      <c r="AH1009" s="140">
        <v>0</v>
      </c>
      <c r="AI1009" s="141">
        <v>13959.310000000001</v>
      </c>
      <c r="AJ1009" s="142">
        <v>41877.930000000008</v>
      </c>
      <c r="AK1009" s="121">
        <v>146730.09999999998</v>
      </c>
      <c r="AL1009" s="142">
        <v>176076.12</v>
      </c>
      <c r="AM1009" s="181">
        <v>0</v>
      </c>
      <c r="AN1009" s="141">
        <v>146730.09999999998</v>
      </c>
      <c r="AO1009" s="140">
        <v>210033.685714286</v>
      </c>
      <c r="AP1009" s="140">
        <v>36174.985034981699</v>
      </c>
      <c r="AQ1009" s="140">
        <v>37257.928881154352</v>
      </c>
      <c r="AR1009" s="142">
        <v>4620.0011188456556</v>
      </c>
      <c r="AS1009" s="143">
        <v>0.11032066577420743</v>
      </c>
      <c r="AT1009" s="142">
        <v>-37257.928881154352</v>
      </c>
      <c r="AU1009" s="143">
        <v>0</v>
      </c>
      <c r="AV1009" s="142">
        <v>-36626.748881154352</v>
      </c>
      <c r="AW1009" s="143">
        <v>-58.02900738482581</v>
      </c>
      <c r="AX1009" s="142">
        <v>5702.9449650183087</v>
      </c>
      <c r="AY1009" s="143">
        <v>0.13618020195884342</v>
      </c>
      <c r="AZ1009" s="142">
        <v>-36174.985034981699</v>
      </c>
      <c r="BA1009" s="143">
        <v>0</v>
      </c>
      <c r="BB1009" s="142">
        <v>-1082.9438461726531</v>
      </c>
      <c r="BC1009" s="143">
        <v>-2.9936262451122835E-2</v>
      </c>
      <c r="BE1009" s="139">
        <v>3318.317935046</v>
      </c>
      <c r="BF1009" s="139">
        <v>2967.7414250459701</v>
      </c>
      <c r="BG1009" s="139">
        <v>3102.6163957807298</v>
      </c>
      <c r="BH1009" s="139">
        <v>3210.4671654290801</v>
      </c>
      <c r="BI1009" s="139">
        <v>2913.6930229078098</v>
      </c>
      <c r="BJ1009" s="139">
        <v>3102.61639580778</v>
      </c>
      <c r="BK1009" s="139">
        <v>3183.4429643749399</v>
      </c>
      <c r="BL1009" s="139">
        <v>3102.6163958213001</v>
      </c>
      <c r="BM1009" s="139">
        <v>3075.5921947391698</v>
      </c>
      <c r="BN1009" s="139">
        <v>3210.4671654570702</v>
      </c>
      <c r="BO1009" s="139">
        <v>3102.6163958213001</v>
      </c>
      <c r="BP1009" s="139">
        <v>2967.7414249232002</v>
      </c>
      <c r="BQ1009" s="144">
        <v>37257.928881154352</v>
      </c>
    </row>
    <row r="1010" spans="11:69" x14ac:dyDescent="0.25">
      <c r="K1010" s="135" t="s">
        <v>328</v>
      </c>
      <c r="N1010" s="61" t="s">
        <v>1186</v>
      </c>
      <c r="V1010" s="61" t="s">
        <v>409</v>
      </c>
      <c r="W1010" s="61" t="s">
        <v>413</v>
      </c>
      <c r="X1010" s="61">
        <v>150</v>
      </c>
      <c r="AB1010" s="136" t="s">
        <v>414</v>
      </c>
      <c r="AC1010" s="179">
        <v>3820107</v>
      </c>
      <c r="AD1010" s="180" t="s">
        <v>1187</v>
      </c>
      <c r="AE1010" s="139">
        <v>0</v>
      </c>
      <c r="AF1010" s="17">
        <v>0</v>
      </c>
      <c r="AG1010" s="17">
        <v>0</v>
      </c>
      <c r="AH1010" s="140">
        <v>0</v>
      </c>
      <c r="AI1010" s="141">
        <v>0</v>
      </c>
      <c r="AJ1010" s="142">
        <v>0</v>
      </c>
      <c r="AK1010" s="121">
        <v>46392.960000000006</v>
      </c>
      <c r="AL1010" s="142">
        <v>55671.552000000003</v>
      </c>
      <c r="AM1010" s="181">
        <v>0</v>
      </c>
      <c r="AN1010" s="141">
        <v>46392.960000000006</v>
      </c>
      <c r="AO1010" s="140">
        <v>31088.6742857143</v>
      </c>
      <c r="AP1010" s="140">
        <v>0</v>
      </c>
      <c r="AQ1010" s="140">
        <v>0</v>
      </c>
      <c r="AR1010" s="142">
        <v>0</v>
      </c>
      <c r="AS1010" s="143">
        <v>0</v>
      </c>
      <c r="AT1010" s="142">
        <v>0</v>
      </c>
      <c r="AU1010" s="143">
        <v>0</v>
      </c>
      <c r="AV1010" s="142">
        <v>0</v>
      </c>
      <c r="AW1010" s="143">
        <v>0</v>
      </c>
      <c r="AX1010" s="142">
        <v>0</v>
      </c>
      <c r="AY1010" s="143">
        <v>0</v>
      </c>
      <c r="AZ1010" s="142">
        <v>0</v>
      </c>
      <c r="BA1010" s="143">
        <v>0</v>
      </c>
      <c r="BB1010" s="142">
        <v>0</v>
      </c>
      <c r="BC1010" s="143">
        <v>0</v>
      </c>
      <c r="BE1010" s="139">
        <v>0</v>
      </c>
      <c r="BF1010" s="139">
        <v>0</v>
      </c>
      <c r="BG1010" s="139">
        <v>0</v>
      </c>
      <c r="BH1010" s="139">
        <v>0</v>
      </c>
      <c r="BI1010" s="139">
        <v>0</v>
      </c>
      <c r="BJ1010" s="139">
        <v>0</v>
      </c>
      <c r="BK1010" s="139">
        <v>0</v>
      </c>
      <c r="BL1010" s="139">
        <v>0</v>
      </c>
      <c r="BM1010" s="139">
        <v>0</v>
      </c>
      <c r="BN1010" s="139">
        <v>0</v>
      </c>
      <c r="BO1010" s="139">
        <v>0</v>
      </c>
      <c r="BP1010" s="139">
        <v>0</v>
      </c>
      <c r="BQ1010" s="144">
        <v>0</v>
      </c>
    </row>
    <row r="1011" spans="11:69" x14ac:dyDescent="0.25">
      <c r="K1011" s="135" t="s">
        <v>328</v>
      </c>
      <c r="N1011" s="61" t="s">
        <v>1188</v>
      </c>
      <c r="V1011" s="61" t="s">
        <v>409</v>
      </c>
      <c r="W1011" s="61" t="s">
        <v>413</v>
      </c>
      <c r="X1011" s="61">
        <v>150</v>
      </c>
      <c r="AB1011" s="136" t="s">
        <v>414</v>
      </c>
      <c r="AC1011" s="179">
        <v>3820109</v>
      </c>
      <c r="AD1011" s="180" t="s">
        <v>1189</v>
      </c>
      <c r="AE1011" s="139">
        <v>0</v>
      </c>
      <c r="AF1011" s="17">
        <v>0</v>
      </c>
      <c r="AG1011" s="17">
        <v>0</v>
      </c>
      <c r="AH1011" s="140">
        <v>0</v>
      </c>
      <c r="AI1011" s="141">
        <v>1369.14</v>
      </c>
      <c r="AJ1011" s="142">
        <v>4107.42</v>
      </c>
      <c r="AK1011" s="121">
        <v>3957.9800000000005</v>
      </c>
      <c r="AL1011" s="142">
        <v>4749.5760000000009</v>
      </c>
      <c r="AM1011" s="181">
        <v>0</v>
      </c>
      <c r="AN1011" s="141">
        <v>3957.9800000000005</v>
      </c>
      <c r="AO1011" s="140">
        <v>5415.3428571428612</v>
      </c>
      <c r="AP1011" s="140">
        <v>3548.0707148702099</v>
      </c>
      <c r="AQ1011" s="140">
        <v>3654.2866912658101</v>
      </c>
      <c r="AR1011" s="142">
        <v>453.13330873419</v>
      </c>
      <c r="AS1011" s="143">
        <v>0.11032066570601252</v>
      </c>
      <c r="AT1011" s="142">
        <v>-3654.2866912658101</v>
      </c>
      <c r="AU1011" s="143">
        <v>0</v>
      </c>
      <c r="AV1011" s="142">
        <v>-3654.2866912658101</v>
      </c>
      <c r="AW1011" s="143">
        <v>0</v>
      </c>
      <c r="AX1011" s="142">
        <v>559.34928512979013</v>
      </c>
      <c r="AY1011" s="143">
        <v>0.13618020195884281</v>
      </c>
      <c r="AZ1011" s="142">
        <v>-3548.0707148702099</v>
      </c>
      <c r="BA1011" s="143">
        <v>0</v>
      </c>
      <c r="BB1011" s="142">
        <v>-106.21597639560014</v>
      </c>
      <c r="BC1011" s="143">
        <v>-2.9936262530067856E-2</v>
      </c>
      <c r="BE1011" s="139">
        <v>325.46320825235199</v>
      </c>
      <c r="BF1011" s="139">
        <v>291.07839102990505</v>
      </c>
      <c r="BG1011" s="139">
        <v>304.30703323584498</v>
      </c>
      <c r="BH1011" s="139">
        <v>314.885120758266</v>
      </c>
      <c r="BI1011" s="139">
        <v>285.777281663932</v>
      </c>
      <c r="BJ1011" s="139">
        <v>304.307033262902</v>
      </c>
      <c r="BK1011" s="139">
        <v>312.234566090219</v>
      </c>
      <c r="BL1011" s="139">
        <v>304.30703327643101</v>
      </c>
      <c r="BM1011" s="139">
        <v>301.65647858038602</v>
      </c>
      <c r="BN1011" s="139">
        <v>314.88512078626297</v>
      </c>
      <c r="BO1011" s="139">
        <v>304.30703327643101</v>
      </c>
      <c r="BP1011" s="139">
        <v>291.07839105287798</v>
      </c>
      <c r="BQ1011" s="144">
        <v>3654.2866912658101</v>
      </c>
    </row>
    <row r="1012" spans="11:69" x14ac:dyDescent="0.25">
      <c r="K1012" s="135" t="s">
        <v>328</v>
      </c>
      <c r="N1012" s="61" t="s">
        <v>1190</v>
      </c>
      <c r="V1012" s="61" t="s">
        <v>409</v>
      </c>
      <c r="W1012" s="61" t="s">
        <v>413</v>
      </c>
      <c r="X1012" s="61">
        <v>150</v>
      </c>
      <c r="AB1012" s="136" t="s">
        <v>414</v>
      </c>
      <c r="AC1012" s="179">
        <v>3820110</v>
      </c>
      <c r="AD1012" s="180" t="s">
        <v>1191</v>
      </c>
      <c r="AE1012" s="139">
        <v>0</v>
      </c>
      <c r="AF1012" s="17">
        <v>100</v>
      </c>
      <c r="AG1012" s="17">
        <v>6163.7800000000007</v>
      </c>
      <c r="AH1012" s="140">
        <v>19787.556556576106</v>
      </c>
      <c r="AI1012" s="141">
        <v>48286.19</v>
      </c>
      <c r="AJ1012" s="142">
        <v>144858.57</v>
      </c>
      <c r="AK1012" s="121">
        <v>788056.37000000011</v>
      </c>
      <c r="AL1012" s="142">
        <v>945667.6440000002</v>
      </c>
      <c r="AM1012" s="181">
        <v>16525.066427270278</v>
      </c>
      <c r="AN1012" s="141">
        <v>791318.86012930598</v>
      </c>
      <c r="AO1012" s="140">
        <v>1205123.76</v>
      </c>
      <c r="AP1012" s="140">
        <v>125131.700681931</v>
      </c>
      <c r="AQ1012" s="140">
        <v>128877.67611373799</v>
      </c>
      <c r="AR1012" s="142">
        <v>15980.893886262013</v>
      </c>
      <c r="AS1012" s="143">
        <v>0.11032066577947036</v>
      </c>
      <c r="AT1012" s="142">
        <v>-109090.11955716189</v>
      </c>
      <c r="AU1012" s="143">
        <v>-5.5130667217679976</v>
      </c>
      <c r="AV1012" s="142">
        <v>-122713.896113738</v>
      </c>
      <c r="AW1012" s="143">
        <v>-19.908870224722165</v>
      </c>
      <c r="AX1012" s="142">
        <v>19726.869318069002</v>
      </c>
      <c r="AY1012" s="143">
        <v>0.13618020195884165</v>
      </c>
      <c r="AZ1012" s="142">
        <v>-105344.1441253549</v>
      </c>
      <c r="BA1012" s="143">
        <v>-5.3237570704678694</v>
      </c>
      <c r="BB1012" s="142">
        <v>-3745.9754318069899</v>
      </c>
      <c r="BC1012" s="143">
        <v>-2.9936262445028113E-2</v>
      </c>
      <c r="BE1012" s="139">
        <v>11478.284406037201</v>
      </c>
      <c r="BF1012" s="139">
        <v>10265.6167332512</v>
      </c>
      <c r="BG1012" s="139">
        <v>10732.158307522701</v>
      </c>
      <c r="BH1012" s="139">
        <v>11105.221356799902</v>
      </c>
      <c r="BI1012" s="139">
        <v>10078.6596833891</v>
      </c>
      <c r="BJ1012" s="139">
        <v>10732.1583075497</v>
      </c>
      <c r="BK1012" s="139">
        <v>11011.742831883697</v>
      </c>
      <c r="BL1012" s="139">
        <v>10732.158307563201</v>
      </c>
      <c r="BM1012" s="139">
        <v>10638.6797826191</v>
      </c>
      <c r="BN1012" s="139">
        <v>11105.2213568279</v>
      </c>
      <c r="BO1012" s="139">
        <v>10732.158307563201</v>
      </c>
      <c r="BP1012" s="139">
        <v>10265.6167327311</v>
      </c>
      <c r="BQ1012" s="144">
        <v>128877.67611373799</v>
      </c>
    </row>
    <row r="1013" spans="11:69" x14ac:dyDescent="0.25">
      <c r="K1013" s="135" t="s">
        <v>328</v>
      </c>
      <c r="N1013" s="61" t="s">
        <v>1192</v>
      </c>
      <c r="V1013" s="61" t="s">
        <v>409</v>
      </c>
      <c r="W1013" s="61" t="s">
        <v>413</v>
      </c>
      <c r="X1013" s="61">
        <v>150</v>
      </c>
      <c r="AB1013" s="136" t="s">
        <v>414</v>
      </c>
      <c r="AC1013" s="179">
        <v>3820113</v>
      </c>
      <c r="AD1013" s="180" t="s">
        <v>1193</v>
      </c>
      <c r="AE1013" s="139">
        <v>0</v>
      </c>
      <c r="AF1013" s="17">
        <v>0</v>
      </c>
      <c r="AG1013" s="17">
        <v>691.9</v>
      </c>
      <c r="AH1013" s="140">
        <v>2274.439345241241</v>
      </c>
      <c r="AI1013" s="141">
        <v>32928.97</v>
      </c>
      <c r="AJ1013" s="142">
        <v>98786.91</v>
      </c>
      <c r="AK1013" s="121">
        <v>380708.10000000003</v>
      </c>
      <c r="AL1013" s="142">
        <v>456849.72000000009</v>
      </c>
      <c r="AM1013" s="181">
        <v>1899.439233791446</v>
      </c>
      <c r="AN1013" s="141">
        <v>381083.10011144984</v>
      </c>
      <c r="AO1013" s="140">
        <v>534488.86285714305</v>
      </c>
      <c r="AP1013" s="140">
        <v>85334.088645309996</v>
      </c>
      <c r="AQ1013" s="140">
        <v>87888.672318601763</v>
      </c>
      <c r="AR1013" s="142">
        <v>10898.237681398241</v>
      </c>
      <c r="AS1013" s="143">
        <v>0.11032066577847451</v>
      </c>
      <c r="AT1013" s="142">
        <v>-85614.232973360515</v>
      </c>
      <c r="AU1013" s="143">
        <v>-37.641906412008424</v>
      </c>
      <c r="AV1013" s="142">
        <v>-87196.772318601768</v>
      </c>
      <c r="AW1013" s="143">
        <v>-126.02510813499316</v>
      </c>
      <c r="AX1013" s="142">
        <v>13452.821354690008</v>
      </c>
      <c r="AY1013" s="143">
        <v>0.13618020195884259</v>
      </c>
      <c r="AZ1013" s="142">
        <v>-83059.649300068748</v>
      </c>
      <c r="BA1013" s="143">
        <v>-36.518735693634831</v>
      </c>
      <c r="BB1013" s="142">
        <v>-2554.5836732917669</v>
      </c>
      <c r="BC1013" s="143">
        <v>-2.9936262446182086E-2</v>
      </c>
      <c r="BE1013" s="139">
        <v>7827.6642422578097</v>
      </c>
      <c r="BF1013" s="139">
        <v>7000.6804314178999</v>
      </c>
      <c r="BG1013" s="139">
        <v>7318.8404167664403</v>
      </c>
      <c r="BH1013" s="139">
        <v>7573.2523295301689</v>
      </c>
      <c r="BI1013" s="139">
        <v>6873.1842863335596</v>
      </c>
      <c r="BJ1013" s="139">
        <v>7318.8404167934796</v>
      </c>
      <c r="BK1013" s="139">
        <v>7509.50425700293</v>
      </c>
      <c r="BL1013" s="139">
        <v>7318.8404168070001</v>
      </c>
      <c r="BM1013" s="139">
        <v>7255.0923442517797</v>
      </c>
      <c r="BN1013" s="139">
        <v>7573.2523295581504</v>
      </c>
      <c r="BO1013" s="139">
        <v>7318.8404168070001</v>
      </c>
      <c r="BP1013" s="139">
        <v>7000.6804310755397</v>
      </c>
      <c r="BQ1013" s="144">
        <v>87888.672318601748</v>
      </c>
    </row>
    <row r="1014" spans="11:69" x14ac:dyDescent="0.25">
      <c r="K1014" s="135" t="s">
        <v>328</v>
      </c>
      <c r="N1014" s="61" t="s">
        <v>1194</v>
      </c>
      <c r="V1014" s="61" t="s">
        <v>409</v>
      </c>
      <c r="W1014" s="61" t="s">
        <v>413</v>
      </c>
      <c r="X1014" s="61">
        <v>150</v>
      </c>
      <c r="AB1014" s="136" t="s">
        <v>414</v>
      </c>
      <c r="AC1014" s="179">
        <v>3820114</v>
      </c>
      <c r="AD1014" s="180" t="s">
        <v>1195</v>
      </c>
      <c r="AE1014" s="139">
        <v>0</v>
      </c>
      <c r="AF1014" s="17">
        <v>1403.48</v>
      </c>
      <c r="AG1014" s="17">
        <v>6642.69</v>
      </c>
      <c r="AH1014" s="140">
        <v>5212.6704764632586</v>
      </c>
      <c r="AI1014" s="141">
        <v>60008.86</v>
      </c>
      <c r="AJ1014" s="142">
        <v>180026.58000000002</v>
      </c>
      <c r="AK1014" s="121">
        <v>582155.69000000006</v>
      </c>
      <c r="AL1014" s="142">
        <v>698586.82799999998</v>
      </c>
      <c r="AM1014" s="181">
        <v>4353.2270212513185</v>
      </c>
      <c r="AN1014" s="141">
        <v>583015.133455212</v>
      </c>
      <c r="AO1014" s="140">
        <v>901756.73142857105</v>
      </c>
      <c r="AP1014" s="140">
        <v>155510.52397764</v>
      </c>
      <c r="AQ1014" s="140">
        <v>160165.92783632362</v>
      </c>
      <c r="AR1014" s="142">
        <v>19860.652163676394</v>
      </c>
      <c r="AS1014" s="143">
        <v>0.11032066577988868</v>
      </c>
      <c r="AT1014" s="142">
        <v>-154953.25735986038</v>
      </c>
      <c r="AU1014" s="143">
        <v>-29.726271411078052</v>
      </c>
      <c r="AV1014" s="142">
        <v>-153523.23783632362</v>
      </c>
      <c r="AW1014" s="143">
        <v>-23.111606568472055</v>
      </c>
      <c r="AX1014" s="142">
        <v>24516.056022360019</v>
      </c>
      <c r="AY1014" s="143">
        <v>0.13618020195884417</v>
      </c>
      <c r="AZ1014" s="142">
        <v>-150297.85350117675</v>
      </c>
      <c r="BA1014" s="143">
        <v>-28.833177577561404</v>
      </c>
      <c r="BB1014" s="142">
        <v>-4655.403858683625</v>
      </c>
      <c r="BC1014" s="143">
        <v>-2.9936262444546839E-2</v>
      </c>
      <c r="BE1014" s="139">
        <v>14264.922578527601</v>
      </c>
      <c r="BF1014" s="139">
        <v>12757.8497570285</v>
      </c>
      <c r="BG1014" s="139">
        <v>13337.6558675258</v>
      </c>
      <c r="BH1014" s="139">
        <v>13801.289223048097</v>
      </c>
      <c r="BI1014" s="139">
        <v>12525.5042472359</v>
      </c>
      <c r="BJ1014" s="139">
        <v>13337.655867552801</v>
      </c>
      <c r="BK1014" s="139">
        <v>13685.116468166701</v>
      </c>
      <c r="BL1014" s="139">
        <v>13337.655867566302</v>
      </c>
      <c r="BM1014" s="139">
        <v>13221.483112657001</v>
      </c>
      <c r="BN1014" s="139">
        <v>13801.289223075999</v>
      </c>
      <c r="BO1014" s="139">
        <v>13337.655867566302</v>
      </c>
      <c r="BP1014" s="139">
        <v>12757.8497563726</v>
      </c>
      <c r="BQ1014" s="144">
        <v>160165.92783632359</v>
      </c>
    </row>
    <row r="1015" spans="11:69" x14ac:dyDescent="0.25">
      <c r="K1015" s="135" t="s">
        <v>328</v>
      </c>
      <c r="N1015" s="61" t="s">
        <v>1196</v>
      </c>
      <c r="V1015" s="61" t="s">
        <v>409</v>
      </c>
      <c r="W1015" s="61" t="s">
        <v>413</v>
      </c>
      <c r="X1015" s="61">
        <v>150</v>
      </c>
      <c r="AB1015" s="136" t="s">
        <v>414</v>
      </c>
      <c r="AC1015" s="179">
        <v>3820115</v>
      </c>
      <c r="AD1015" s="180" t="s">
        <v>1197</v>
      </c>
      <c r="AE1015" s="139">
        <v>0</v>
      </c>
      <c r="AF1015" s="17">
        <v>7075.64</v>
      </c>
      <c r="AG1015" s="17">
        <v>21434.21</v>
      </c>
      <c r="AH1015" s="140">
        <v>912.53701743259001</v>
      </c>
      <c r="AI1015" s="141">
        <v>13046.500000000002</v>
      </c>
      <c r="AJ1015" s="142">
        <v>39139.500000000007</v>
      </c>
      <c r="AK1015" s="121">
        <v>161967.47</v>
      </c>
      <c r="AL1015" s="142">
        <v>194360.96399999998</v>
      </c>
      <c r="AM1015" s="181">
        <v>762.08170456937637</v>
      </c>
      <c r="AN1015" s="141">
        <v>162117.92531286323</v>
      </c>
      <c r="AO1015" s="140">
        <v>228240.651428571</v>
      </c>
      <c r="AP1015" s="140">
        <v>33809.474985431902</v>
      </c>
      <c r="AQ1015" s="140">
        <v>34821.604301951025</v>
      </c>
      <c r="AR1015" s="142">
        <v>4317.895698048982</v>
      </c>
      <c r="AS1015" s="143">
        <v>0.11032066577368084</v>
      </c>
      <c r="AT1015" s="142">
        <v>-33909.067284518438</v>
      </c>
      <c r="AU1015" s="143">
        <v>-37.159114246040254</v>
      </c>
      <c r="AV1015" s="142">
        <v>-13387.394301951026</v>
      </c>
      <c r="AW1015" s="143">
        <v>-0.62458071941774507</v>
      </c>
      <c r="AX1015" s="142">
        <v>5330.0250145681057</v>
      </c>
      <c r="AY1015" s="143">
        <v>0.1361802019588422</v>
      </c>
      <c r="AZ1015" s="142">
        <v>-32896.937967999314</v>
      </c>
      <c r="BA1015" s="143">
        <v>-36.049976427865232</v>
      </c>
      <c r="BB1015" s="142">
        <v>-1012.1293165191237</v>
      </c>
      <c r="BC1015" s="143">
        <v>-2.9936262451731005E-2</v>
      </c>
      <c r="BE1015" s="139">
        <v>3101.3305771974401</v>
      </c>
      <c r="BF1015" s="139">
        <v>2773.67853438763</v>
      </c>
      <c r="BG1015" s="139">
        <v>2899.7339272180102</v>
      </c>
      <c r="BH1015" s="139">
        <v>3000.5322522233296</v>
      </c>
      <c r="BI1015" s="139">
        <v>2723.1643987697303</v>
      </c>
      <c r="BJ1015" s="139">
        <v>2899.7339272450599</v>
      </c>
      <c r="BK1015" s="139">
        <v>2975.2751844293198</v>
      </c>
      <c r="BL1015" s="139">
        <v>2899.73392725859</v>
      </c>
      <c r="BM1015" s="139">
        <v>2874.4768594365796</v>
      </c>
      <c r="BN1015" s="139">
        <v>3000.5322522513202</v>
      </c>
      <c r="BO1015" s="139">
        <v>2899.73392725859</v>
      </c>
      <c r="BP1015" s="139">
        <v>2773.6785342754297</v>
      </c>
      <c r="BQ1015" s="144">
        <v>34821.604301951025</v>
      </c>
    </row>
    <row r="1016" spans="11:69" x14ac:dyDescent="0.25">
      <c r="K1016" s="135" t="s">
        <v>328</v>
      </c>
      <c r="N1016" s="61" t="s">
        <v>1198</v>
      </c>
      <c r="V1016" s="61" t="s">
        <v>409</v>
      </c>
      <c r="W1016" s="61" t="s">
        <v>413</v>
      </c>
      <c r="X1016" s="61">
        <v>150</v>
      </c>
      <c r="AB1016" s="136" t="s">
        <v>414</v>
      </c>
      <c r="AC1016" s="179">
        <v>3820120</v>
      </c>
      <c r="AD1016" s="180" t="s">
        <v>1199</v>
      </c>
      <c r="AE1016" s="139">
        <v>0</v>
      </c>
      <c r="AF1016" s="17">
        <v>0</v>
      </c>
      <c r="AG1016" s="17">
        <v>0</v>
      </c>
      <c r="AH1016" s="140">
        <v>0</v>
      </c>
      <c r="AI1016" s="141">
        <v>0</v>
      </c>
      <c r="AJ1016" s="142">
        <v>0</v>
      </c>
      <c r="AK1016" s="121">
        <v>55930.25</v>
      </c>
      <c r="AL1016" s="142">
        <v>67116.299999999988</v>
      </c>
      <c r="AM1016" s="181">
        <v>0</v>
      </c>
      <c r="AN1016" s="141">
        <v>55930.25</v>
      </c>
      <c r="AO1016" s="140">
        <v>51305.725714285698</v>
      </c>
      <c r="AP1016" s="140">
        <v>0</v>
      </c>
      <c r="AQ1016" s="140">
        <v>0</v>
      </c>
      <c r="AR1016" s="142">
        <v>0</v>
      </c>
      <c r="AS1016" s="143">
        <v>0</v>
      </c>
      <c r="AT1016" s="142">
        <v>0</v>
      </c>
      <c r="AU1016" s="143">
        <v>0</v>
      </c>
      <c r="AV1016" s="142">
        <v>0</v>
      </c>
      <c r="AW1016" s="143">
        <v>0</v>
      </c>
      <c r="AX1016" s="142">
        <v>0</v>
      </c>
      <c r="AY1016" s="143">
        <v>0</v>
      </c>
      <c r="AZ1016" s="142">
        <v>0</v>
      </c>
      <c r="BA1016" s="143">
        <v>0</v>
      </c>
      <c r="BB1016" s="142">
        <v>0</v>
      </c>
      <c r="BC1016" s="143">
        <v>0</v>
      </c>
      <c r="BE1016" s="139">
        <v>0</v>
      </c>
      <c r="BF1016" s="139">
        <v>0</v>
      </c>
      <c r="BG1016" s="139">
        <v>0</v>
      </c>
      <c r="BH1016" s="139">
        <v>0</v>
      </c>
      <c r="BI1016" s="139">
        <v>0</v>
      </c>
      <c r="BJ1016" s="139">
        <v>0</v>
      </c>
      <c r="BK1016" s="139">
        <v>0</v>
      </c>
      <c r="BL1016" s="139">
        <v>0</v>
      </c>
      <c r="BM1016" s="139">
        <v>0</v>
      </c>
      <c r="BN1016" s="139">
        <v>0</v>
      </c>
      <c r="BO1016" s="139">
        <v>0</v>
      </c>
      <c r="BP1016" s="139">
        <v>0</v>
      </c>
      <c r="BQ1016" s="144">
        <v>0</v>
      </c>
    </row>
    <row r="1017" spans="11:69" x14ac:dyDescent="0.25">
      <c r="K1017" s="135" t="s">
        <v>328</v>
      </c>
      <c r="N1017" s="61" t="s">
        <v>1200</v>
      </c>
      <c r="V1017" s="61" t="s">
        <v>409</v>
      </c>
      <c r="W1017" s="61" t="s">
        <v>413</v>
      </c>
      <c r="X1017" s="61">
        <v>150</v>
      </c>
      <c r="AB1017" s="136" t="s">
        <v>414</v>
      </c>
      <c r="AC1017" s="179">
        <v>3820125</v>
      </c>
      <c r="AD1017" s="180" t="s">
        <v>1201</v>
      </c>
      <c r="AE1017" s="139">
        <v>0</v>
      </c>
      <c r="AF1017" s="17">
        <v>0</v>
      </c>
      <c r="AG1017" s="17">
        <v>0</v>
      </c>
      <c r="AH1017" s="140">
        <v>0</v>
      </c>
      <c r="AI1017" s="141">
        <v>6870.24</v>
      </c>
      <c r="AJ1017" s="142">
        <v>20610.72</v>
      </c>
      <c r="AK1017" s="121">
        <v>37517.46</v>
      </c>
      <c r="AL1017" s="142">
        <v>45020.952000000005</v>
      </c>
      <c r="AM1017" s="181">
        <v>0</v>
      </c>
      <c r="AN1017" s="141">
        <v>37517.46</v>
      </c>
      <c r="AO1017" s="140">
        <v>55072.525714285701</v>
      </c>
      <c r="AP1017" s="140">
        <v>17803.947987882901</v>
      </c>
      <c r="AQ1017" s="140">
        <v>18336.931647672172</v>
      </c>
      <c r="AR1017" s="142">
        <v>2273.7883523278288</v>
      </c>
      <c r="AS1017" s="143">
        <v>0.11032066576654424</v>
      </c>
      <c r="AT1017" s="142">
        <v>-18336.931647672172</v>
      </c>
      <c r="AU1017" s="143">
        <v>0</v>
      </c>
      <c r="AV1017" s="142">
        <v>-18336.931647672172</v>
      </c>
      <c r="AW1017" s="143">
        <v>0</v>
      </c>
      <c r="AX1017" s="142">
        <v>2806.7720121171005</v>
      </c>
      <c r="AY1017" s="143">
        <v>0.1361802019588399</v>
      </c>
      <c r="AZ1017" s="142">
        <v>-17803.947987882901</v>
      </c>
      <c r="BA1017" s="143">
        <v>0</v>
      </c>
      <c r="BB1017" s="142">
        <v>-532.98365978927177</v>
      </c>
      <c r="BC1017" s="143">
        <v>-2.9936262459989909E-2</v>
      </c>
      <c r="BE1017" s="139">
        <v>1633.1495331840099</v>
      </c>
      <c r="BF1017" s="139">
        <v>1460.60914529502</v>
      </c>
      <c r="BG1017" s="139">
        <v>1526.9894620113</v>
      </c>
      <c r="BH1017" s="139">
        <v>1580.0694976125001</v>
      </c>
      <c r="BI1017" s="139">
        <v>1434.0085830805899</v>
      </c>
      <c r="BJ1017" s="139">
        <v>1526.98946203836</v>
      </c>
      <c r="BK1017" s="139">
        <v>1566.76921652022</v>
      </c>
      <c r="BL1017" s="139">
        <v>1526.9894620518801</v>
      </c>
      <c r="BM1017" s="139">
        <v>1513.6891809316101</v>
      </c>
      <c r="BN1017" s="139">
        <v>1580.06949764049</v>
      </c>
      <c r="BO1017" s="139">
        <v>1526.9894620518801</v>
      </c>
      <c r="BP1017" s="139">
        <v>1460.6091452543101</v>
      </c>
      <c r="BQ1017" s="144">
        <v>18336.931647672172</v>
      </c>
    </row>
    <row r="1018" spans="11:69" x14ac:dyDescent="0.25">
      <c r="K1018" s="135" t="s">
        <v>328</v>
      </c>
      <c r="N1018" s="61" t="s">
        <v>1202</v>
      </c>
      <c r="V1018" s="61" t="s">
        <v>409</v>
      </c>
      <c r="W1018" s="61" t="s">
        <v>413</v>
      </c>
      <c r="X1018" s="61">
        <v>150</v>
      </c>
      <c r="AB1018" s="136" t="s">
        <v>414</v>
      </c>
      <c r="AC1018" s="179">
        <v>3820130</v>
      </c>
      <c r="AD1018" s="180" t="s">
        <v>1203</v>
      </c>
      <c r="AE1018" s="139">
        <v>0</v>
      </c>
      <c r="AF1018" s="17">
        <v>0</v>
      </c>
      <c r="AG1018" s="17">
        <v>110.4</v>
      </c>
      <c r="AH1018" s="140">
        <v>0</v>
      </c>
      <c r="AI1018" s="141">
        <v>129.16999999999999</v>
      </c>
      <c r="AJ1018" s="142">
        <v>387.51</v>
      </c>
      <c r="AK1018" s="121">
        <v>16722.25</v>
      </c>
      <c r="AL1018" s="142">
        <v>20066.699999999997</v>
      </c>
      <c r="AM1018" s="181">
        <v>0</v>
      </c>
      <c r="AN1018" s="141">
        <v>16722.25</v>
      </c>
      <c r="AO1018" s="140">
        <v>25800.720000000001</v>
      </c>
      <c r="AP1018" s="140">
        <v>334.73880993892902</v>
      </c>
      <c r="AQ1018" s="140">
        <v>344.75963911312567</v>
      </c>
      <c r="AR1018" s="142">
        <v>42.750360886874319</v>
      </c>
      <c r="AS1018" s="143">
        <v>0.11032066498122453</v>
      </c>
      <c r="AT1018" s="142">
        <v>-344.75963911312567</v>
      </c>
      <c r="AU1018" s="143">
        <v>0</v>
      </c>
      <c r="AV1018" s="142">
        <v>-234.35963911312567</v>
      </c>
      <c r="AW1018" s="143">
        <v>-2.1228228180536743</v>
      </c>
      <c r="AX1018" s="142">
        <v>52.771190061070968</v>
      </c>
      <c r="AY1018" s="143">
        <v>0.13618020195884228</v>
      </c>
      <c r="AZ1018" s="142">
        <v>-334.73880993892902</v>
      </c>
      <c r="BA1018" s="143">
        <v>0</v>
      </c>
      <c r="BB1018" s="142">
        <v>-10.020829174196649</v>
      </c>
      <c r="BC1018" s="143">
        <v>-2.993626336911721E-2</v>
      </c>
      <c r="BE1018" s="139">
        <v>30.705466650548999</v>
      </c>
      <c r="BF1018" s="139">
        <v>27.461469074975401</v>
      </c>
      <c r="BG1018" s="139">
        <v>28.709510702376701</v>
      </c>
      <c r="BH1018" s="139">
        <v>29.707488690477799</v>
      </c>
      <c r="BI1018" s="139">
        <v>26.9613417941313</v>
      </c>
      <c r="BJ1018" s="139">
        <v>28.7095107294342</v>
      </c>
      <c r="BK1018" s="139">
        <v>29.457425064995299</v>
      </c>
      <c r="BL1018" s="139">
        <v>28.709510742962905</v>
      </c>
      <c r="BM1018" s="139">
        <v>28.459447089482399</v>
      </c>
      <c r="BN1018" s="139">
        <v>29.707488718475801</v>
      </c>
      <c r="BO1018" s="139">
        <v>28.709510742962905</v>
      </c>
      <c r="BP1018" s="139">
        <v>27.461469112302002</v>
      </c>
      <c r="BQ1018" s="144">
        <v>344.75963911312573</v>
      </c>
    </row>
    <row r="1019" spans="11:69" x14ac:dyDescent="0.25">
      <c r="K1019" s="135" t="s">
        <v>328</v>
      </c>
      <c r="N1019" s="61" t="s">
        <v>1204</v>
      </c>
      <c r="V1019" s="61" t="s">
        <v>409</v>
      </c>
      <c r="W1019" s="61" t="s">
        <v>413</v>
      </c>
      <c r="X1019" s="61">
        <v>150</v>
      </c>
      <c r="AB1019" s="136" t="s">
        <v>414</v>
      </c>
      <c r="AC1019" s="179">
        <v>3820131</v>
      </c>
      <c r="AD1019" s="180" t="s">
        <v>1205</v>
      </c>
      <c r="AE1019" s="139">
        <v>0</v>
      </c>
      <c r="AF1019" s="17">
        <v>5977.59</v>
      </c>
      <c r="AG1019" s="17">
        <v>5743.43</v>
      </c>
      <c r="AH1019" s="140">
        <v>3874.5020004687008</v>
      </c>
      <c r="AI1019" s="141">
        <v>16792.060000000001</v>
      </c>
      <c r="AJ1019" s="142">
        <v>50376.180000000008</v>
      </c>
      <c r="AK1019" s="121">
        <v>202760.82</v>
      </c>
      <c r="AL1019" s="142">
        <v>243312.98400000003</v>
      </c>
      <c r="AM1019" s="181">
        <v>3235.6902049445689</v>
      </c>
      <c r="AN1019" s="141">
        <v>203399.63179552412</v>
      </c>
      <c r="AO1019" s="140">
        <v>297988.18285714305</v>
      </c>
      <c r="AP1019" s="140">
        <v>43515.941633684997</v>
      </c>
      <c r="AQ1019" s="140">
        <v>44818.646283176029</v>
      </c>
      <c r="AR1019" s="142">
        <v>5557.5337168239785</v>
      </c>
      <c r="AS1019" s="143">
        <v>0.11032066577545137</v>
      </c>
      <c r="AT1019" s="142">
        <v>-40944.144282707326</v>
      </c>
      <c r="AU1019" s="143">
        <v>-10.567588886972903</v>
      </c>
      <c r="AV1019" s="142">
        <v>-39075.216283176029</v>
      </c>
      <c r="AW1019" s="143">
        <v>-6.8034634849168576</v>
      </c>
      <c r="AX1019" s="142">
        <v>6860.2383663150104</v>
      </c>
      <c r="AY1019" s="143">
        <v>0.13618020195884264</v>
      </c>
      <c r="AZ1019" s="142">
        <v>-39641.439633216294</v>
      </c>
      <c r="BA1019" s="143">
        <v>-10.231363831641033</v>
      </c>
      <c r="BB1019" s="142">
        <v>-1302.7046494910319</v>
      </c>
      <c r="BC1019" s="143">
        <v>-2.9936262449681866E-2</v>
      </c>
      <c r="BE1019" s="139">
        <v>3991.7011560291198</v>
      </c>
      <c r="BF1019" s="139">
        <v>3569.9824757712099</v>
      </c>
      <c r="BG1019" s="139">
        <v>3732.2275008531301</v>
      </c>
      <c r="BH1019" s="139">
        <v>3861.9643284571898</v>
      </c>
      <c r="BI1019" s="139">
        <v>3504.9660808577</v>
      </c>
      <c r="BJ1019" s="139">
        <v>3732.2275008801798</v>
      </c>
      <c r="BK1019" s="139">
        <v>3829.4561310153699</v>
      </c>
      <c r="BL1019" s="139">
        <v>3732.2275008936999</v>
      </c>
      <c r="BM1019" s="139">
        <v>3699.7193034238999</v>
      </c>
      <c r="BN1019" s="139">
        <v>3861.96432848518</v>
      </c>
      <c r="BO1019" s="139">
        <v>3732.2275008936999</v>
      </c>
      <c r="BP1019" s="139">
        <v>3569.9824756156499</v>
      </c>
      <c r="BQ1019" s="144">
        <v>44818.646283176029</v>
      </c>
    </row>
    <row r="1020" spans="11:69" x14ac:dyDescent="0.25">
      <c r="K1020" s="135" t="s">
        <v>328</v>
      </c>
      <c r="N1020" s="61" t="s">
        <v>1206</v>
      </c>
      <c r="V1020" s="61" t="s">
        <v>409</v>
      </c>
      <c r="W1020" s="61" t="s">
        <v>413</v>
      </c>
      <c r="X1020" s="61">
        <v>150</v>
      </c>
      <c r="AB1020" s="136" t="s">
        <v>414</v>
      </c>
      <c r="AC1020" s="179">
        <v>3820135</v>
      </c>
      <c r="AD1020" s="180" t="s">
        <v>1207</v>
      </c>
      <c r="AE1020" s="139">
        <v>0</v>
      </c>
      <c r="AF1020" s="17">
        <v>0</v>
      </c>
      <c r="AG1020" s="17">
        <v>0</v>
      </c>
      <c r="AH1020" s="140">
        <v>0</v>
      </c>
      <c r="AI1020" s="141">
        <v>0</v>
      </c>
      <c r="AJ1020" s="142">
        <v>0</v>
      </c>
      <c r="AK1020" s="121">
        <v>24572.49</v>
      </c>
      <c r="AL1020" s="142">
        <v>29486.988000000005</v>
      </c>
      <c r="AM1020" s="181">
        <v>0</v>
      </c>
      <c r="AN1020" s="141">
        <v>24572.49</v>
      </c>
      <c r="AO1020" s="140">
        <v>27173.211428571401</v>
      </c>
      <c r="AP1020" s="140">
        <v>0</v>
      </c>
      <c r="AQ1020" s="140">
        <v>0</v>
      </c>
      <c r="AR1020" s="142">
        <v>0</v>
      </c>
      <c r="AS1020" s="143">
        <v>0</v>
      </c>
      <c r="AT1020" s="142">
        <v>0</v>
      </c>
      <c r="AU1020" s="143">
        <v>0</v>
      </c>
      <c r="AV1020" s="142">
        <v>0</v>
      </c>
      <c r="AW1020" s="143">
        <v>0</v>
      </c>
      <c r="AX1020" s="142">
        <v>0</v>
      </c>
      <c r="AY1020" s="143">
        <v>0</v>
      </c>
      <c r="AZ1020" s="142">
        <v>0</v>
      </c>
      <c r="BA1020" s="143">
        <v>0</v>
      </c>
      <c r="BB1020" s="142">
        <v>0</v>
      </c>
      <c r="BC1020" s="143">
        <v>0</v>
      </c>
      <c r="BE1020" s="139">
        <v>0</v>
      </c>
      <c r="BF1020" s="139">
        <v>0</v>
      </c>
      <c r="BG1020" s="139">
        <v>0</v>
      </c>
      <c r="BH1020" s="139">
        <v>0</v>
      </c>
      <c r="BI1020" s="139">
        <v>0</v>
      </c>
      <c r="BJ1020" s="139">
        <v>0</v>
      </c>
      <c r="BK1020" s="139">
        <v>0</v>
      </c>
      <c r="BL1020" s="139">
        <v>0</v>
      </c>
      <c r="BM1020" s="139">
        <v>0</v>
      </c>
      <c r="BN1020" s="139">
        <v>0</v>
      </c>
      <c r="BO1020" s="139">
        <v>0</v>
      </c>
      <c r="BP1020" s="139">
        <v>0</v>
      </c>
      <c r="BQ1020" s="144">
        <v>0</v>
      </c>
    </row>
    <row r="1021" spans="11:69" x14ac:dyDescent="0.25">
      <c r="K1021" s="135" t="s">
        <v>328</v>
      </c>
      <c r="N1021" s="61" t="s">
        <v>1208</v>
      </c>
      <c r="V1021" s="61" t="s">
        <v>409</v>
      </c>
      <c r="W1021" s="61" t="s">
        <v>413</v>
      </c>
      <c r="X1021" s="61">
        <v>150</v>
      </c>
      <c r="AB1021" s="136" t="s">
        <v>414</v>
      </c>
      <c r="AC1021" s="179">
        <v>3820140</v>
      </c>
      <c r="AD1021" s="180" t="s">
        <v>1209</v>
      </c>
      <c r="AE1021" s="139">
        <v>0</v>
      </c>
      <c r="AF1021" s="17">
        <v>0</v>
      </c>
      <c r="AG1021" s="17">
        <v>4871.1100000000006</v>
      </c>
      <c r="AH1021" s="140">
        <v>2842.2438083894772</v>
      </c>
      <c r="AI1021" s="141">
        <v>10877.87</v>
      </c>
      <c r="AJ1021" s="142">
        <v>32633.61</v>
      </c>
      <c r="AK1021" s="121">
        <v>363072.66000000009</v>
      </c>
      <c r="AL1021" s="142">
        <v>435687.19200000016</v>
      </c>
      <c r="AM1021" s="181">
        <v>2373.6264556656101</v>
      </c>
      <c r="AN1021" s="141">
        <v>363541.27735272393</v>
      </c>
      <c r="AO1021" s="140">
        <v>514096.16571428598</v>
      </c>
      <c r="AP1021" s="140">
        <v>28189.558399553898</v>
      </c>
      <c r="AQ1021" s="140">
        <v>29033.448418252818</v>
      </c>
      <c r="AR1021" s="142">
        <v>3600.1615817471829</v>
      </c>
      <c r="AS1021" s="143">
        <v>0.11032066577210375</v>
      </c>
      <c r="AT1021" s="142">
        <v>-26191.20460986334</v>
      </c>
      <c r="AU1021" s="143">
        <v>-9.2149746381906148</v>
      </c>
      <c r="AV1021" s="142">
        <v>-24162.338418252817</v>
      </c>
      <c r="AW1021" s="143">
        <v>-4.9603352045535445</v>
      </c>
      <c r="AX1021" s="142">
        <v>4444.0516004461024</v>
      </c>
      <c r="AY1021" s="143">
        <v>0.13618020195884251</v>
      </c>
      <c r="AZ1021" s="142">
        <v>-25347.314591164421</v>
      </c>
      <c r="BA1021" s="143">
        <v>-8.9180648459314149</v>
      </c>
      <c r="BB1021" s="142">
        <v>-843.89001869891945</v>
      </c>
      <c r="BC1021" s="143">
        <v>-2.9936262453557062E-2</v>
      </c>
      <c r="BE1021" s="139">
        <v>2585.8177170719</v>
      </c>
      <c r="BF1021" s="139">
        <v>2312.6290207227298</v>
      </c>
      <c r="BG1021" s="139">
        <v>2417.7310922367601</v>
      </c>
      <c r="BH1021" s="139">
        <v>2501.7744046696698</v>
      </c>
      <c r="BI1021" s="139">
        <v>2270.51150258692</v>
      </c>
      <c r="BJ1021" s="139">
        <v>2417.7310922638098</v>
      </c>
      <c r="BK1021" s="139">
        <v>2480.7156456166999</v>
      </c>
      <c r="BL1021" s="139">
        <v>2417.7310922773299</v>
      </c>
      <c r="BM1021" s="139">
        <v>2396.6723331963794</v>
      </c>
      <c r="BN1021" s="139">
        <v>2501.77440469766</v>
      </c>
      <c r="BO1021" s="139">
        <v>2417.7310922773299</v>
      </c>
      <c r="BP1021" s="139">
        <v>2312.6290206356298</v>
      </c>
      <c r="BQ1021" s="144">
        <v>29033.448418252818</v>
      </c>
    </row>
    <row r="1022" spans="11:69" x14ac:dyDescent="0.25">
      <c r="K1022" s="135" t="s">
        <v>328</v>
      </c>
      <c r="N1022" s="61" t="s">
        <v>1210</v>
      </c>
      <c r="V1022" s="61" t="s">
        <v>409</v>
      </c>
      <c r="W1022" s="61" t="s">
        <v>413</v>
      </c>
      <c r="X1022" s="61">
        <v>150</v>
      </c>
      <c r="AB1022" s="136" t="s">
        <v>414</v>
      </c>
      <c r="AC1022" s="179">
        <v>3820147</v>
      </c>
      <c r="AD1022" s="180" t="s">
        <v>1211</v>
      </c>
      <c r="AE1022" s="139">
        <v>0</v>
      </c>
      <c r="AF1022" s="17">
        <v>0</v>
      </c>
      <c r="AG1022" s="17">
        <v>0</v>
      </c>
      <c r="AH1022" s="140">
        <v>0</v>
      </c>
      <c r="AI1022" s="141">
        <v>0</v>
      </c>
      <c r="AJ1022" s="142">
        <v>0</v>
      </c>
      <c r="AK1022" s="121">
        <v>39786.97</v>
      </c>
      <c r="AL1022" s="142">
        <v>47744.364000000001</v>
      </c>
      <c r="AM1022" s="181">
        <v>0</v>
      </c>
      <c r="AN1022" s="141">
        <v>39786.97</v>
      </c>
      <c r="AO1022" s="140">
        <v>62106.2228571429</v>
      </c>
      <c r="AP1022" s="140">
        <v>0</v>
      </c>
      <c r="AQ1022" s="140">
        <v>0</v>
      </c>
      <c r="AR1022" s="142">
        <v>0</v>
      </c>
      <c r="AS1022" s="143">
        <v>0</v>
      </c>
      <c r="AT1022" s="142">
        <v>0</v>
      </c>
      <c r="AU1022" s="143">
        <v>0</v>
      </c>
      <c r="AV1022" s="142">
        <v>0</v>
      </c>
      <c r="AW1022" s="143">
        <v>0</v>
      </c>
      <c r="AX1022" s="142">
        <v>0</v>
      </c>
      <c r="AY1022" s="143">
        <v>0</v>
      </c>
      <c r="AZ1022" s="142">
        <v>0</v>
      </c>
      <c r="BA1022" s="143">
        <v>0</v>
      </c>
      <c r="BB1022" s="142">
        <v>0</v>
      </c>
      <c r="BC1022" s="143">
        <v>0</v>
      </c>
      <c r="BE1022" s="139">
        <v>0</v>
      </c>
      <c r="BF1022" s="139">
        <v>0</v>
      </c>
      <c r="BG1022" s="139">
        <v>0</v>
      </c>
      <c r="BH1022" s="139">
        <v>0</v>
      </c>
      <c r="BI1022" s="139">
        <v>0</v>
      </c>
      <c r="BJ1022" s="139">
        <v>0</v>
      </c>
      <c r="BK1022" s="139">
        <v>0</v>
      </c>
      <c r="BL1022" s="139">
        <v>0</v>
      </c>
      <c r="BM1022" s="139">
        <v>0</v>
      </c>
      <c r="BN1022" s="139">
        <v>0</v>
      </c>
      <c r="BO1022" s="139">
        <v>0</v>
      </c>
      <c r="BP1022" s="139">
        <v>0</v>
      </c>
      <c r="BQ1022" s="144">
        <v>0</v>
      </c>
    </row>
    <row r="1023" spans="11:69" x14ac:dyDescent="0.25">
      <c r="K1023" s="135" t="s">
        <v>328</v>
      </c>
      <c r="N1023" s="61" t="s">
        <v>1212</v>
      </c>
      <c r="V1023" s="61" t="s">
        <v>409</v>
      </c>
      <c r="W1023" s="61" t="s">
        <v>413</v>
      </c>
      <c r="X1023" s="61">
        <v>150</v>
      </c>
      <c r="AB1023" s="136" t="s">
        <v>414</v>
      </c>
      <c r="AC1023" s="179">
        <v>3820150</v>
      </c>
      <c r="AD1023" s="180" t="s">
        <v>1213</v>
      </c>
      <c r="AE1023" s="139">
        <v>643913.72000000009</v>
      </c>
      <c r="AF1023" s="17">
        <v>4621290.28</v>
      </c>
      <c r="AG1023" s="17">
        <v>1422756.1799999997</v>
      </c>
      <c r="AH1023" s="140">
        <v>1021224.35066887</v>
      </c>
      <c r="AI1023" s="141">
        <v>1018704.21</v>
      </c>
      <c r="AJ1023" s="142">
        <v>3056112.63</v>
      </c>
      <c r="AK1023" s="121">
        <v>-1165913.2799999998</v>
      </c>
      <c r="AL1023" s="142">
        <v>-1399095.9359999998</v>
      </c>
      <c r="AM1023" s="181">
        <v>852849.12180670921</v>
      </c>
      <c r="AN1023" s="141">
        <v>-997538.05113783898</v>
      </c>
      <c r="AO1023" s="140">
        <v>-2698928.9314285698</v>
      </c>
      <c r="AP1023" s="140">
        <v>2639930.5948376302</v>
      </c>
      <c r="AQ1023" s="140">
        <v>2718960.2499551154</v>
      </c>
      <c r="AR1023" s="142">
        <v>337152.38004488451</v>
      </c>
      <c r="AS1023" s="143">
        <v>0.11032066578151098</v>
      </c>
      <c r="AT1023" s="142">
        <v>-1697735.8992862455</v>
      </c>
      <c r="AU1023" s="143">
        <v>-1.6624514468091967</v>
      </c>
      <c r="AV1023" s="142">
        <v>-1296204.0699551157</v>
      </c>
      <c r="AW1023" s="143">
        <v>-0.91105144238777158</v>
      </c>
      <c r="AX1023" s="142">
        <v>416182.03516236972</v>
      </c>
      <c r="AY1023" s="143">
        <v>0.13618020195884264</v>
      </c>
      <c r="AZ1023" s="142">
        <v>-1618706.2441687603</v>
      </c>
      <c r="BA1023" s="143">
        <v>-1.5850642839730156</v>
      </c>
      <c r="BB1023" s="142">
        <v>-79029.655117485207</v>
      </c>
      <c r="BC1023" s="143">
        <v>-2.9936262442666964E-2</v>
      </c>
      <c r="BE1023" s="139">
        <v>242159.85249628301</v>
      </c>
      <c r="BF1023" s="139">
        <v>216575.939920078</v>
      </c>
      <c r="BG1023" s="139">
        <v>226418.668572936</v>
      </c>
      <c r="BH1023" s="139">
        <v>234289.26053474902</v>
      </c>
      <c r="BI1023" s="139">
        <v>212631.66654070301</v>
      </c>
      <c r="BJ1023" s="139">
        <v>226418.66857296301</v>
      </c>
      <c r="BK1023" s="139">
        <v>232317.12384507601</v>
      </c>
      <c r="BL1023" s="139">
        <v>226418.66857297599</v>
      </c>
      <c r="BM1023" s="139">
        <v>224446.53188327601</v>
      </c>
      <c r="BN1023" s="139">
        <v>234289.260534776</v>
      </c>
      <c r="BO1023" s="139">
        <v>226418.66857297599</v>
      </c>
      <c r="BP1023" s="139">
        <v>216575.93990832401</v>
      </c>
      <c r="BQ1023" s="144">
        <v>2718960.2499551158</v>
      </c>
    </row>
    <row r="1024" spans="11:69" x14ac:dyDescent="0.25">
      <c r="K1024" s="135" t="s">
        <v>328</v>
      </c>
      <c r="N1024" s="61" t="s">
        <v>1214</v>
      </c>
      <c r="V1024" s="61" t="s">
        <v>409</v>
      </c>
      <c r="W1024" s="61" t="s">
        <v>413</v>
      </c>
      <c r="X1024" s="61">
        <v>150</v>
      </c>
      <c r="AB1024" s="136" t="s">
        <v>414</v>
      </c>
      <c r="AC1024" s="179">
        <v>3820155</v>
      </c>
      <c r="AD1024" s="180" t="s">
        <v>1215</v>
      </c>
      <c r="AE1024" s="139">
        <v>0</v>
      </c>
      <c r="AF1024" s="17">
        <v>0</v>
      </c>
      <c r="AG1024" s="17">
        <v>0</v>
      </c>
      <c r="AH1024" s="140">
        <v>0</v>
      </c>
      <c r="AI1024" s="141">
        <v>0</v>
      </c>
      <c r="AJ1024" s="142">
        <v>0</v>
      </c>
      <c r="AK1024" s="121">
        <v>29694.959999999999</v>
      </c>
      <c r="AL1024" s="142">
        <v>35633.952000000005</v>
      </c>
      <c r="AM1024" s="181">
        <v>0</v>
      </c>
      <c r="AN1024" s="141">
        <v>29694.959999999999</v>
      </c>
      <c r="AO1024" s="140">
        <v>46649.07428571429</v>
      </c>
      <c r="AP1024" s="140">
        <v>0</v>
      </c>
      <c r="AQ1024" s="140">
        <v>0</v>
      </c>
      <c r="AR1024" s="142">
        <v>0</v>
      </c>
      <c r="AS1024" s="143">
        <v>0</v>
      </c>
      <c r="AT1024" s="142">
        <v>0</v>
      </c>
      <c r="AU1024" s="143">
        <v>0</v>
      </c>
      <c r="AV1024" s="142">
        <v>0</v>
      </c>
      <c r="AW1024" s="143">
        <v>0</v>
      </c>
      <c r="AX1024" s="142">
        <v>0</v>
      </c>
      <c r="AY1024" s="143">
        <v>0</v>
      </c>
      <c r="AZ1024" s="142">
        <v>0</v>
      </c>
      <c r="BA1024" s="143">
        <v>0</v>
      </c>
      <c r="BB1024" s="142">
        <v>0</v>
      </c>
      <c r="BC1024" s="143">
        <v>0</v>
      </c>
      <c r="BE1024" s="139">
        <v>0</v>
      </c>
      <c r="BF1024" s="139">
        <v>0</v>
      </c>
      <c r="BG1024" s="139">
        <v>0</v>
      </c>
      <c r="BH1024" s="139">
        <v>0</v>
      </c>
      <c r="BI1024" s="139">
        <v>0</v>
      </c>
      <c r="BJ1024" s="139">
        <v>0</v>
      </c>
      <c r="BK1024" s="139">
        <v>0</v>
      </c>
      <c r="BL1024" s="139">
        <v>0</v>
      </c>
      <c r="BM1024" s="139">
        <v>0</v>
      </c>
      <c r="BN1024" s="139">
        <v>0</v>
      </c>
      <c r="BO1024" s="139">
        <v>0</v>
      </c>
      <c r="BP1024" s="139">
        <v>0</v>
      </c>
      <c r="BQ1024" s="144">
        <v>0</v>
      </c>
    </row>
    <row r="1025" spans="11:69" x14ac:dyDescent="0.25">
      <c r="K1025" s="135" t="s">
        <v>328</v>
      </c>
      <c r="N1025" s="61" t="s">
        <v>1216</v>
      </c>
      <c r="V1025" s="61" t="s">
        <v>409</v>
      </c>
      <c r="W1025" s="61" t="s">
        <v>413</v>
      </c>
      <c r="X1025" s="61">
        <v>150</v>
      </c>
      <c r="AB1025" s="136" t="s">
        <v>414</v>
      </c>
      <c r="AC1025" s="179">
        <v>3820160</v>
      </c>
      <c r="AD1025" s="180" t="s">
        <v>1217</v>
      </c>
      <c r="AE1025" s="139">
        <v>0</v>
      </c>
      <c r="AF1025" s="17">
        <v>50</v>
      </c>
      <c r="AG1025" s="17">
        <v>33.729999999999997</v>
      </c>
      <c r="AH1025" s="140">
        <v>110.87850745803568</v>
      </c>
      <c r="AI1025" s="141">
        <v>2889.68</v>
      </c>
      <c r="AJ1025" s="142">
        <v>8669.0399999999991</v>
      </c>
      <c r="AK1025" s="121">
        <v>70664</v>
      </c>
      <c r="AL1025" s="142">
        <v>84796.799999999988</v>
      </c>
      <c r="AM1025" s="181">
        <v>92.597319700471076</v>
      </c>
      <c r="AN1025" s="141">
        <v>70682.281187757559</v>
      </c>
      <c r="AO1025" s="140">
        <v>90562.405714285705</v>
      </c>
      <c r="AP1025" s="140">
        <v>7488.4883820107207</v>
      </c>
      <c r="AQ1025" s="140">
        <v>7712.6657358231278</v>
      </c>
      <c r="AR1025" s="142">
        <v>956.37426417687129</v>
      </c>
      <c r="AS1025" s="143">
        <v>0.11032066574578862</v>
      </c>
      <c r="AT1025" s="142">
        <v>-7601.7872283650922</v>
      </c>
      <c r="AU1025" s="143">
        <v>-68.559609996934256</v>
      </c>
      <c r="AV1025" s="142">
        <v>-7678.9357358231282</v>
      </c>
      <c r="AW1025" s="143">
        <v>-227.65893079819534</v>
      </c>
      <c r="AX1025" s="142">
        <v>1180.5516179892784</v>
      </c>
      <c r="AY1025" s="143">
        <v>0.13618020195884187</v>
      </c>
      <c r="AZ1025" s="142">
        <v>-7377.6098745526851</v>
      </c>
      <c r="BA1025" s="143">
        <v>-66.537781249850411</v>
      </c>
      <c r="BB1025" s="142">
        <v>-224.17735381240709</v>
      </c>
      <c r="BC1025" s="143">
        <v>-2.9936262484019989E-2</v>
      </c>
      <c r="BE1025" s="139">
        <v>686.91625664478101</v>
      </c>
      <c r="BF1025" s="139">
        <v>614.34433658448302</v>
      </c>
      <c r="BG1025" s="139">
        <v>642.26444907090399</v>
      </c>
      <c r="BH1025" s="139">
        <v>664.59035287219695</v>
      </c>
      <c r="BI1025" s="139">
        <v>603.15591921934697</v>
      </c>
      <c r="BJ1025" s="139">
        <v>642.26444909796101</v>
      </c>
      <c r="BK1025" s="139">
        <v>658.99614420456805</v>
      </c>
      <c r="BL1025" s="139">
        <v>642.26444911148894</v>
      </c>
      <c r="BM1025" s="139">
        <v>636.67024041586296</v>
      </c>
      <c r="BN1025" s="139">
        <v>664.59035290019301</v>
      </c>
      <c r="BO1025" s="139">
        <v>642.26444911148894</v>
      </c>
      <c r="BP1025" s="139">
        <v>614.34433658985404</v>
      </c>
      <c r="BQ1025" s="144">
        <v>7712.6657358231278</v>
      </c>
    </row>
    <row r="1026" spans="11:69" x14ac:dyDescent="0.25">
      <c r="K1026" s="135" t="s">
        <v>328</v>
      </c>
      <c r="N1026" s="61" t="s">
        <v>1218</v>
      </c>
      <c r="V1026" s="61" t="s">
        <v>409</v>
      </c>
      <c r="W1026" s="61" t="s">
        <v>413</v>
      </c>
      <c r="X1026" s="61">
        <v>150</v>
      </c>
      <c r="AB1026" s="136" t="s">
        <v>414</v>
      </c>
      <c r="AC1026" s="179">
        <v>3820165</v>
      </c>
      <c r="AD1026" s="180" t="s">
        <v>1219</v>
      </c>
      <c r="AE1026" s="139">
        <v>0</v>
      </c>
      <c r="AF1026" s="17">
        <v>0</v>
      </c>
      <c r="AG1026" s="17">
        <v>0</v>
      </c>
      <c r="AH1026" s="140">
        <v>0</v>
      </c>
      <c r="AI1026" s="141">
        <v>20</v>
      </c>
      <c r="AJ1026" s="142">
        <v>60</v>
      </c>
      <c r="AK1026" s="121">
        <v>-60.589999999999691</v>
      </c>
      <c r="AL1026" s="142">
        <v>-72.707999999999629</v>
      </c>
      <c r="AM1026" s="181">
        <v>0</v>
      </c>
      <c r="AN1026" s="141">
        <v>-60.589999999999691</v>
      </c>
      <c r="AO1026" s="140">
        <v>6199.1314285714298</v>
      </c>
      <c r="AP1026" s="140">
        <v>51.829187882469498</v>
      </c>
      <c r="AQ1026" s="140">
        <v>53.380760363422027</v>
      </c>
      <c r="AR1026" s="142">
        <v>6.6192396365779729</v>
      </c>
      <c r="AS1026" s="143">
        <v>0.11032066060963289</v>
      </c>
      <c r="AT1026" s="142">
        <v>-53.380760363422027</v>
      </c>
      <c r="AU1026" s="143">
        <v>0</v>
      </c>
      <c r="AV1026" s="142">
        <v>-53.380760363422027</v>
      </c>
      <c r="AW1026" s="143">
        <v>0</v>
      </c>
      <c r="AX1026" s="142">
        <v>8.1708121175305024</v>
      </c>
      <c r="AY1026" s="143">
        <v>0.1361802019588417</v>
      </c>
      <c r="AZ1026" s="142">
        <v>-51.829187882469498</v>
      </c>
      <c r="BA1026" s="143">
        <v>0</v>
      </c>
      <c r="BB1026" s="142">
        <v>-1.5515724809525295</v>
      </c>
      <c r="BC1026" s="143">
        <v>-2.9936268429884609E-2</v>
      </c>
      <c r="BE1026" s="139">
        <v>4.754272145321</v>
      </c>
      <c r="BF1026" s="139">
        <v>4.2519887086755999</v>
      </c>
      <c r="BG1026" s="139">
        <v>4.4452288770431201</v>
      </c>
      <c r="BH1026" s="139">
        <v>4.5997505251835502</v>
      </c>
      <c r="BI1026" s="139">
        <v>4.1745516656866704</v>
      </c>
      <c r="BJ1026" s="139">
        <v>4.4452289041006203</v>
      </c>
      <c r="BK1026" s="139">
        <v>4.5610320186286701</v>
      </c>
      <c r="BL1026" s="139">
        <v>4.44522891762937</v>
      </c>
      <c r="BM1026" s="139">
        <v>4.4065103830764301</v>
      </c>
      <c r="BN1026" s="139">
        <v>4.5997505531816101</v>
      </c>
      <c r="BO1026" s="139">
        <v>4.44522891762937</v>
      </c>
      <c r="BP1026" s="139">
        <v>4.2519887472660098</v>
      </c>
      <c r="BQ1026" s="144">
        <v>53.380760363422027</v>
      </c>
    </row>
    <row r="1027" spans="11:69" x14ac:dyDescent="0.25">
      <c r="K1027" s="135" t="s">
        <v>328</v>
      </c>
      <c r="N1027" s="61" t="s">
        <v>1220</v>
      </c>
      <c r="V1027" s="61" t="s">
        <v>409</v>
      </c>
      <c r="W1027" s="61" t="s">
        <v>413</v>
      </c>
      <c r="X1027" s="61">
        <v>150</v>
      </c>
      <c r="AB1027" s="136" t="s">
        <v>414</v>
      </c>
      <c r="AC1027" s="179">
        <v>3820170</v>
      </c>
      <c r="AD1027" s="180" t="s">
        <v>1221</v>
      </c>
      <c r="AE1027" s="139">
        <v>0</v>
      </c>
      <c r="AF1027" s="17">
        <v>3710.65</v>
      </c>
      <c r="AG1027" s="17">
        <v>14363.11</v>
      </c>
      <c r="AH1027" s="140">
        <v>7925.0026746238236</v>
      </c>
      <c r="AI1027" s="141">
        <v>19899.669999999998</v>
      </c>
      <c r="AJ1027" s="142">
        <v>59699.009999999995</v>
      </c>
      <c r="AK1027" s="121">
        <v>247822.18000000002</v>
      </c>
      <c r="AL1027" s="142">
        <v>297386.61600000004</v>
      </c>
      <c r="AM1027" s="181">
        <v>6618.3611533686089</v>
      </c>
      <c r="AN1027" s="141">
        <v>249128.82152125525</v>
      </c>
      <c r="AO1027" s="140">
        <v>365048.36571428599</v>
      </c>
      <c r="AP1027" s="140">
        <v>51569.186761457109</v>
      </c>
      <c r="AQ1027" s="140">
        <v>53112.975470607344</v>
      </c>
      <c r="AR1027" s="142">
        <v>6586.0345293926512</v>
      </c>
      <c r="AS1027" s="143">
        <v>0.11032066577641156</v>
      </c>
      <c r="AT1027" s="142">
        <v>-45187.972795983522</v>
      </c>
      <c r="AU1027" s="143">
        <v>-5.7019504789162054</v>
      </c>
      <c r="AV1027" s="142">
        <v>-38749.865470607343</v>
      </c>
      <c r="AW1027" s="143">
        <v>-2.6978743092970352</v>
      </c>
      <c r="AX1027" s="142">
        <v>8129.8232385428855</v>
      </c>
      <c r="AY1027" s="143">
        <v>0.13618020195884128</v>
      </c>
      <c r="AZ1027" s="142">
        <v>-43644.184086833287</v>
      </c>
      <c r="BA1027" s="143">
        <v>-5.5071507075428148</v>
      </c>
      <c r="BB1027" s="142">
        <v>-1543.7887091502344</v>
      </c>
      <c r="BC1027" s="143">
        <v>-2.9936262448568694E-2</v>
      </c>
      <c r="BE1027" s="139">
        <v>4730.4223391054002</v>
      </c>
      <c r="BF1027" s="139">
        <v>4230.6586073197795</v>
      </c>
      <c r="BG1027" s="139">
        <v>4422.9293863827397</v>
      </c>
      <c r="BH1027" s="139">
        <v>4576.6758627605104</v>
      </c>
      <c r="BI1027" s="139">
        <v>4153.6100019999203</v>
      </c>
      <c r="BJ1027" s="139">
        <v>4422.9293864097899</v>
      </c>
      <c r="BK1027" s="139">
        <v>4538.1515601155197</v>
      </c>
      <c r="BL1027" s="139">
        <v>4422.9293864233096</v>
      </c>
      <c r="BM1027" s="139">
        <v>4384.40508375033</v>
      </c>
      <c r="BN1027" s="139">
        <v>4576.6758627885001</v>
      </c>
      <c r="BO1027" s="139">
        <v>4422.9293864233096</v>
      </c>
      <c r="BP1027" s="139">
        <v>4230.65860712824</v>
      </c>
      <c r="BQ1027" s="144">
        <v>53112.975470607344</v>
      </c>
    </row>
    <row r="1028" spans="11:69" x14ac:dyDescent="0.25">
      <c r="K1028" s="135" t="s">
        <v>328</v>
      </c>
      <c r="N1028" s="61" t="s">
        <v>1222</v>
      </c>
      <c r="V1028" s="61" t="s">
        <v>409</v>
      </c>
      <c r="W1028" s="61" t="s">
        <v>413</v>
      </c>
      <c r="X1028" s="61">
        <v>150</v>
      </c>
      <c r="AB1028" s="136" t="s">
        <v>414</v>
      </c>
      <c r="AC1028" s="179">
        <v>3830090</v>
      </c>
      <c r="AD1028" s="180" t="s">
        <v>1223</v>
      </c>
      <c r="AE1028" s="139">
        <v>0</v>
      </c>
      <c r="AF1028" s="17">
        <v>3424.42</v>
      </c>
      <c r="AG1028" s="17">
        <v>64939.63</v>
      </c>
      <c r="AH1028" s="140">
        <v>0</v>
      </c>
      <c r="AI1028" s="141">
        <v>21076.02</v>
      </c>
      <c r="AJ1028" s="142">
        <v>63228.06</v>
      </c>
      <c r="AK1028" s="121">
        <v>151411.83000000002</v>
      </c>
      <c r="AL1028" s="142">
        <v>181694.196</v>
      </c>
      <c r="AM1028" s="181">
        <v>0</v>
      </c>
      <c r="AN1028" s="141">
        <v>151411.83000000002</v>
      </c>
      <c r="AO1028" s="140">
        <v>199550.31428571438</v>
      </c>
      <c r="AP1028" s="140">
        <v>68317.383440125137</v>
      </c>
      <c r="AQ1028" s="140">
        <v>70367.369757077715</v>
      </c>
      <c r="AR1028" s="142">
        <v>-7139.3097570777172</v>
      </c>
      <c r="AS1028" s="143">
        <v>-0.11291362975675226</v>
      </c>
      <c r="AT1028" s="142">
        <v>-70367.369757077715</v>
      </c>
      <c r="AU1028" s="143">
        <v>0</v>
      </c>
      <c r="AV1028" s="142">
        <v>-5427.7397570777175</v>
      </c>
      <c r="AW1028" s="143">
        <v>-8.3581316325296556E-2</v>
      </c>
      <c r="AX1028" s="142">
        <v>-5089.3234401251393</v>
      </c>
      <c r="AY1028" s="143">
        <v>-8.0491532400727456E-2</v>
      </c>
      <c r="AZ1028" s="142">
        <v>-68317.383440125137</v>
      </c>
      <c r="BA1028" s="143">
        <v>0</v>
      </c>
      <c r="BB1028" s="142">
        <v>-2049.9863169525779</v>
      </c>
      <c r="BC1028" s="143">
        <v>-3.0006803740503778E-2</v>
      </c>
      <c r="BE1028" s="139">
        <v>5323.087898808355</v>
      </c>
      <c r="BF1028" s="139">
        <v>5631.4970658336115</v>
      </c>
      <c r="BG1028" s="139">
        <v>5550.7741121857371</v>
      </c>
      <c r="BH1028" s="139">
        <v>6530.9644478802966</v>
      </c>
      <c r="BI1028" s="139">
        <v>6084.7301725353382</v>
      </c>
      <c r="BJ1028" s="139">
        <v>5717.5387834406283</v>
      </c>
      <c r="BK1028" s="139">
        <v>5368.5869299466167</v>
      </c>
      <c r="BL1028" s="139">
        <v>5895.0073071424904</v>
      </c>
      <c r="BM1028" s="139">
        <v>6357.5543954499235</v>
      </c>
      <c r="BN1028" s="139">
        <v>5308.3940722023099</v>
      </c>
      <c r="BO1028" s="139">
        <v>6056.2339359724456</v>
      </c>
      <c r="BP1028" s="139">
        <v>6543.0006356799659</v>
      </c>
      <c r="BQ1028" s="144">
        <v>70367.369757077715</v>
      </c>
    </row>
    <row r="1029" spans="11:69" x14ac:dyDescent="0.25">
      <c r="K1029" s="135" t="s">
        <v>328</v>
      </c>
      <c r="N1029" s="61" t="s">
        <v>1224</v>
      </c>
      <c r="V1029" s="61" t="s">
        <v>409</v>
      </c>
      <c r="W1029" s="61" t="s">
        <v>413</v>
      </c>
      <c r="X1029" s="61">
        <v>150</v>
      </c>
      <c r="AB1029" s="136" t="s">
        <v>414</v>
      </c>
      <c r="AC1029" s="179">
        <v>3830105</v>
      </c>
      <c r="AD1029" s="180" t="s">
        <v>1225</v>
      </c>
      <c r="AE1029" s="139">
        <v>0</v>
      </c>
      <c r="AF1029" s="17">
        <v>728.94</v>
      </c>
      <c r="AG1029" s="17">
        <v>40845.410000000003</v>
      </c>
      <c r="AH1029" s="140">
        <v>15671.548849936571</v>
      </c>
      <c r="AI1029" s="141">
        <v>8996.39</v>
      </c>
      <c r="AJ1029" s="142">
        <v>26989.17</v>
      </c>
      <c r="AK1029" s="121">
        <v>39669.379999999997</v>
      </c>
      <c r="AL1029" s="142">
        <v>47603.255999999994</v>
      </c>
      <c r="AM1029" s="181">
        <v>13089.466931223011</v>
      </c>
      <c r="AN1029" s="141">
        <v>42251.461918713554</v>
      </c>
      <c r="AO1029" s="140">
        <v>62760.651428571429</v>
      </c>
      <c r="AP1029" s="140">
        <v>30828.57682364454</v>
      </c>
      <c r="AQ1029" s="140">
        <v>31756.029470286074</v>
      </c>
      <c r="AR1029" s="142">
        <v>-4766.8594702860755</v>
      </c>
      <c r="AS1029" s="143">
        <v>-0.176621195475299</v>
      </c>
      <c r="AT1029" s="142">
        <v>-16084.480620349503</v>
      </c>
      <c r="AU1029" s="143">
        <v>-1.0263491359001573</v>
      </c>
      <c r="AV1029" s="142">
        <v>9089.3805297139297</v>
      </c>
      <c r="AW1029" s="143">
        <v>0.22253125944173235</v>
      </c>
      <c r="AX1029" s="142">
        <v>-3839.4068236445419</v>
      </c>
      <c r="AY1029" s="143">
        <v>-0.14225731371674424</v>
      </c>
      <c r="AZ1029" s="142">
        <v>-15157.027973707969</v>
      </c>
      <c r="BA1029" s="143">
        <v>-0.9671684731895096</v>
      </c>
      <c r="BB1029" s="142">
        <v>-927.45264664153365</v>
      </c>
      <c r="BC1029" s="143">
        <v>-3.0084186238860267E-2</v>
      </c>
      <c r="BE1029" s="139">
        <v>2401.4003504613111</v>
      </c>
      <c r="BF1029" s="139">
        <v>2540.9544593345781</v>
      </c>
      <c r="BG1029" s="139">
        <v>2504.4275948103996</v>
      </c>
      <c r="BH1029" s="139">
        <v>2947.9604188970729</v>
      </c>
      <c r="BI1029" s="139">
        <v>2746.2155053248298</v>
      </c>
      <c r="BJ1029" s="139">
        <v>2580.0524476510564</v>
      </c>
      <c r="BK1029" s="139">
        <v>2422.2979230819469</v>
      </c>
      <c r="BL1029" s="139">
        <v>2660.5305898679358</v>
      </c>
      <c r="BM1029" s="139">
        <v>2869.8572632549958</v>
      </c>
      <c r="BN1029" s="139">
        <v>2395.0575166632516</v>
      </c>
      <c r="BO1029" s="139">
        <v>2733.49404532472</v>
      </c>
      <c r="BP1029" s="139">
        <v>2953.7813556139718</v>
      </c>
      <c r="BQ1029" s="144">
        <v>31756.02947028607</v>
      </c>
    </row>
    <row r="1030" spans="11:69" x14ac:dyDescent="0.25">
      <c r="K1030" s="135" t="s">
        <v>328</v>
      </c>
      <c r="N1030" s="61" t="s">
        <v>1226</v>
      </c>
      <c r="V1030" s="61" t="s">
        <v>409</v>
      </c>
      <c r="W1030" s="61" t="s">
        <v>413</v>
      </c>
      <c r="X1030" s="61">
        <v>150</v>
      </c>
      <c r="AB1030" s="136" t="s">
        <v>414</v>
      </c>
      <c r="AC1030" s="179">
        <v>3830107</v>
      </c>
      <c r="AD1030" s="180" t="s">
        <v>1227</v>
      </c>
      <c r="AE1030" s="139">
        <v>0</v>
      </c>
      <c r="AF1030" s="17">
        <v>128.28</v>
      </c>
      <c r="AG1030" s="17">
        <v>4156.4799999999996</v>
      </c>
      <c r="AH1030" s="140">
        <v>0</v>
      </c>
      <c r="AI1030" s="141">
        <v>4402.29</v>
      </c>
      <c r="AJ1030" s="142">
        <v>13206.869999999999</v>
      </c>
      <c r="AK1030" s="121">
        <v>18165.190000000002</v>
      </c>
      <c r="AL1030" s="142">
        <v>21798.228000000003</v>
      </c>
      <c r="AM1030" s="181">
        <v>0</v>
      </c>
      <c r="AN1030" s="141">
        <v>18165.190000000002</v>
      </c>
      <c r="AO1030" s="140">
        <v>25707.085714285706</v>
      </c>
      <c r="AP1030" s="140">
        <v>15492.609353654567</v>
      </c>
      <c r="AQ1030" s="140">
        <v>15959.738808660766</v>
      </c>
      <c r="AR1030" s="142">
        <v>-2752.8688086607672</v>
      </c>
      <c r="AS1030" s="143">
        <v>-0.20844218264136524</v>
      </c>
      <c r="AT1030" s="142">
        <v>-15959.738808660766</v>
      </c>
      <c r="AU1030" s="143">
        <v>0</v>
      </c>
      <c r="AV1030" s="142">
        <v>-11803.258808660767</v>
      </c>
      <c r="AW1030" s="143">
        <v>-2.8397246729590346</v>
      </c>
      <c r="AX1030" s="142">
        <v>-2285.7393536545678</v>
      </c>
      <c r="AY1030" s="143">
        <v>-0.17307199613947649</v>
      </c>
      <c r="AZ1030" s="142">
        <v>-15492.609353654567</v>
      </c>
      <c r="BA1030" s="143">
        <v>0</v>
      </c>
      <c r="BB1030" s="142">
        <v>-467.12945500619935</v>
      </c>
      <c r="BC1030" s="143">
        <v>-3.0151761032818383E-2</v>
      </c>
      <c r="BE1030" s="139">
        <v>1207.1805646944335</v>
      </c>
      <c r="BF1030" s="139">
        <v>1277.0955678065118</v>
      </c>
      <c r="BG1030" s="139">
        <v>1258.7960288857225</v>
      </c>
      <c r="BH1030" s="139">
        <v>1481.000871340085</v>
      </c>
      <c r="BI1030" s="139">
        <v>1380.0062109374167</v>
      </c>
      <c r="BJ1030" s="139">
        <v>1296.7561610745827</v>
      </c>
      <c r="BK1030" s="139">
        <v>1217.7877878297813</v>
      </c>
      <c r="BL1030" s="139">
        <v>1337.1518544546955</v>
      </c>
      <c r="BM1030" s="139">
        <v>1442.0328656343663</v>
      </c>
      <c r="BN1030" s="139">
        <v>1204.1392578841726</v>
      </c>
      <c r="BO1030" s="139">
        <v>1373.7094553740974</v>
      </c>
      <c r="BP1030" s="139">
        <v>1484.0821827449008</v>
      </c>
      <c r="BQ1030" s="144">
        <v>15959.738808660768</v>
      </c>
    </row>
    <row r="1031" spans="11:69" x14ac:dyDescent="0.25">
      <c r="K1031" s="135" t="s">
        <v>328</v>
      </c>
      <c r="N1031" s="61" t="s">
        <v>1228</v>
      </c>
      <c r="V1031" s="61" t="s">
        <v>409</v>
      </c>
      <c r="W1031" s="61" t="s">
        <v>413</v>
      </c>
      <c r="X1031" s="61">
        <v>150</v>
      </c>
      <c r="AB1031" s="136" t="s">
        <v>414</v>
      </c>
      <c r="AC1031" s="179">
        <v>3830109</v>
      </c>
      <c r="AD1031" s="180" t="s">
        <v>1229</v>
      </c>
      <c r="AE1031" s="139">
        <v>0</v>
      </c>
      <c r="AF1031" s="17">
        <v>0</v>
      </c>
      <c r="AG1031" s="17">
        <v>2953.24</v>
      </c>
      <c r="AH1031" s="140">
        <v>0</v>
      </c>
      <c r="AI1031" s="141">
        <v>2119.2800000000002</v>
      </c>
      <c r="AJ1031" s="142">
        <v>6357.84</v>
      </c>
      <c r="AK1031" s="121">
        <v>17671.12</v>
      </c>
      <c r="AL1031" s="142">
        <v>21205.343999999997</v>
      </c>
      <c r="AM1031" s="181">
        <v>0</v>
      </c>
      <c r="AN1031" s="141">
        <v>17671.12</v>
      </c>
      <c r="AO1031" s="140">
        <v>22714.542857142867</v>
      </c>
      <c r="AP1031" s="140">
        <v>6382.0599269511076</v>
      </c>
      <c r="AQ1031" s="140">
        <v>6576.4865665273128</v>
      </c>
      <c r="AR1031" s="142">
        <v>-218.64656652731264</v>
      </c>
      <c r="AS1031" s="143">
        <v>-3.4390070610036211E-2</v>
      </c>
      <c r="AT1031" s="142">
        <v>-6576.4865665273128</v>
      </c>
      <c r="AU1031" s="143">
        <v>0</v>
      </c>
      <c r="AV1031" s="142">
        <v>-3623.246566527313</v>
      </c>
      <c r="AW1031" s="143">
        <v>-1.2268716956723169</v>
      </c>
      <c r="AX1031" s="142">
        <v>-24.219926951107482</v>
      </c>
      <c r="AY1031" s="143">
        <v>-3.8094583932762513E-3</v>
      </c>
      <c r="AZ1031" s="142">
        <v>-6382.0599269511076</v>
      </c>
      <c r="BA1031" s="143">
        <v>0</v>
      </c>
      <c r="BB1031" s="142">
        <v>-194.42663957620516</v>
      </c>
      <c r="BC1031" s="143">
        <v>-3.0464558747740924E-2</v>
      </c>
      <c r="BE1031" s="139">
        <v>498.73566146136801</v>
      </c>
      <c r="BF1031" s="139">
        <v>526.71087155033456</v>
      </c>
      <c r="BG1031" s="139">
        <v>519.38864566099812</v>
      </c>
      <c r="BH1031" s="139">
        <v>608.29985032451191</v>
      </c>
      <c r="BI1031" s="139">
        <v>568.03798300198844</v>
      </c>
      <c r="BJ1031" s="139">
        <v>534.71841630423421</v>
      </c>
      <c r="BK1031" s="139">
        <v>503.24505846602875</v>
      </c>
      <c r="BL1031" s="139">
        <v>551.03101127567959</v>
      </c>
      <c r="BM1031" s="139">
        <v>593.01884892710052</v>
      </c>
      <c r="BN1031" s="139">
        <v>497.78103544516802</v>
      </c>
      <c r="BO1031" s="139">
        <v>565.666402325636</v>
      </c>
      <c r="BP1031" s="139">
        <v>609.85278178426563</v>
      </c>
      <c r="BQ1031" s="144">
        <v>6576.4865665273137</v>
      </c>
    </row>
    <row r="1032" spans="11:69" x14ac:dyDescent="0.25">
      <c r="K1032" s="135" t="s">
        <v>328</v>
      </c>
      <c r="N1032" s="61" t="s">
        <v>1230</v>
      </c>
      <c r="V1032" s="61" t="s">
        <v>409</v>
      </c>
      <c r="W1032" s="61" t="s">
        <v>413</v>
      </c>
      <c r="X1032" s="61">
        <v>150</v>
      </c>
      <c r="AB1032" s="136" t="s">
        <v>414</v>
      </c>
      <c r="AC1032" s="179">
        <v>3830110</v>
      </c>
      <c r="AD1032" s="180" t="s">
        <v>1231</v>
      </c>
      <c r="AE1032" s="139">
        <v>0</v>
      </c>
      <c r="AF1032" s="17">
        <v>95</v>
      </c>
      <c r="AG1032" s="17">
        <v>73127.41</v>
      </c>
      <c r="AH1032" s="140">
        <v>59884.917618203428</v>
      </c>
      <c r="AI1032" s="141">
        <v>26123.21</v>
      </c>
      <c r="AJ1032" s="142">
        <v>78369.63</v>
      </c>
      <c r="AK1032" s="121">
        <v>203621.4</v>
      </c>
      <c r="AL1032" s="142">
        <v>244345.68</v>
      </c>
      <c r="AM1032" s="181">
        <v>49927.251306675193</v>
      </c>
      <c r="AN1032" s="141">
        <v>213579.06631152824</v>
      </c>
      <c r="AO1032" s="140">
        <v>310229.96571428562</v>
      </c>
      <c r="AP1032" s="140">
        <v>87724.921243943929</v>
      </c>
      <c r="AQ1032" s="140">
        <v>90355.96831807516</v>
      </c>
      <c r="AR1032" s="142">
        <v>-11986.338318075155</v>
      </c>
      <c r="AS1032" s="143">
        <v>-0.15294621549285298</v>
      </c>
      <c r="AT1032" s="142">
        <v>-30471.050699871732</v>
      </c>
      <c r="AU1032" s="143">
        <v>-0.50882679498935035</v>
      </c>
      <c r="AV1032" s="142">
        <v>-17228.558318075156</v>
      </c>
      <c r="AW1032" s="143">
        <v>-0.23559645170087598</v>
      </c>
      <c r="AX1032" s="142">
        <v>-9355.2912439439242</v>
      </c>
      <c r="AY1032" s="143">
        <v>-0.11937393661223006</v>
      </c>
      <c r="AZ1032" s="142">
        <v>-27840.003625740501</v>
      </c>
      <c r="BA1032" s="143">
        <v>-0.46489174124333899</v>
      </c>
      <c r="BB1032" s="142">
        <v>-2631.0470741312311</v>
      </c>
      <c r="BC1032" s="143">
        <v>-2.9992014091581358E-2</v>
      </c>
      <c r="BE1032" s="139">
        <v>6840.3693712295362</v>
      </c>
      <c r="BF1032" s="139">
        <v>7233.4787346375851</v>
      </c>
      <c r="BG1032" s="139">
        <v>7130.5863685415652</v>
      </c>
      <c r="BH1032" s="139">
        <v>8379.9720550981074</v>
      </c>
      <c r="BI1032" s="139">
        <v>7811.0940266293655</v>
      </c>
      <c r="BJ1032" s="139">
        <v>7343.0640911970522</v>
      </c>
      <c r="BK1032" s="139">
        <v>6898.2012538939198</v>
      </c>
      <c r="BL1032" s="139">
        <v>7569.1801636493301</v>
      </c>
      <c r="BM1032" s="139">
        <v>8158.7457550807922</v>
      </c>
      <c r="BN1032" s="139">
        <v>6821.4790375551665</v>
      </c>
      <c r="BO1032" s="139">
        <v>7774.6806957755916</v>
      </c>
      <c r="BP1032" s="139">
        <v>8395.1167647871425</v>
      </c>
      <c r="BQ1032" s="144">
        <v>90355.96831807516</v>
      </c>
    </row>
    <row r="1033" spans="11:69" x14ac:dyDescent="0.25">
      <c r="K1033" s="135" t="s">
        <v>328</v>
      </c>
      <c r="N1033" s="61" t="s">
        <v>1232</v>
      </c>
      <c r="V1033" s="61" t="s">
        <v>409</v>
      </c>
      <c r="W1033" s="61" t="s">
        <v>413</v>
      </c>
      <c r="X1033" s="61">
        <v>150</v>
      </c>
      <c r="AB1033" s="136" t="s">
        <v>414</v>
      </c>
      <c r="AC1033" s="179">
        <v>3830113</v>
      </c>
      <c r="AD1033" s="180" t="s">
        <v>1233</v>
      </c>
      <c r="AE1033" s="139">
        <v>0</v>
      </c>
      <c r="AF1033" s="17">
        <v>51.93</v>
      </c>
      <c r="AG1033" s="17">
        <v>63445.25</v>
      </c>
      <c r="AH1033" s="140">
        <v>0</v>
      </c>
      <c r="AI1033" s="141">
        <v>17206.05</v>
      </c>
      <c r="AJ1033" s="142">
        <v>51618.149999999994</v>
      </c>
      <c r="AK1033" s="121">
        <v>96729.22</v>
      </c>
      <c r="AL1033" s="142">
        <v>116075.06400000001</v>
      </c>
      <c r="AM1033" s="181">
        <v>0</v>
      </c>
      <c r="AN1033" s="141">
        <v>96729.22</v>
      </c>
      <c r="AO1033" s="140">
        <v>152132.81142857144</v>
      </c>
      <c r="AP1033" s="140">
        <v>56187.25769735784</v>
      </c>
      <c r="AQ1033" s="140">
        <v>57873.910545081657</v>
      </c>
      <c r="AR1033" s="142">
        <v>-6255.7605450816627</v>
      </c>
      <c r="AS1033" s="143">
        <v>-0.12119304053093076</v>
      </c>
      <c r="AT1033" s="142">
        <v>-57873.910545081657</v>
      </c>
      <c r="AU1033" s="143">
        <v>0</v>
      </c>
      <c r="AV1033" s="142">
        <v>5571.3394549183431</v>
      </c>
      <c r="AW1033" s="143">
        <v>8.7813342289901022E-2</v>
      </c>
      <c r="AX1033" s="142">
        <v>-4569.1076973578456</v>
      </c>
      <c r="AY1033" s="143">
        <v>-8.8517463282931419E-2</v>
      </c>
      <c r="AZ1033" s="142">
        <v>-56187.25769735784</v>
      </c>
      <c r="BA1033" s="143">
        <v>0</v>
      </c>
      <c r="BB1033" s="142">
        <v>-1686.6528477238171</v>
      </c>
      <c r="BC1033" s="143">
        <v>-3.0018422625440404E-2</v>
      </c>
      <c r="BE1033" s="139">
        <v>4378.0091502636233</v>
      </c>
      <c r="BF1033" s="139">
        <v>4631.6216744935919</v>
      </c>
      <c r="BG1033" s="139">
        <v>4565.2411831631944</v>
      </c>
      <c r="BH1033" s="139">
        <v>5371.2760609847855</v>
      </c>
      <c r="BI1033" s="139">
        <v>5004.3744668807722</v>
      </c>
      <c r="BJ1033" s="139">
        <v>4702.4210578195907</v>
      </c>
      <c r="BK1033" s="139">
        <v>4415.5090836055024</v>
      </c>
      <c r="BL1033" s="139">
        <v>4848.4056800982635</v>
      </c>
      <c r="BM1033" s="139">
        <v>5228.7767085005644</v>
      </c>
      <c r="BN1033" s="139">
        <v>4366.0100817061284</v>
      </c>
      <c r="BO1033" s="139">
        <v>4980.9888055013234</v>
      </c>
      <c r="BP1033" s="139">
        <v>5381.2765920643178</v>
      </c>
      <c r="BQ1033" s="144">
        <v>57873.910545081657</v>
      </c>
    </row>
    <row r="1034" spans="11:69" x14ac:dyDescent="0.25">
      <c r="K1034" s="135" t="s">
        <v>328</v>
      </c>
      <c r="N1034" s="61" t="s">
        <v>1234</v>
      </c>
      <c r="V1034" s="61" t="s">
        <v>409</v>
      </c>
      <c r="W1034" s="61" t="s">
        <v>413</v>
      </c>
      <c r="X1034" s="61">
        <v>150</v>
      </c>
      <c r="AB1034" s="136" t="s">
        <v>414</v>
      </c>
      <c r="AC1034" s="179">
        <v>3830114</v>
      </c>
      <c r="AD1034" s="180" t="s">
        <v>1235</v>
      </c>
      <c r="AE1034" s="139">
        <v>0</v>
      </c>
      <c r="AF1034" s="17">
        <v>670.42</v>
      </c>
      <c r="AG1034" s="17">
        <v>52702.99</v>
      </c>
      <c r="AH1034" s="140">
        <v>0</v>
      </c>
      <c r="AI1034" s="141">
        <v>13737.46</v>
      </c>
      <c r="AJ1034" s="142">
        <v>41212.379999999997</v>
      </c>
      <c r="AK1034" s="121">
        <v>103751.26</v>
      </c>
      <c r="AL1034" s="142">
        <v>124501.512</v>
      </c>
      <c r="AM1034" s="181">
        <v>0</v>
      </c>
      <c r="AN1034" s="141">
        <v>103751.26</v>
      </c>
      <c r="AO1034" s="140">
        <v>156492.15428571426</v>
      </c>
      <c r="AP1034" s="140">
        <v>46200.06827958137</v>
      </c>
      <c r="AQ1034" s="140">
        <v>47587.785015660978</v>
      </c>
      <c r="AR1034" s="142">
        <v>-6375.405015660981</v>
      </c>
      <c r="AS1034" s="143">
        <v>-0.15469635618377248</v>
      </c>
      <c r="AT1034" s="142">
        <v>-47587.785015660978</v>
      </c>
      <c r="AU1034" s="143">
        <v>0</v>
      </c>
      <c r="AV1034" s="142">
        <v>5115.2049843390196</v>
      </c>
      <c r="AW1034" s="143">
        <v>9.7057206514071015E-2</v>
      </c>
      <c r="AX1034" s="142">
        <v>-4987.6882795813726</v>
      </c>
      <c r="AY1034" s="143">
        <v>-0.12102402917718834</v>
      </c>
      <c r="AZ1034" s="142">
        <v>-46200.06827958137</v>
      </c>
      <c r="BA1034" s="143">
        <v>0</v>
      </c>
      <c r="BB1034" s="142">
        <v>-1387.7167360796084</v>
      </c>
      <c r="BC1034" s="143">
        <v>-3.0037114397359562E-2</v>
      </c>
      <c r="BE1034" s="139">
        <v>3610.88531363724</v>
      </c>
      <c r="BF1034" s="139">
        <v>3813.1074119432319</v>
      </c>
      <c r="BG1034" s="139">
        <v>3760.1778404081783</v>
      </c>
      <c r="BH1034" s="139">
        <v>4402.8829465445497</v>
      </c>
      <c r="BI1034" s="139">
        <v>4110.3997481979522</v>
      </c>
      <c r="BJ1034" s="139">
        <v>3869.6280497828939</v>
      </c>
      <c r="BK1034" s="139">
        <v>3640.9136824456509</v>
      </c>
      <c r="BL1034" s="139">
        <v>3986.1029248076766</v>
      </c>
      <c r="BM1034" s="139">
        <v>4289.4085829588857</v>
      </c>
      <c r="BN1034" s="139">
        <v>3601.4434646112932</v>
      </c>
      <c r="BO1034" s="139">
        <v>4091.8239422022716</v>
      </c>
      <c r="BP1034" s="139">
        <v>4411.011108121148</v>
      </c>
      <c r="BQ1034" s="144">
        <v>47587.785015660978</v>
      </c>
    </row>
    <row r="1035" spans="11:69" x14ac:dyDescent="0.25">
      <c r="K1035" s="135" t="s">
        <v>328</v>
      </c>
      <c r="N1035" s="61" t="s">
        <v>1236</v>
      </c>
      <c r="V1035" s="61" t="s">
        <v>409</v>
      </c>
      <c r="W1035" s="61" t="s">
        <v>413</v>
      </c>
      <c r="X1035" s="61">
        <v>150</v>
      </c>
      <c r="AB1035" s="136" t="s">
        <v>414</v>
      </c>
      <c r="AC1035" s="179">
        <v>3830115</v>
      </c>
      <c r="AD1035" s="180" t="s">
        <v>1237</v>
      </c>
      <c r="AE1035" s="139">
        <v>0</v>
      </c>
      <c r="AF1035" s="17">
        <v>2443.5500000000002</v>
      </c>
      <c r="AG1035" s="17">
        <v>22469.8</v>
      </c>
      <c r="AH1035" s="140">
        <v>1295.4495053968199</v>
      </c>
      <c r="AI1035" s="141">
        <v>6744.2</v>
      </c>
      <c r="AJ1035" s="142">
        <v>20232.599999999999</v>
      </c>
      <c r="AK1035" s="121">
        <v>8074.51</v>
      </c>
      <c r="AL1035" s="142">
        <v>9689.4120000000003</v>
      </c>
      <c r="AM1035" s="181">
        <v>1081.985321422567</v>
      </c>
      <c r="AN1035" s="141">
        <v>8287.9741839742528</v>
      </c>
      <c r="AO1035" s="140">
        <v>11377.731428571422</v>
      </c>
      <c r="AP1035" s="140">
        <v>17864.127136806332</v>
      </c>
      <c r="AQ1035" s="140">
        <v>18402.557741279732</v>
      </c>
      <c r="AR1035" s="142">
        <v>1830.0422587202665</v>
      </c>
      <c r="AS1035" s="143">
        <v>9.0450177373163437E-2</v>
      </c>
      <c r="AT1035" s="142">
        <v>-17107.108235882912</v>
      </c>
      <c r="AU1035" s="143">
        <v>-13.205538436361278</v>
      </c>
      <c r="AV1035" s="142">
        <v>4067.2422587202673</v>
      </c>
      <c r="AW1035" s="143">
        <v>0.18100927728418889</v>
      </c>
      <c r="AX1035" s="142">
        <v>2368.4728631936669</v>
      </c>
      <c r="AY1035" s="143">
        <v>0.11706220966132218</v>
      </c>
      <c r="AZ1035" s="142">
        <v>-16568.677631409511</v>
      </c>
      <c r="BA1035" s="143">
        <v>-12.789906177264873</v>
      </c>
      <c r="BB1035" s="142">
        <v>-538.43060447340031</v>
      </c>
      <c r="BC1035" s="143">
        <v>-3.014032537666201E-2</v>
      </c>
      <c r="BE1035" s="139">
        <v>1399.651042562798</v>
      </c>
      <c r="BF1035" s="139">
        <v>1475.8843327647335</v>
      </c>
      <c r="BG1035" s="139">
        <v>1455.9310466456748</v>
      </c>
      <c r="BH1035" s="139">
        <v>1698.2167576546904</v>
      </c>
      <c r="BI1035" s="139">
        <v>1588.0955015420577</v>
      </c>
      <c r="BJ1035" s="139">
        <v>1497.321998806641</v>
      </c>
      <c r="BK1035" s="139">
        <v>1411.2173794616808</v>
      </c>
      <c r="BL1035" s="139">
        <v>1541.3686785067946</v>
      </c>
      <c r="BM1035" s="139">
        <v>1655.7280517769286</v>
      </c>
      <c r="BN1035" s="139">
        <v>1396.3353973651847</v>
      </c>
      <c r="BO1035" s="139">
        <v>1581.2300822287759</v>
      </c>
      <c r="BP1035" s="139">
        <v>1701.5774719637707</v>
      </c>
      <c r="BQ1035" s="144">
        <v>18402.557741279728</v>
      </c>
    </row>
    <row r="1036" spans="11:69" x14ac:dyDescent="0.25">
      <c r="K1036" s="135" t="s">
        <v>328</v>
      </c>
      <c r="N1036" s="61" t="s">
        <v>1238</v>
      </c>
      <c r="V1036" s="61" t="s">
        <v>409</v>
      </c>
      <c r="W1036" s="61" t="s">
        <v>413</v>
      </c>
      <c r="X1036" s="61">
        <v>150</v>
      </c>
      <c r="AB1036" s="136" t="s">
        <v>414</v>
      </c>
      <c r="AC1036" s="179">
        <v>3830120</v>
      </c>
      <c r="AD1036" s="180" t="s">
        <v>1239</v>
      </c>
      <c r="AE1036" s="139">
        <v>0</v>
      </c>
      <c r="AF1036" s="17">
        <v>0</v>
      </c>
      <c r="AG1036" s="17">
        <v>531.84</v>
      </c>
      <c r="AH1036" s="140">
        <v>0</v>
      </c>
      <c r="AI1036" s="141">
        <v>3692.93</v>
      </c>
      <c r="AJ1036" s="142">
        <v>11078.789999999999</v>
      </c>
      <c r="AK1036" s="121">
        <v>17187.18</v>
      </c>
      <c r="AL1036" s="142">
        <v>20624.616000000002</v>
      </c>
      <c r="AM1036" s="181">
        <v>0</v>
      </c>
      <c r="AN1036" s="141">
        <v>17187.18</v>
      </c>
      <c r="AO1036" s="140">
        <v>22555.234285714294</v>
      </c>
      <c r="AP1036" s="140">
        <v>11305.893028552213</v>
      </c>
      <c r="AQ1036" s="140">
        <v>11649.078594692843</v>
      </c>
      <c r="AR1036" s="142">
        <v>-570.28859469284362</v>
      </c>
      <c r="AS1036" s="143">
        <v>-5.1475711218720063E-2</v>
      </c>
      <c r="AT1036" s="142">
        <v>-11649.078594692843</v>
      </c>
      <c r="AU1036" s="143">
        <v>0</v>
      </c>
      <c r="AV1036" s="142">
        <v>-11117.238594692843</v>
      </c>
      <c r="AW1036" s="143">
        <v>-20.903351749948936</v>
      </c>
      <c r="AX1036" s="142">
        <v>-227.1030285522138</v>
      </c>
      <c r="AY1036" s="143">
        <v>-2.0498901825218623E-2</v>
      </c>
      <c r="AZ1036" s="142">
        <v>-11305.893028552213</v>
      </c>
      <c r="BA1036" s="143">
        <v>0</v>
      </c>
      <c r="BB1036" s="142">
        <v>-343.18556614062982</v>
      </c>
      <c r="BC1036" s="143">
        <v>-3.0354573961909912E-2</v>
      </c>
      <c r="BE1036" s="139">
        <v>879.97872875399435</v>
      </c>
      <c r="BF1036" s="139">
        <v>931.55565841908208</v>
      </c>
      <c r="BG1036" s="139">
        <v>918.05592317187052</v>
      </c>
      <c r="BH1036" s="139">
        <v>1081.978443667944</v>
      </c>
      <c r="BI1036" s="139">
        <v>1007.6401403631593</v>
      </c>
      <c r="BJ1036" s="139">
        <v>946.21594071856657</v>
      </c>
      <c r="BK1036" s="139">
        <v>888.09793729755813</v>
      </c>
      <c r="BL1036" s="139">
        <v>976.18223085162947</v>
      </c>
      <c r="BM1036" s="139">
        <v>1053.5788045292704</v>
      </c>
      <c r="BN1036" s="139">
        <v>878.02605258129495</v>
      </c>
      <c r="BO1036" s="139">
        <v>1003.1597839969668</v>
      </c>
      <c r="BP1036" s="139">
        <v>1084.6089503415074</v>
      </c>
      <c r="BQ1036" s="144">
        <v>11649.078594692844</v>
      </c>
    </row>
    <row r="1037" spans="11:69" x14ac:dyDescent="0.25">
      <c r="K1037" s="135" t="s">
        <v>328</v>
      </c>
      <c r="N1037" s="61" t="s">
        <v>1240</v>
      </c>
      <c r="V1037" s="61" t="s">
        <v>409</v>
      </c>
      <c r="W1037" s="61" t="s">
        <v>413</v>
      </c>
      <c r="X1037" s="61">
        <v>150</v>
      </c>
      <c r="AB1037" s="136" t="s">
        <v>414</v>
      </c>
      <c r="AC1037" s="179">
        <v>3830125</v>
      </c>
      <c r="AD1037" s="180" t="s">
        <v>1241</v>
      </c>
      <c r="AE1037" s="139">
        <v>0</v>
      </c>
      <c r="AF1037" s="17">
        <v>0</v>
      </c>
      <c r="AG1037" s="17">
        <v>2944.39</v>
      </c>
      <c r="AH1037" s="140">
        <v>0</v>
      </c>
      <c r="AI1037" s="141">
        <v>936.73</v>
      </c>
      <c r="AJ1037" s="142">
        <v>2810.19</v>
      </c>
      <c r="AK1037" s="121">
        <v>10030.120000000001</v>
      </c>
      <c r="AL1037" s="142">
        <v>12036.144</v>
      </c>
      <c r="AM1037" s="181">
        <v>0</v>
      </c>
      <c r="AN1037" s="141">
        <v>10030.120000000001</v>
      </c>
      <c r="AO1037" s="140">
        <v>14692.371428571443</v>
      </c>
      <c r="AP1037" s="140">
        <v>3574.0902548916843</v>
      </c>
      <c r="AQ1037" s="140">
        <v>3684.4863636104565</v>
      </c>
      <c r="AR1037" s="142">
        <v>-874.29636361045641</v>
      </c>
      <c r="AS1037" s="143">
        <v>-0.31111645960253803</v>
      </c>
      <c r="AT1037" s="142">
        <v>-3684.4863636104565</v>
      </c>
      <c r="AU1037" s="143">
        <v>0</v>
      </c>
      <c r="AV1037" s="142">
        <v>-740.09636361045659</v>
      </c>
      <c r="AW1037" s="143">
        <v>-0.25135812973500676</v>
      </c>
      <c r="AX1037" s="142">
        <v>-763.9002548916842</v>
      </c>
      <c r="AY1037" s="143">
        <v>-0.27183224440044418</v>
      </c>
      <c r="AZ1037" s="142">
        <v>-3574.0902548916843</v>
      </c>
      <c r="BA1037" s="143">
        <v>0</v>
      </c>
      <c r="BB1037" s="142">
        <v>-110.39610871877221</v>
      </c>
      <c r="BC1037" s="143">
        <v>-3.0887890580736849E-2</v>
      </c>
      <c r="BE1037" s="139">
        <v>278.97207856923239</v>
      </c>
      <c r="BF1037" s="139">
        <v>294.82743560568167</v>
      </c>
      <c r="BG1037" s="139">
        <v>290.67745762847426</v>
      </c>
      <c r="BH1037" s="139">
        <v>341.06917550759835</v>
      </c>
      <c r="BI1037" s="139">
        <v>318.35947669808007</v>
      </c>
      <c r="BJ1037" s="139">
        <v>299.46884027003557</v>
      </c>
      <c r="BK1037" s="139">
        <v>281.72190813322425</v>
      </c>
      <c r="BL1037" s="139">
        <v>308.82331887940126</v>
      </c>
      <c r="BM1037" s="139">
        <v>332.63637622426012</v>
      </c>
      <c r="BN1037" s="139">
        <v>278.62303234425002</v>
      </c>
      <c r="BO1037" s="139">
        <v>317.12366073625884</v>
      </c>
      <c r="BP1037" s="139">
        <v>342.18360301395967</v>
      </c>
      <c r="BQ1037" s="144">
        <v>3684.4863636104565</v>
      </c>
    </row>
    <row r="1038" spans="11:69" x14ac:dyDescent="0.25">
      <c r="K1038" s="135" t="s">
        <v>328</v>
      </c>
      <c r="N1038" s="61" t="s">
        <v>1242</v>
      </c>
      <c r="V1038" s="61" t="s">
        <v>409</v>
      </c>
      <c r="W1038" s="61" t="s">
        <v>413</v>
      </c>
      <c r="X1038" s="61">
        <v>150</v>
      </c>
      <c r="AB1038" s="136" t="s">
        <v>414</v>
      </c>
      <c r="AC1038" s="179">
        <v>3830130</v>
      </c>
      <c r="AD1038" s="180" t="s">
        <v>1243</v>
      </c>
      <c r="AE1038" s="139">
        <v>0</v>
      </c>
      <c r="AF1038" s="17">
        <v>172</v>
      </c>
      <c r="AG1038" s="17">
        <v>11443.77</v>
      </c>
      <c r="AH1038" s="140">
        <v>99301.006814015796</v>
      </c>
      <c r="AI1038" s="141">
        <v>496.37</v>
      </c>
      <c r="AJ1038" s="142">
        <v>1489.1100000000001</v>
      </c>
      <c r="AK1038" s="121">
        <v>8207.48</v>
      </c>
      <c r="AL1038" s="142">
        <v>9848.9759999999987</v>
      </c>
      <c r="AM1038" s="181">
        <v>82943.996023466723</v>
      </c>
      <c r="AN1038" s="141">
        <v>24564.490790549073</v>
      </c>
      <c r="AO1038" s="140">
        <v>13065.257142857141</v>
      </c>
      <c r="AP1038" s="140">
        <v>1598.9497389354888</v>
      </c>
      <c r="AQ1038" s="140">
        <v>1650.1792336375861</v>
      </c>
      <c r="AR1038" s="142">
        <v>-161.06923363758597</v>
      </c>
      <c r="AS1038" s="143">
        <v>-0.10816476528771277</v>
      </c>
      <c r="AT1038" s="142">
        <v>97650.827580378216</v>
      </c>
      <c r="AU1038" s="143">
        <v>0.98338204932072582</v>
      </c>
      <c r="AV1038" s="142">
        <v>9793.5907663624148</v>
      </c>
      <c r="AW1038" s="143">
        <v>0.85580108359067109</v>
      </c>
      <c r="AX1038" s="142">
        <v>-109.83973893548864</v>
      </c>
      <c r="AY1038" s="143">
        <v>-7.3762004778349904E-2</v>
      </c>
      <c r="AZ1038" s="142">
        <v>97702.057075080302</v>
      </c>
      <c r="BA1038" s="143">
        <v>0.98389795038100447</v>
      </c>
      <c r="BB1038" s="142">
        <v>-51.229494702097327</v>
      </c>
      <c r="BC1038" s="143">
        <v>-3.2039465315653826E-2</v>
      </c>
      <c r="BE1038" s="139">
        <v>124.81302937697232</v>
      </c>
      <c r="BF1038" s="139">
        <v>131.90137872964644</v>
      </c>
      <c r="BG1038" s="139">
        <v>130.04607558883885</v>
      </c>
      <c r="BH1038" s="139">
        <v>152.57436681479336</v>
      </c>
      <c r="BI1038" s="139">
        <v>142.55680625213498</v>
      </c>
      <c r="BJ1038" s="139">
        <v>134.10373763038888</v>
      </c>
      <c r="BK1038" s="139">
        <v>126.28233453339482</v>
      </c>
      <c r="BL1038" s="139">
        <v>138.42062290120782</v>
      </c>
      <c r="BM1038" s="139">
        <v>149.0861103800076</v>
      </c>
      <c r="BN1038" s="139">
        <v>124.89439763612782</v>
      </c>
      <c r="BO1038" s="139">
        <v>142.13821324931095</v>
      </c>
      <c r="BP1038" s="139">
        <v>153.36216054476245</v>
      </c>
      <c r="BQ1038" s="144">
        <v>1650.1792336375861</v>
      </c>
    </row>
    <row r="1039" spans="11:69" x14ac:dyDescent="0.25">
      <c r="K1039" s="135" t="s">
        <v>328</v>
      </c>
      <c r="N1039" s="61" t="s">
        <v>1244</v>
      </c>
      <c r="V1039" s="61" t="s">
        <v>409</v>
      </c>
      <c r="W1039" s="61" t="s">
        <v>413</v>
      </c>
      <c r="X1039" s="61">
        <v>150</v>
      </c>
      <c r="AB1039" s="136" t="s">
        <v>414</v>
      </c>
      <c r="AC1039" s="179">
        <v>3830131</v>
      </c>
      <c r="AD1039" s="180" t="s">
        <v>1245</v>
      </c>
      <c r="AE1039" s="139">
        <v>0</v>
      </c>
      <c r="AF1039" s="17">
        <v>1591.52</v>
      </c>
      <c r="AG1039" s="17">
        <v>10566.5</v>
      </c>
      <c r="AH1039" s="140">
        <v>107388.38466715098</v>
      </c>
      <c r="AI1039" s="141">
        <v>15235.62</v>
      </c>
      <c r="AJ1039" s="142">
        <v>45706.86</v>
      </c>
      <c r="AK1039" s="121">
        <v>36287.18</v>
      </c>
      <c r="AL1039" s="142">
        <v>43544.615999999995</v>
      </c>
      <c r="AM1039" s="181">
        <v>89562.277291202248</v>
      </c>
      <c r="AN1039" s="141">
        <v>54113.287375948734</v>
      </c>
      <c r="AO1039" s="140">
        <v>56110.988571428577</v>
      </c>
      <c r="AP1039" s="140">
        <v>53933.303744632969</v>
      </c>
      <c r="AQ1039" s="140">
        <v>55552.243008201476</v>
      </c>
      <c r="AR1039" s="142">
        <v>-9845.3830082014756</v>
      </c>
      <c r="AS1039" s="143">
        <v>-0.21540274278743882</v>
      </c>
      <c r="AT1039" s="142">
        <v>51836.141658949506</v>
      </c>
      <c r="AU1039" s="143">
        <v>0.48269784315701375</v>
      </c>
      <c r="AV1039" s="142">
        <v>-44985.743008201476</v>
      </c>
      <c r="AW1039" s="143">
        <v>-4.2573929880472701</v>
      </c>
      <c r="AX1039" s="142">
        <v>-8226.4437446329684</v>
      </c>
      <c r="AY1039" s="143">
        <v>-0.17998269285251642</v>
      </c>
      <c r="AZ1039" s="142">
        <v>53455.080922518013</v>
      </c>
      <c r="BA1039" s="143">
        <v>0.49777339596085179</v>
      </c>
      <c r="BB1039" s="142">
        <v>-1618.9392635685072</v>
      </c>
      <c r="BC1039" s="143">
        <v>-3.0017431738169974E-2</v>
      </c>
      <c r="BE1039" s="139">
        <v>4202.6411330574538</v>
      </c>
      <c r="BF1039" s="139">
        <v>4445.93390543035</v>
      </c>
      <c r="BG1039" s="139">
        <v>4382.2545038854905</v>
      </c>
      <c r="BH1039" s="139">
        <v>5155.4910017633474</v>
      </c>
      <c r="BI1039" s="139">
        <v>4803.5152405529579</v>
      </c>
      <c r="BJ1039" s="139">
        <v>4513.8489302907028</v>
      </c>
      <c r="BK1039" s="139">
        <v>4238.6088212366767</v>
      </c>
      <c r="BL1039" s="139">
        <v>4653.8895338798247</v>
      </c>
      <c r="BM1039" s="139">
        <v>5018.7821041228717</v>
      </c>
      <c r="BN1039" s="139">
        <v>4191.1240848113111</v>
      </c>
      <c r="BO1039" s="139">
        <v>4781.0774472242911</v>
      </c>
      <c r="BP1039" s="139">
        <v>5165.0763019461974</v>
      </c>
      <c r="BQ1039" s="144">
        <v>55552.243008201483</v>
      </c>
    </row>
    <row r="1040" spans="11:69" x14ac:dyDescent="0.25">
      <c r="K1040" s="135" t="s">
        <v>328</v>
      </c>
      <c r="N1040" s="61" t="s">
        <v>1246</v>
      </c>
      <c r="V1040" s="61" t="s">
        <v>409</v>
      </c>
      <c r="W1040" s="61" t="s">
        <v>413</v>
      </c>
      <c r="X1040" s="61">
        <v>150</v>
      </c>
      <c r="AB1040" s="136" t="s">
        <v>414</v>
      </c>
      <c r="AC1040" s="179">
        <v>3830135</v>
      </c>
      <c r="AD1040" s="180" t="s">
        <v>1247</v>
      </c>
      <c r="AE1040" s="139">
        <v>0</v>
      </c>
      <c r="AF1040" s="17">
        <v>0</v>
      </c>
      <c r="AG1040" s="17">
        <v>0</v>
      </c>
      <c r="AH1040" s="140">
        <v>0</v>
      </c>
      <c r="AI1040" s="141">
        <v>9842.16</v>
      </c>
      <c r="AJ1040" s="142">
        <v>29526.48</v>
      </c>
      <c r="AK1040" s="121">
        <v>11893.29</v>
      </c>
      <c r="AL1040" s="142">
        <v>14271.948000000002</v>
      </c>
      <c r="AM1040" s="181">
        <v>0</v>
      </c>
      <c r="AN1040" s="141">
        <v>11893.29</v>
      </c>
      <c r="AO1040" s="140">
        <v>25723.971428571444</v>
      </c>
      <c r="AP1040" s="140">
        <v>36324.381482277975</v>
      </c>
      <c r="AQ1040" s="140">
        <v>37414.527014915308</v>
      </c>
      <c r="AR1040" s="142">
        <v>-7888.047014915308</v>
      </c>
      <c r="AS1040" s="143">
        <v>-0.26715162169399498</v>
      </c>
      <c r="AT1040" s="142">
        <v>-37414.527014915308</v>
      </c>
      <c r="AU1040" s="143">
        <v>0</v>
      </c>
      <c r="AV1040" s="142">
        <v>-37414.527014915308</v>
      </c>
      <c r="AW1040" s="143">
        <v>0</v>
      </c>
      <c r="AX1040" s="142">
        <v>-6797.9014822779754</v>
      </c>
      <c r="AY1040" s="143">
        <v>-0.23023067708301076</v>
      </c>
      <c r="AZ1040" s="142">
        <v>-36324.381482277975</v>
      </c>
      <c r="BA1040" s="143">
        <v>0</v>
      </c>
      <c r="BB1040" s="142">
        <v>-1090.1455326373325</v>
      </c>
      <c r="BC1040" s="143">
        <v>-3.0011399730761976E-2</v>
      </c>
      <c r="BE1040" s="139">
        <v>2843.9285048685911</v>
      </c>
      <c r="BF1040" s="139">
        <v>3000.1259561387787</v>
      </c>
      <c r="BG1040" s="139">
        <v>2959.2428665068605</v>
      </c>
      <c r="BH1040" s="139">
        <v>3455.6717945862674</v>
      </c>
      <c r="BI1040" s="139">
        <v>3229.6921992199532</v>
      </c>
      <c r="BJ1040" s="139">
        <v>3043.7229375062607</v>
      </c>
      <c r="BK1040" s="139">
        <v>2867.0106660797937</v>
      </c>
      <c r="BL1040" s="139">
        <v>3133.6249325738358</v>
      </c>
      <c r="BM1040" s="139">
        <v>3367.8895203638185</v>
      </c>
      <c r="BN1040" s="139">
        <v>2836.5250023196518</v>
      </c>
      <c r="BO1040" s="139">
        <v>3215.2808130201356</v>
      </c>
      <c r="BP1040" s="139">
        <v>3461.8118217313649</v>
      </c>
      <c r="BQ1040" s="144">
        <v>37414.527014915315</v>
      </c>
    </row>
    <row r="1041" spans="2:96" x14ac:dyDescent="0.25">
      <c r="K1041" s="135" t="s">
        <v>328</v>
      </c>
      <c r="N1041" s="61" t="s">
        <v>1248</v>
      </c>
      <c r="V1041" s="61" t="s">
        <v>409</v>
      </c>
      <c r="W1041" s="61" t="s">
        <v>413</v>
      </c>
      <c r="X1041" s="61">
        <v>150</v>
      </c>
      <c r="AB1041" s="136" t="s">
        <v>414</v>
      </c>
      <c r="AC1041" s="179">
        <v>3830140</v>
      </c>
      <c r="AD1041" s="180" t="s">
        <v>1249</v>
      </c>
      <c r="AE1041" s="139">
        <v>0</v>
      </c>
      <c r="AF1041" s="17">
        <v>787.11</v>
      </c>
      <c r="AG1041" s="17">
        <v>33229.72</v>
      </c>
      <c r="AH1041" s="140">
        <v>0</v>
      </c>
      <c r="AI1041" s="141">
        <v>18330.53</v>
      </c>
      <c r="AJ1041" s="142">
        <v>54991.59</v>
      </c>
      <c r="AK1041" s="121">
        <v>99041.38</v>
      </c>
      <c r="AL1041" s="142">
        <v>118849.65600000002</v>
      </c>
      <c r="AM1041" s="181">
        <v>0</v>
      </c>
      <c r="AN1041" s="141">
        <v>99041.38</v>
      </c>
      <c r="AO1041" s="140">
        <v>150969.78857142862</v>
      </c>
      <c r="AP1041" s="140">
        <v>66037.876602760152</v>
      </c>
      <c r="AQ1041" s="140">
        <v>68019.7462268175</v>
      </c>
      <c r="AR1041" s="142">
        <v>-13028.156226817504</v>
      </c>
      <c r="AS1041" s="143">
        <v>-0.23691179372732277</v>
      </c>
      <c r="AT1041" s="142">
        <v>-68019.7462268175</v>
      </c>
      <c r="AU1041" s="143">
        <v>0</v>
      </c>
      <c r="AV1041" s="142">
        <v>-34790.026226817499</v>
      </c>
      <c r="AW1041" s="143">
        <v>-1.0469551421684413</v>
      </c>
      <c r="AX1041" s="142">
        <v>-11046.286602760156</v>
      </c>
      <c r="AY1041" s="143">
        <v>-0.20087228979486058</v>
      </c>
      <c r="AZ1041" s="142">
        <v>-66037.876602760152</v>
      </c>
      <c r="BA1041" s="143">
        <v>0</v>
      </c>
      <c r="BB1041" s="142">
        <v>-1981.8696240573481</v>
      </c>
      <c r="BC1041" s="143">
        <v>-3.001110462680311E-2</v>
      </c>
      <c r="BE1041" s="139">
        <v>5158.4079888881543</v>
      </c>
      <c r="BF1041" s="139">
        <v>5449.1467883558553</v>
      </c>
      <c r="BG1041" s="139">
        <v>5373.0488731757005</v>
      </c>
      <c r="BH1041" s="139">
        <v>6297.0789991210468</v>
      </c>
      <c r="BI1041" s="139">
        <v>5876.4411215560785</v>
      </c>
      <c r="BJ1041" s="139">
        <v>5530.2863022466154</v>
      </c>
      <c r="BK1041" s="139">
        <v>5201.3519871637027</v>
      </c>
      <c r="BL1041" s="139">
        <v>5697.6159805068501</v>
      </c>
      <c r="BM1041" s="139">
        <v>6133.6657139450272</v>
      </c>
      <c r="BN1041" s="139">
        <v>5144.6073221603219</v>
      </c>
      <c r="BO1041" s="139">
        <v>5849.6066216795998</v>
      </c>
      <c r="BP1041" s="139">
        <v>6308.4885280185481</v>
      </c>
      <c r="BQ1041" s="144">
        <v>68019.746226817515</v>
      </c>
    </row>
    <row r="1042" spans="2:96" x14ac:dyDescent="0.25">
      <c r="K1042" s="135" t="s">
        <v>328</v>
      </c>
      <c r="N1042" s="61" t="s">
        <v>1250</v>
      </c>
      <c r="V1042" s="61" t="s">
        <v>409</v>
      </c>
      <c r="W1042" s="61" t="s">
        <v>413</v>
      </c>
      <c r="X1042" s="61">
        <v>150</v>
      </c>
      <c r="AB1042" s="136" t="s">
        <v>414</v>
      </c>
      <c r="AC1042" s="179">
        <v>3830147</v>
      </c>
      <c r="AD1042" s="180" t="s">
        <v>1251</v>
      </c>
      <c r="AE1042" s="139">
        <v>0</v>
      </c>
      <c r="AF1042" s="17">
        <v>0</v>
      </c>
      <c r="AG1042" s="17">
        <v>0</v>
      </c>
      <c r="AH1042" s="140">
        <v>0</v>
      </c>
      <c r="AI1042" s="141">
        <v>2341.86</v>
      </c>
      <c r="AJ1042" s="142">
        <v>7025.58</v>
      </c>
      <c r="AK1042" s="121">
        <v>8879.5300000000007</v>
      </c>
      <c r="AL1042" s="142">
        <v>10655.436000000002</v>
      </c>
      <c r="AM1042" s="181">
        <v>0</v>
      </c>
      <c r="AN1042" s="141">
        <v>8879.5300000000007</v>
      </c>
      <c r="AO1042" s="140">
        <v>11568.874285714277</v>
      </c>
      <c r="AP1042" s="140">
        <v>7793.9114484402107</v>
      </c>
      <c r="AQ1042" s="140">
        <v>8028.7634216988945</v>
      </c>
      <c r="AR1042" s="142">
        <v>-1003.1834216988946</v>
      </c>
      <c r="AS1042" s="143">
        <v>-0.14279012148447454</v>
      </c>
      <c r="AT1042" s="142">
        <v>-8028.7634216988945</v>
      </c>
      <c r="AU1042" s="143">
        <v>0</v>
      </c>
      <c r="AV1042" s="142">
        <v>-8028.7634216988945</v>
      </c>
      <c r="AW1042" s="143">
        <v>0</v>
      </c>
      <c r="AX1042" s="142">
        <v>-768.33144844021081</v>
      </c>
      <c r="AY1042" s="143">
        <v>-0.10936199551356768</v>
      </c>
      <c r="AZ1042" s="142">
        <v>-7793.9114484402107</v>
      </c>
      <c r="BA1042" s="143">
        <v>0</v>
      </c>
      <c r="BB1042" s="142">
        <v>-234.85197325868376</v>
      </c>
      <c r="BC1042" s="143">
        <v>-3.013274846812437E-2</v>
      </c>
      <c r="BE1042" s="139">
        <v>612.04687411060445</v>
      </c>
      <c r="BF1042" s="139">
        <v>644.51032035942865</v>
      </c>
      <c r="BG1042" s="139">
        <v>636.01334443594828</v>
      </c>
      <c r="BH1042" s="139">
        <v>739.18912414364968</v>
      </c>
      <c r="BI1042" s="139">
        <v>692.29302731333019</v>
      </c>
      <c r="BJ1042" s="139">
        <v>653.63813359906374</v>
      </c>
      <c r="BK1042" s="139">
        <v>616.97054399765148</v>
      </c>
      <c r="BL1042" s="139">
        <v>672.39345462546646</v>
      </c>
      <c r="BM1042" s="139">
        <v>721.09161876754206</v>
      </c>
      <c r="BN1042" s="139">
        <v>610.63328290421418</v>
      </c>
      <c r="BO1042" s="139">
        <v>689.36781471400195</v>
      </c>
      <c r="BP1042" s="139">
        <v>740.61588272799452</v>
      </c>
      <c r="BQ1042" s="144">
        <v>8028.7634216988945</v>
      </c>
    </row>
    <row r="1043" spans="2:96" x14ac:dyDescent="0.25">
      <c r="K1043" s="135" t="s">
        <v>328</v>
      </c>
      <c r="N1043" s="61" t="s">
        <v>1252</v>
      </c>
      <c r="V1043" s="61" t="s">
        <v>409</v>
      </c>
      <c r="W1043" s="61" t="s">
        <v>413</v>
      </c>
      <c r="X1043" s="61">
        <v>150</v>
      </c>
      <c r="AB1043" s="136" t="s">
        <v>414</v>
      </c>
      <c r="AC1043" s="179">
        <v>3830150</v>
      </c>
      <c r="AD1043" s="180" t="s">
        <v>1253</v>
      </c>
      <c r="AE1043" s="139">
        <v>-59260.010000000009</v>
      </c>
      <c r="AF1043" s="17">
        <v>754174.40999999992</v>
      </c>
      <c r="AG1043" s="17">
        <v>296242.24</v>
      </c>
      <c r="AH1043" s="140">
        <v>221975.93739746988</v>
      </c>
      <c r="AI1043" s="141">
        <v>151711.20000000001</v>
      </c>
      <c r="AJ1043" s="142">
        <v>455133.60000000003</v>
      </c>
      <c r="AK1043" s="121">
        <v>-227271.41999999998</v>
      </c>
      <c r="AL1043" s="142">
        <v>-272725.70400000003</v>
      </c>
      <c r="AM1043" s="181">
        <v>185317.93540789388</v>
      </c>
      <c r="AN1043" s="141">
        <v>-190613.41801042398</v>
      </c>
      <c r="AO1043" s="140">
        <v>-501975.78857142903</v>
      </c>
      <c r="AP1043" s="140">
        <v>522316.89704588265</v>
      </c>
      <c r="AQ1043" s="140">
        <v>537958.08642515889</v>
      </c>
      <c r="AR1043" s="142">
        <v>-82824.486425158859</v>
      </c>
      <c r="AS1043" s="143">
        <v>-0.18197840463802026</v>
      </c>
      <c r="AT1043" s="142">
        <v>-315982.14902768901</v>
      </c>
      <c r="AU1043" s="143">
        <v>-1.4234973066557737</v>
      </c>
      <c r="AV1043" s="142">
        <v>-241715.8464251589</v>
      </c>
      <c r="AW1043" s="143">
        <v>-0.81593984174964018</v>
      </c>
      <c r="AX1043" s="142">
        <v>-67183.297045882617</v>
      </c>
      <c r="AY1043" s="143">
        <v>-0.14761225505188502</v>
      </c>
      <c r="AZ1043" s="142">
        <v>-300340.95964841277</v>
      </c>
      <c r="BA1043" s="143">
        <v>-1.3530338611010011</v>
      </c>
      <c r="BB1043" s="142">
        <v>-15641.189379276242</v>
      </c>
      <c r="BC1043" s="143">
        <v>-2.9945784767331105E-2</v>
      </c>
      <c r="BE1043" s="139">
        <v>40735.954314481183</v>
      </c>
      <c r="BF1043" s="139">
        <v>43071.869882483952</v>
      </c>
      <c r="BG1043" s="139">
        <v>42460.467809257621</v>
      </c>
      <c r="BH1043" s="139">
        <v>49884.507395482353</v>
      </c>
      <c r="BI1043" s="139">
        <v>46502.38028274227</v>
      </c>
      <c r="BJ1043" s="139">
        <v>43721.378611332875</v>
      </c>
      <c r="BK1043" s="139">
        <v>41076.468477939714</v>
      </c>
      <c r="BL1043" s="139">
        <v>45063.230882240103</v>
      </c>
      <c r="BM1043" s="139">
        <v>48566.258921742599</v>
      </c>
      <c r="BN1043" s="139">
        <v>40620.607282860714</v>
      </c>
      <c r="BO1043" s="139">
        <v>46284.255542826482</v>
      </c>
      <c r="BP1043" s="139">
        <v>49970.707021769012</v>
      </c>
      <c r="BQ1043" s="144">
        <v>537958.08642515889</v>
      </c>
    </row>
    <row r="1044" spans="2:96" x14ac:dyDescent="0.25">
      <c r="K1044" s="135" t="s">
        <v>328</v>
      </c>
      <c r="N1044" s="61" t="s">
        <v>1254</v>
      </c>
      <c r="V1044" s="61" t="s">
        <v>409</v>
      </c>
      <c r="W1044" s="61" t="s">
        <v>413</v>
      </c>
      <c r="X1044" s="61">
        <v>150</v>
      </c>
      <c r="AB1044" s="136" t="s">
        <v>414</v>
      </c>
      <c r="AC1044" s="179">
        <v>3830155</v>
      </c>
      <c r="AD1044" s="180" t="s">
        <v>1255</v>
      </c>
      <c r="AE1044" s="139">
        <v>0</v>
      </c>
      <c r="AF1044" s="17">
        <v>0</v>
      </c>
      <c r="AG1044" s="17">
        <v>848</v>
      </c>
      <c r="AH1044" s="140">
        <v>0</v>
      </c>
      <c r="AI1044" s="141">
        <v>0</v>
      </c>
      <c r="AJ1044" s="142">
        <v>0</v>
      </c>
      <c r="AK1044" s="121">
        <v>20658.759999999998</v>
      </c>
      <c r="AL1044" s="142">
        <v>24790.511999999995</v>
      </c>
      <c r="AM1044" s="181">
        <v>0</v>
      </c>
      <c r="AN1044" s="141">
        <v>20658.759999999998</v>
      </c>
      <c r="AO1044" s="140">
        <v>29219.057142857113</v>
      </c>
      <c r="AP1044" s="140">
        <v>0</v>
      </c>
      <c r="AQ1044" s="140">
        <v>0</v>
      </c>
      <c r="AR1044" s="142">
        <v>0</v>
      </c>
      <c r="AS1044" s="143">
        <v>0</v>
      </c>
      <c r="AT1044" s="142">
        <v>0</v>
      </c>
      <c r="AU1044" s="143">
        <v>0</v>
      </c>
      <c r="AV1044" s="142">
        <v>848</v>
      </c>
      <c r="AW1044" s="143">
        <v>1</v>
      </c>
      <c r="AX1044" s="142">
        <v>0</v>
      </c>
      <c r="AY1044" s="143">
        <v>0</v>
      </c>
      <c r="AZ1044" s="142">
        <v>0</v>
      </c>
      <c r="BA1044" s="143">
        <v>0</v>
      </c>
      <c r="BB1044" s="142">
        <v>0</v>
      </c>
      <c r="BC1044" s="143">
        <v>0</v>
      </c>
      <c r="BE1044" s="139">
        <v>0</v>
      </c>
      <c r="BF1044" s="139">
        <v>0</v>
      </c>
      <c r="BG1044" s="139">
        <v>0</v>
      </c>
      <c r="BH1044" s="139">
        <v>0</v>
      </c>
      <c r="BI1044" s="139">
        <v>0</v>
      </c>
      <c r="BJ1044" s="139">
        <v>0</v>
      </c>
      <c r="BK1044" s="139">
        <v>0</v>
      </c>
      <c r="BL1044" s="139">
        <v>0</v>
      </c>
      <c r="BM1044" s="139">
        <v>0</v>
      </c>
      <c r="BN1044" s="139">
        <v>0</v>
      </c>
      <c r="BO1044" s="139">
        <v>0</v>
      </c>
      <c r="BP1044" s="139">
        <v>0</v>
      </c>
      <c r="BQ1044" s="144">
        <v>0</v>
      </c>
    </row>
    <row r="1045" spans="2:96" x14ac:dyDescent="0.25">
      <c r="K1045" s="135" t="s">
        <v>328</v>
      </c>
      <c r="N1045" s="61" t="s">
        <v>1256</v>
      </c>
      <c r="V1045" s="61" t="s">
        <v>409</v>
      </c>
      <c r="W1045" s="61" t="s">
        <v>413</v>
      </c>
      <c r="X1045" s="61">
        <v>150</v>
      </c>
      <c r="AB1045" s="136" t="s">
        <v>414</v>
      </c>
      <c r="AC1045" s="179">
        <v>3830160</v>
      </c>
      <c r="AD1045" s="180" t="s">
        <v>1257</v>
      </c>
      <c r="AE1045" s="139">
        <v>0</v>
      </c>
      <c r="AF1045" s="17">
        <v>62.69</v>
      </c>
      <c r="AG1045" s="17">
        <v>11788.63</v>
      </c>
      <c r="AH1045" s="140">
        <v>7369.2597662613671</v>
      </c>
      <c r="AI1045" s="141">
        <v>1670.57</v>
      </c>
      <c r="AJ1045" s="142">
        <v>5011.71</v>
      </c>
      <c r="AK1045" s="121">
        <v>22081.3</v>
      </c>
      <c r="AL1045" s="142">
        <v>26497.56</v>
      </c>
      <c r="AM1045" s="181">
        <v>6146.3049484801058</v>
      </c>
      <c r="AN1045" s="141">
        <v>23304.25481778126</v>
      </c>
      <c r="AO1045" s="140">
        <v>30088.90285714285</v>
      </c>
      <c r="AP1045" s="140">
        <v>5050.3942158571826</v>
      </c>
      <c r="AQ1045" s="140">
        <v>5205.0657128884914</v>
      </c>
      <c r="AR1045" s="142">
        <v>-193.35571288849133</v>
      </c>
      <c r="AS1045" s="143">
        <v>-3.8580786376005663E-2</v>
      </c>
      <c r="AT1045" s="142">
        <v>2164.1940533728757</v>
      </c>
      <c r="AU1045" s="143">
        <v>0.29367862200776135</v>
      </c>
      <c r="AV1045" s="142">
        <v>6583.5642871115078</v>
      </c>
      <c r="AW1045" s="143">
        <v>0.55846729324030941</v>
      </c>
      <c r="AX1045" s="142">
        <v>-38.684215857182608</v>
      </c>
      <c r="AY1045" s="143">
        <v>-7.7187658218816745E-3</v>
      </c>
      <c r="AZ1045" s="142">
        <v>2318.8655504041844</v>
      </c>
      <c r="BA1045" s="143">
        <v>0.31466736469524809</v>
      </c>
      <c r="BB1045" s="142">
        <v>-154.67149703130872</v>
      </c>
      <c r="BC1045" s="143">
        <v>-3.062562849958772E-2</v>
      </c>
      <c r="BE1045" s="139">
        <v>394.55252219543326</v>
      </c>
      <c r="BF1045" s="139">
        <v>416.75789569419362</v>
      </c>
      <c r="BG1045" s="139">
        <v>410.94586567912216</v>
      </c>
      <c r="BH1045" s="139">
        <v>481.51929484742777</v>
      </c>
      <c r="BI1045" s="139">
        <v>449.62042247963137</v>
      </c>
      <c r="BJ1045" s="139">
        <v>423.16957467048303</v>
      </c>
      <c r="BK1045" s="139">
        <v>398.23678291662299</v>
      </c>
      <c r="BL1045" s="139">
        <v>436.17666467363955</v>
      </c>
      <c r="BM1045" s="139">
        <v>469.51310565815373</v>
      </c>
      <c r="BN1045" s="139">
        <v>393.89859616632856</v>
      </c>
      <c r="BO1045" s="139">
        <v>447.79650216259512</v>
      </c>
      <c r="BP1045" s="139">
        <v>482.87848574485952</v>
      </c>
      <c r="BQ1045" s="144">
        <v>5205.0657128884905</v>
      </c>
    </row>
    <row r="1046" spans="2:96" x14ac:dyDescent="0.25">
      <c r="K1046" s="135" t="s">
        <v>328</v>
      </c>
      <c r="N1046" s="61" t="s">
        <v>1258</v>
      </c>
      <c r="V1046" s="61" t="s">
        <v>409</v>
      </c>
      <c r="W1046" s="61" t="s">
        <v>413</v>
      </c>
      <c r="X1046" s="61">
        <v>150</v>
      </c>
      <c r="AB1046" s="136" t="s">
        <v>414</v>
      </c>
      <c r="AC1046" s="179">
        <v>3830165</v>
      </c>
      <c r="AD1046" s="180" t="s">
        <v>1259</v>
      </c>
      <c r="AE1046" s="139">
        <v>0</v>
      </c>
      <c r="AF1046" s="17">
        <v>0</v>
      </c>
      <c r="AG1046" s="17">
        <v>0</v>
      </c>
      <c r="AH1046" s="140">
        <v>0</v>
      </c>
      <c r="AI1046" s="141">
        <v>172.55</v>
      </c>
      <c r="AJ1046" s="142">
        <v>517.65000000000009</v>
      </c>
      <c r="AK1046" s="121">
        <v>1639.74</v>
      </c>
      <c r="AL1046" s="142">
        <v>1967.6879999999999</v>
      </c>
      <c r="AM1046" s="181">
        <v>0</v>
      </c>
      <c r="AN1046" s="141">
        <v>1639.74</v>
      </c>
      <c r="AO1046" s="140">
        <v>5074.9885714285729</v>
      </c>
      <c r="AP1046" s="140">
        <v>473.38011421632319</v>
      </c>
      <c r="AQ1046" s="140">
        <v>488.82230465124275</v>
      </c>
      <c r="AR1046" s="142">
        <v>28.827695348757345</v>
      </c>
      <c r="AS1046" s="143">
        <v>5.5689549596749426E-2</v>
      </c>
      <c r="AT1046" s="142">
        <v>-488.82230465124275</v>
      </c>
      <c r="AU1046" s="143">
        <v>0</v>
      </c>
      <c r="AV1046" s="142">
        <v>-488.82230465124275</v>
      </c>
      <c r="AW1046" s="143">
        <v>0</v>
      </c>
      <c r="AX1046" s="142">
        <v>44.269885783676898</v>
      </c>
      <c r="AY1046" s="143">
        <v>8.5520884349805648E-2</v>
      </c>
      <c r="AZ1046" s="142">
        <v>-473.38011421632319</v>
      </c>
      <c r="BA1046" s="143">
        <v>0</v>
      </c>
      <c r="BB1046" s="142">
        <v>-15.442190434919553</v>
      </c>
      <c r="BC1046" s="143">
        <v>-3.2621121950768821E-2</v>
      </c>
      <c r="BE1046" s="139">
        <v>37.073877499973769</v>
      </c>
      <c r="BF1046" s="139">
        <v>39.102746330190662</v>
      </c>
      <c r="BG1046" s="139">
        <v>38.571710608655856</v>
      </c>
      <c r="BH1046" s="139">
        <v>45.019889951211219</v>
      </c>
      <c r="BI1046" s="139">
        <v>42.175053383050717</v>
      </c>
      <c r="BJ1046" s="139">
        <v>39.754641822797446</v>
      </c>
      <c r="BK1046" s="139">
        <v>37.53571820588725</v>
      </c>
      <c r="BL1046" s="139">
        <v>41.012661629030809</v>
      </c>
      <c r="BM1046" s="139">
        <v>44.067729643592685</v>
      </c>
      <c r="BN1046" s="139">
        <v>37.138151603376357</v>
      </c>
      <c r="BO1046" s="139">
        <v>42.077544165934135</v>
      </c>
      <c r="BP1046" s="139">
        <v>45.292579807541784</v>
      </c>
      <c r="BQ1046" s="144">
        <v>488.82230465124269</v>
      </c>
    </row>
    <row r="1047" spans="2:96" x14ac:dyDescent="0.25">
      <c r="K1047" s="135" t="s">
        <v>328</v>
      </c>
      <c r="N1047" s="61" t="s">
        <v>1260</v>
      </c>
      <c r="V1047" s="61" t="s">
        <v>409</v>
      </c>
      <c r="W1047" s="61" t="s">
        <v>413</v>
      </c>
      <c r="X1047" s="61">
        <v>150</v>
      </c>
      <c r="AB1047" s="136" t="s">
        <v>414</v>
      </c>
      <c r="AC1047" s="179">
        <v>3830170</v>
      </c>
      <c r="AD1047" s="180" t="s">
        <v>1261</v>
      </c>
      <c r="AE1047" s="139">
        <v>0</v>
      </c>
      <c r="AF1047" s="17">
        <v>1132.58</v>
      </c>
      <c r="AG1047" s="17">
        <v>21269.200000000001</v>
      </c>
      <c r="AH1047" s="140">
        <v>11286.876721481478</v>
      </c>
      <c r="AI1047" s="141">
        <v>1394.34</v>
      </c>
      <c r="AJ1047" s="142">
        <v>4183.0199999999995</v>
      </c>
      <c r="AK1047" s="121">
        <v>11126.79</v>
      </c>
      <c r="AL1047" s="142">
        <v>13352.148000000001</v>
      </c>
      <c r="AM1047" s="181">
        <v>9426.638328876923</v>
      </c>
      <c r="AN1047" s="141">
        <v>12987.028392604556</v>
      </c>
      <c r="AO1047" s="140">
        <v>13576.525714285715</v>
      </c>
      <c r="AP1047" s="140">
        <v>5332.6104142316663</v>
      </c>
      <c r="AQ1047" s="140">
        <v>5495.087846576399</v>
      </c>
      <c r="AR1047" s="142">
        <v>-1312.0678465763995</v>
      </c>
      <c r="AS1047" s="143">
        <v>-0.31366520996227598</v>
      </c>
      <c r="AT1047" s="142">
        <v>5791.788874905079</v>
      </c>
      <c r="AU1047" s="143">
        <v>0.51314362846561401</v>
      </c>
      <c r="AV1047" s="142">
        <v>15774.112153423601</v>
      </c>
      <c r="AW1047" s="143">
        <v>0.7416410656453275</v>
      </c>
      <c r="AX1047" s="142">
        <v>-1149.5904142316667</v>
      </c>
      <c r="AY1047" s="143">
        <v>-0.27482307381548904</v>
      </c>
      <c r="AZ1047" s="142">
        <v>5954.2663072498117</v>
      </c>
      <c r="BA1047" s="143">
        <v>0.52753888025705964</v>
      </c>
      <c r="BB1047" s="142">
        <v>-162.47743234473273</v>
      </c>
      <c r="BC1047" s="143">
        <v>-3.0468648508639052E-2</v>
      </c>
      <c r="BE1047" s="139">
        <v>420.17991556895925</v>
      </c>
      <c r="BF1047" s="139">
        <v>441.583342731909</v>
      </c>
      <c r="BG1047" s="139">
        <v>435.98121399026007</v>
      </c>
      <c r="BH1047" s="139">
        <v>504.00588607820714</v>
      </c>
      <c r="BI1047" s="139">
        <v>473.22105739517349</v>
      </c>
      <c r="BJ1047" s="139">
        <v>447.72783444115447</v>
      </c>
      <c r="BK1047" s="139">
        <v>423.66433688399604</v>
      </c>
      <c r="BL1047" s="139">
        <v>460.22727370966601</v>
      </c>
      <c r="BM1047" s="139">
        <v>492.35384156550958</v>
      </c>
      <c r="BN1047" s="139">
        <v>419.48359512247026</v>
      </c>
      <c r="BO1047" s="139">
        <v>471.42539464093687</v>
      </c>
      <c r="BP1047" s="139">
        <v>505.23415444815851</v>
      </c>
      <c r="BQ1047" s="144">
        <v>5495.0878465764008</v>
      </c>
    </row>
    <row r="1048" spans="2:96" x14ac:dyDescent="0.25">
      <c r="K1048" s="135" t="s">
        <v>328</v>
      </c>
      <c r="N1048" s="61" t="s">
        <v>3083</v>
      </c>
      <c r="V1048" s="61" t="s">
        <v>409</v>
      </c>
      <c r="W1048" s="61" t="s">
        <v>413</v>
      </c>
      <c r="X1048" s="61">
        <v>150</v>
      </c>
      <c r="AB1048" s="136" t="s">
        <v>414</v>
      </c>
      <c r="AC1048" s="179">
        <v>3860150</v>
      </c>
      <c r="AD1048" s="180" t="s">
        <v>3084</v>
      </c>
      <c r="AE1048" s="139">
        <v>0</v>
      </c>
      <c r="AF1048" s="17">
        <v>0</v>
      </c>
      <c r="AG1048" s="17">
        <v>121551.24</v>
      </c>
      <c r="AH1048" s="140">
        <v>13595.620071233052</v>
      </c>
      <c r="AI1048" s="141">
        <v>5248.39</v>
      </c>
      <c r="AJ1048" s="142">
        <v>15745.170000000002</v>
      </c>
      <c r="AK1048" s="121">
        <v>5248.39</v>
      </c>
      <c r="AL1048" s="142">
        <v>6298.0680000000011</v>
      </c>
      <c r="AM1048" s="181">
        <v>11329.683392713821</v>
      </c>
      <c r="AN1048" s="141">
        <v>7514.3266785192309</v>
      </c>
      <c r="AO1048" s="140">
        <v>8997.24</v>
      </c>
      <c r="AP1048" s="140">
        <v>15863.363928451399</v>
      </c>
      <c r="AQ1048" s="140">
        <v>16338.25375424517</v>
      </c>
      <c r="AR1048" s="142">
        <v>-593.08375424516817</v>
      </c>
      <c r="AS1048" s="143">
        <v>-3.7667662797236746E-2</v>
      </c>
      <c r="AT1048" s="142">
        <v>-2742.6336830121181</v>
      </c>
      <c r="AU1048" s="143">
        <v>-0.20172920901307412</v>
      </c>
      <c r="AV1048" s="142">
        <v>105212.98624575483</v>
      </c>
      <c r="AW1048" s="143">
        <v>0.86558546211256115</v>
      </c>
      <c r="AX1048" s="142">
        <v>-118.19392845139737</v>
      </c>
      <c r="AY1048" s="143">
        <v>-7.5066784576728832E-3</v>
      </c>
      <c r="AZ1048" s="142">
        <v>-2267.7438572183473</v>
      </c>
      <c r="BA1048" s="143">
        <v>-0.16679959026044441</v>
      </c>
      <c r="BB1048" s="142">
        <v>-474.8898257937708</v>
      </c>
      <c r="BC1048" s="143">
        <v>-2.9936262443178412E-2</v>
      </c>
      <c r="BE1048" s="139">
        <v>1387.63290363648</v>
      </c>
      <c r="BF1048" s="139">
        <v>1342.8692504846699</v>
      </c>
      <c r="BG1048" s="139">
        <v>1387.63290363648</v>
      </c>
      <c r="BH1048" s="139">
        <v>1387.63290363692</v>
      </c>
      <c r="BI1048" s="139">
        <v>1253.34642684594</v>
      </c>
      <c r="BJ1048" s="139">
        <v>1387.63290363737</v>
      </c>
      <c r="BK1048" s="139">
        <v>1342.86925048596</v>
      </c>
      <c r="BL1048" s="139">
        <v>1387.6329036378099</v>
      </c>
      <c r="BM1048" s="139">
        <v>1342.86925048596</v>
      </c>
      <c r="BN1048" s="139">
        <v>1387.6329036378099</v>
      </c>
      <c r="BO1048" s="139">
        <v>1387.6329036378099</v>
      </c>
      <c r="BP1048" s="139">
        <v>1342.8692504819601</v>
      </c>
      <c r="BQ1048" s="144">
        <v>16338.253754245168</v>
      </c>
    </row>
    <row r="1049" spans="2:96" x14ac:dyDescent="0.25">
      <c r="K1049" s="135" t="s">
        <v>328</v>
      </c>
      <c r="N1049" s="61" t="s">
        <v>3085</v>
      </c>
      <c r="V1049" s="61" t="s">
        <v>409</v>
      </c>
      <c r="W1049" s="61" t="s">
        <v>413</v>
      </c>
      <c r="X1049" s="61">
        <v>150</v>
      </c>
      <c r="AB1049" s="136" t="s">
        <v>414</v>
      </c>
      <c r="AC1049" s="179">
        <v>250000000000</v>
      </c>
      <c r="AD1049" s="180" t="s">
        <v>3086</v>
      </c>
      <c r="AE1049" s="139">
        <v>3421164.5400000005</v>
      </c>
      <c r="AF1049" s="17">
        <v>0</v>
      </c>
      <c r="AG1049" s="17">
        <v>0</v>
      </c>
      <c r="AH1049" s="140">
        <v>0</v>
      </c>
      <c r="AI1049" s="141">
        <v>0</v>
      </c>
      <c r="AJ1049" s="142">
        <v>0</v>
      </c>
      <c r="AK1049" s="121">
        <v>0</v>
      </c>
      <c r="AL1049" s="142">
        <v>0</v>
      </c>
      <c r="AM1049" s="181">
        <v>0</v>
      </c>
      <c r="AN1049" s="141">
        <v>0</v>
      </c>
      <c r="AO1049" s="140">
        <v>0</v>
      </c>
      <c r="AP1049" s="140">
        <v>0</v>
      </c>
      <c r="AQ1049" s="140">
        <v>0</v>
      </c>
      <c r="AR1049" s="142">
        <v>0</v>
      </c>
      <c r="AS1049" s="143">
        <v>0</v>
      </c>
      <c r="AT1049" s="142">
        <v>0</v>
      </c>
      <c r="AU1049" s="143">
        <v>0</v>
      </c>
      <c r="AV1049" s="142">
        <v>0</v>
      </c>
      <c r="AW1049" s="143">
        <v>0</v>
      </c>
      <c r="AX1049" s="142">
        <v>0</v>
      </c>
      <c r="AY1049" s="143">
        <v>0</v>
      </c>
      <c r="AZ1049" s="142">
        <v>0</v>
      </c>
      <c r="BA1049" s="143">
        <v>0</v>
      </c>
      <c r="BB1049" s="142">
        <v>0</v>
      </c>
      <c r="BC1049" s="143">
        <v>0</v>
      </c>
      <c r="BE1049" s="139">
        <v>0</v>
      </c>
      <c r="BF1049" s="139">
        <v>0</v>
      </c>
      <c r="BG1049" s="139">
        <v>0</v>
      </c>
      <c r="BH1049" s="139">
        <v>0</v>
      </c>
      <c r="BI1049" s="139">
        <v>0</v>
      </c>
      <c r="BJ1049" s="139">
        <v>0</v>
      </c>
      <c r="BK1049" s="139">
        <v>0</v>
      </c>
      <c r="BL1049" s="139">
        <v>0</v>
      </c>
      <c r="BM1049" s="139">
        <v>0</v>
      </c>
      <c r="BN1049" s="139">
        <v>0</v>
      </c>
      <c r="BO1049" s="139">
        <v>0</v>
      </c>
      <c r="BP1049" s="139">
        <v>0</v>
      </c>
      <c r="BQ1049" s="144">
        <v>0</v>
      </c>
    </row>
    <row r="1050" spans="2:96" x14ac:dyDescent="0.25">
      <c r="K1050" s="135" t="s">
        <v>328</v>
      </c>
      <c r="N1050" s="61" t="s">
        <v>3087</v>
      </c>
      <c r="V1050" s="61" t="s">
        <v>409</v>
      </c>
      <c r="W1050" s="61" t="s">
        <v>413</v>
      </c>
      <c r="X1050" s="61">
        <v>150</v>
      </c>
      <c r="AB1050" s="136" t="s">
        <v>414</v>
      </c>
      <c r="AC1050" s="179">
        <v>250000000005</v>
      </c>
      <c r="AD1050" s="180" t="s">
        <v>3088</v>
      </c>
      <c r="AE1050" s="139">
        <v>-333413.16999999993</v>
      </c>
      <c r="AF1050" s="17">
        <v>0</v>
      </c>
      <c r="AG1050" s="17">
        <v>0</v>
      </c>
      <c r="AH1050" s="140">
        <v>0</v>
      </c>
      <c r="AI1050" s="141">
        <v>0</v>
      </c>
      <c r="AJ1050" s="142">
        <v>0</v>
      </c>
      <c r="AK1050" s="121">
        <v>0</v>
      </c>
      <c r="AL1050" s="142">
        <v>0</v>
      </c>
      <c r="AM1050" s="181">
        <v>0</v>
      </c>
      <c r="AN1050" s="141">
        <v>0</v>
      </c>
      <c r="AO1050" s="140">
        <v>0</v>
      </c>
      <c r="AP1050" s="140">
        <v>0</v>
      </c>
      <c r="AQ1050" s="140">
        <v>0</v>
      </c>
      <c r="AR1050" s="142">
        <v>0</v>
      </c>
      <c r="AS1050" s="143">
        <v>0</v>
      </c>
      <c r="AT1050" s="142">
        <v>0</v>
      </c>
      <c r="AU1050" s="143">
        <v>0</v>
      </c>
      <c r="AV1050" s="142">
        <v>0</v>
      </c>
      <c r="AW1050" s="143">
        <v>0</v>
      </c>
      <c r="AX1050" s="142">
        <v>0</v>
      </c>
      <c r="AY1050" s="143">
        <v>0</v>
      </c>
      <c r="AZ1050" s="142">
        <v>0</v>
      </c>
      <c r="BA1050" s="143">
        <v>0</v>
      </c>
      <c r="BB1050" s="142">
        <v>0</v>
      </c>
      <c r="BC1050" s="143">
        <v>0</v>
      </c>
      <c r="BE1050" s="139">
        <v>0</v>
      </c>
      <c r="BF1050" s="139">
        <v>0</v>
      </c>
      <c r="BG1050" s="139">
        <v>0</v>
      </c>
      <c r="BH1050" s="139">
        <v>0</v>
      </c>
      <c r="BI1050" s="139">
        <v>0</v>
      </c>
      <c r="BJ1050" s="139">
        <v>0</v>
      </c>
      <c r="BK1050" s="139">
        <v>0</v>
      </c>
      <c r="BL1050" s="139">
        <v>0</v>
      </c>
      <c r="BM1050" s="139">
        <v>0</v>
      </c>
      <c r="BN1050" s="139">
        <v>0</v>
      </c>
      <c r="BO1050" s="139">
        <v>0</v>
      </c>
      <c r="BP1050" s="139">
        <v>0</v>
      </c>
      <c r="BQ1050" s="144">
        <v>0</v>
      </c>
    </row>
    <row r="1051" spans="2:96" x14ac:dyDescent="0.25">
      <c r="K1051" s="135" t="s">
        <v>328</v>
      </c>
      <c r="N1051" s="61" t="s">
        <v>3089</v>
      </c>
      <c r="V1051" s="61" t="s">
        <v>409</v>
      </c>
      <c r="W1051" s="61" t="s">
        <v>413</v>
      </c>
      <c r="X1051" s="61">
        <v>150</v>
      </c>
      <c r="AB1051" s="136" t="s">
        <v>414</v>
      </c>
      <c r="AC1051" s="179">
        <v>250000004700</v>
      </c>
      <c r="AD1051" s="180" t="s">
        <v>3090</v>
      </c>
      <c r="AE1051" s="139">
        <v>177192.66000000006</v>
      </c>
      <c r="AF1051" s="17">
        <v>0</v>
      </c>
      <c r="AG1051" s="17">
        <v>0</v>
      </c>
      <c r="AH1051" s="140">
        <v>0</v>
      </c>
      <c r="AI1051" s="141">
        <v>0</v>
      </c>
      <c r="AJ1051" s="142">
        <v>0</v>
      </c>
      <c r="AK1051" s="121">
        <v>0</v>
      </c>
      <c r="AL1051" s="142">
        <v>0</v>
      </c>
      <c r="AM1051" s="181">
        <v>0</v>
      </c>
      <c r="AN1051" s="141">
        <v>0</v>
      </c>
      <c r="AO1051" s="140">
        <v>0</v>
      </c>
      <c r="AP1051" s="140">
        <v>0</v>
      </c>
      <c r="AQ1051" s="140">
        <v>0</v>
      </c>
      <c r="AR1051" s="142">
        <v>0</v>
      </c>
      <c r="AS1051" s="143">
        <v>0</v>
      </c>
      <c r="AT1051" s="142">
        <v>0</v>
      </c>
      <c r="AU1051" s="143">
        <v>0</v>
      </c>
      <c r="AV1051" s="142">
        <v>0</v>
      </c>
      <c r="AW1051" s="143">
        <v>0</v>
      </c>
      <c r="AX1051" s="142">
        <v>0</v>
      </c>
      <c r="AY1051" s="143">
        <v>0</v>
      </c>
      <c r="AZ1051" s="142">
        <v>0</v>
      </c>
      <c r="BA1051" s="143">
        <v>0</v>
      </c>
      <c r="BB1051" s="142">
        <v>0</v>
      </c>
      <c r="BC1051" s="143">
        <v>0</v>
      </c>
      <c r="BE1051" s="139">
        <v>0</v>
      </c>
      <c r="BF1051" s="139">
        <v>0</v>
      </c>
      <c r="BG1051" s="139">
        <v>0</v>
      </c>
      <c r="BH1051" s="139">
        <v>0</v>
      </c>
      <c r="BI1051" s="139">
        <v>0</v>
      </c>
      <c r="BJ1051" s="139">
        <v>0</v>
      </c>
      <c r="BK1051" s="139">
        <v>0</v>
      </c>
      <c r="BL1051" s="139">
        <v>0</v>
      </c>
      <c r="BM1051" s="139">
        <v>0</v>
      </c>
      <c r="BN1051" s="139">
        <v>0</v>
      </c>
      <c r="BO1051" s="139">
        <v>0</v>
      </c>
      <c r="BP1051" s="139">
        <v>0</v>
      </c>
      <c r="BQ1051" s="144">
        <v>0</v>
      </c>
    </row>
    <row r="1052" spans="2:96" ht="18.75" hidden="1" x14ac:dyDescent="0.3">
      <c r="B1052" s="120" t="s">
        <v>318</v>
      </c>
      <c r="C1052" s="120" t="s">
        <v>318</v>
      </c>
      <c r="J1052" s="120" t="s">
        <v>318</v>
      </c>
      <c r="K1052" s="135" t="s">
        <v>321</v>
      </c>
      <c r="N1052" s="61" t="s">
        <v>323</v>
      </c>
      <c r="AC1052" s="145"/>
      <c r="AD1052" s="165"/>
      <c r="AE1052" s="17"/>
      <c r="AI1052" s="163"/>
      <c r="AS1052" s="61"/>
      <c r="AU1052" s="61"/>
      <c r="AW1052" s="61"/>
      <c r="AY1052" s="61"/>
      <c r="BA1052" s="61"/>
      <c r="BB1052" s="61"/>
      <c r="BC1052" s="61"/>
      <c r="BE1052" s="17"/>
      <c r="BF1052" s="17"/>
      <c r="BG1052" s="17"/>
      <c r="BH1052" s="17"/>
      <c r="BI1052" s="17"/>
      <c r="BJ1052" s="17"/>
      <c r="BK1052" s="17"/>
      <c r="BL1052" s="17"/>
      <c r="BM1052" s="17"/>
      <c r="BN1052" s="17"/>
      <c r="BO1052" s="17"/>
      <c r="BP1052" s="17"/>
      <c r="BQ1052" s="166"/>
    </row>
    <row r="1053" spans="2:96" ht="17.25" x14ac:dyDescent="0.3">
      <c r="K1053" s="135" t="s">
        <v>325</v>
      </c>
      <c r="V1053" s="61" t="s">
        <v>409</v>
      </c>
      <c r="W1053" s="61" t="s">
        <v>413</v>
      </c>
      <c r="AB1053" s="136" t="s">
        <v>414</v>
      </c>
      <c r="AC1053" s="167" t="s">
        <v>1262</v>
      </c>
      <c r="AD1053" s="138"/>
      <c r="AE1053" s="168">
        <v>3849597.7400000007</v>
      </c>
      <c r="AF1053" s="168">
        <v>5407445.4800000014</v>
      </c>
      <c r="AG1053" s="168">
        <v>2367241.7199999997</v>
      </c>
      <c r="AH1053" s="169">
        <v>1627883.2116162914</v>
      </c>
      <c r="AI1053" s="170">
        <v>1625177.66</v>
      </c>
      <c r="AJ1053" s="169">
        <v>4875532.9799999995</v>
      </c>
      <c r="AK1053" s="170">
        <v>4034029.2900000014</v>
      </c>
      <c r="AL1053" s="169">
        <v>4840835.1480000019</v>
      </c>
      <c r="AM1053" s="170">
        <v>1359160.4298948131</v>
      </c>
      <c r="AN1053" s="170">
        <v>4302752.0717214793</v>
      </c>
      <c r="AO1053" s="169">
        <v>4510774.0628571426</v>
      </c>
      <c r="AP1053" s="169">
        <v>4487986.3545020958</v>
      </c>
      <c r="AQ1053" s="169">
        <v>4622411.4330947418</v>
      </c>
      <c r="AR1053" s="169">
        <v>253121.54690525774</v>
      </c>
      <c r="AS1053" s="171">
        <v>5.191669258388603E-2</v>
      </c>
      <c r="AT1053" s="169">
        <v>-2994528.2214784501</v>
      </c>
      <c r="AU1053" s="171">
        <v>-1.8395227618971788</v>
      </c>
      <c r="AV1053" s="169">
        <v>-2255169.713094742</v>
      </c>
      <c r="AW1053" s="171">
        <v>-0.95265713426795395</v>
      </c>
      <c r="AX1053" s="169">
        <v>387546.62549790367</v>
      </c>
      <c r="AY1053" s="171">
        <v>7.9488053324152416E-2</v>
      </c>
      <c r="AZ1053" s="169">
        <v>-2860103.1428858042</v>
      </c>
      <c r="BA1053" s="171">
        <v>-1.7569461509748401</v>
      </c>
      <c r="BB1053" s="169">
        <v>-134425.07859264594</v>
      </c>
      <c r="BC1053" s="171">
        <v>-2.9952203053781178E-2</v>
      </c>
      <c r="BE1053" s="168">
        <v>396680.0335939799</v>
      </c>
      <c r="BF1053" s="168">
        <v>369070.00994863664</v>
      </c>
      <c r="BG1053" s="168">
        <v>380549.30225435313</v>
      </c>
      <c r="BH1053" s="168">
        <v>405109.09831289528</v>
      </c>
      <c r="BI1053" s="168">
        <v>370074.03436582867</v>
      </c>
      <c r="BJ1053" s="168">
        <v>383063.49028120236</v>
      </c>
      <c r="BK1053" s="168">
        <v>384669.54461920733</v>
      </c>
      <c r="BL1053" s="168">
        <v>385739.04955710698</v>
      </c>
      <c r="BM1053" s="168">
        <v>389798.13658275205</v>
      </c>
      <c r="BN1053" s="168">
        <v>386676.62019663857</v>
      </c>
      <c r="BO1053" s="168">
        <v>388169.81049395492</v>
      </c>
      <c r="BP1053" s="168">
        <v>382812.3028881877</v>
      </c>
      <c r="BQ1053" s="172">
        <v>4622411.4330947418</v>
      </c>
    </row>
    <row r="1054" spans="2:96" ht="18.75" x14ac:dyDescent="0.3">
      <c r="K1054" s="135" t="s">
        <v>325</v>
      </c>
      <c r="AC1054" s="145"/>
      <c r="AD1054" s="173"/>
      <c r="AE1054" s="174"/>
      <c r="AI1054" s="175"/>
      <c r="AS1054" s="61"/>
      <c r="AU1054" s="61"/>
      <c r="AW1054" s="61"/>
      <c r="AY1054" s="61"/>
      <c r="BA1054" s="61"/>
      <c r="BB1054" s="61"/>
      <c r="BC1054" s="61"/>
      <c r="BE1054" s="174"/>
      <c r="BF1054" s="174"/>
      <c r="BG1054" s="174"/>
      <c r="BH1054" s="174"/>
      <c r="BI1054" s="174"/>
      <c r="BJ1054" s="174"/>
      <c r="BK1054" s="174"/>
      <c r="BL1054" s="174"/>
      <c r="BM1054" s="174"/>
      <c r="BN1054" s="174"/>
      <c r="BO1054" s="174"/>
      <c r="BP1054" s="174"/>
      <c r="BQ1054" s="176"/>
    </row>
    <row r="1055" spans="2:96" ht="18.75" x14ac:dyDescent="0.3">
      <c r="K1055" s="135" t="s">
        <v>325</v>
      </c>
      <c r="M1055" s="61" t="s">
        <v>416</v>
      </c>
      <c r="N1055" s="61" t="s">
        <v>1263</v>
      </c>
      <c r="V1055" s="61" t="s">
        <v>409</v>
      </c>
      <c r="W1055" s="61" t="s">
        <v>417</v>
      </c>
      <c r="X1055" s="61">
        <v>151</v>
      </c>
      <c r="AB1055" s="136" t="s">
        <v>414</v>
      </c>
      <c r="AC1055" s="162" t="s">
        <v>418</v>
      </c>
      <c r="AD1055" s="138"/>
      <c r="AE1055" s="39"/>
      <c r="AI1055" s="163"/>
      <c r="AS1055" s="61"/>
      <c r="AU1055" s="61"/>
      <c r="AW1055" s="61"/>
      <c r="AY1055" s="61"/>
      <c r="BA1055" s="61"/>
      <c r="BB1055" s="61"/>
      <c r="BC1055" s="61"/>
      <c r="BE1055" s="39"/>
      <c r="BF1055" s="39"/>
      <c r="BG1055" s="39"/>
      <c r="BH1055" s="39"/>
      <c r="BI1055" s="39"/>
      <c r="BJ1055" s="39"/>
      <c r="BK1055" s="39"/>
      <c r="BL1055" s="39"/>
      <c r="BM1055" s="39"/>
      <c r="BN1055" s="39"/>
      <c r="BO1055" s="39"/>
      <c r="BP1055" s="39"/>
      <c r="BQ1055" s="164"/>
      <c r="BS1055" s="61">
        <v>1092698.8</v>
      </c>
      <c r="BT1055" s="61">
        <v>1547791.69</v>
      </c>
      <c r="BU1055" s="61">
        <v>1578710.0599999998</v>
      </c>
      <c r="BV1055" s="61">
        <v>1274095.1501476688</v>
      </c>
      <c r="BW1055" s="61">
        <v>421684.5</v>
      </c>
      <c r="BX1055" s="61">
        <v>1265053.5</v>
      </c>
      <c r="BY1055" s="61">
        <v>1235865.1500000001</v>
      </c>
      <c r="BZ1055" s="61">
        <v>1483038.1800000002</v>
      </c>
      <c r="CA1055" s="61">
        <v>1063786.2091377866</v>
      </c>
      <c r="CB1055" s="61">
        <v>1446174.0910098823</v>
      </c>
      <c r="CC1055" s="61">
        <v>1606795.1657142863</v>
      </c>
      <c r="CD1055" s="61">
        <v>1354673.640479089</v>
      </c>
      <c r="CE1055" s="61">
        <v>1395264.8567986658</v>
      </c>
      <c r="CG1055" s="61">
        <v>119349.62790687173</v>
      </c>
      <c r="CH1055" s="61">
        <v>111535.42186166266</v>
      </c>
      <c r="CI1055" s="61">
        <v>114887.10147553396</v>
      </c>
      <c r="CJ1055" s="61">
        <v>122302.53977749753</v>
      </c>
      <c r="CK1055" s="61">
        <v>111757.22633703143</v>
      </c>
      <c r="CL1055" s="61">
        <v>115678.33512699422</v>
      </c>
      <c r="CM1055" s="61">
        <v>115832.93268495958</v>
      </c>
      <c r="CN1055" s="61">
        <v>116520.34707287551</v>
      </c>
      <c r="CO1055" s="61">
        <v>117748.84332019235</v>
      </c>
      <c r="CP1055" s="61">
        <v>116511.15763968974</v>
      </c>
      <c r="CQ1055" s="61">
        <v>117284.38584312625</v>
      </c>
      <c r="CR1055" s="61">
        <v>115856.93775223095</v>
      </c>
    </row>
    <row r="1056" spans="2:96" x14ac:dyDescent="0.25">
      <c r="K1056" s="135" t="s">
        <v>328</v>
      </c>
      <c r="N1056" s="61" t="s">
        <v>3091</v>
      </c>
      <c r="V1056" s="61" t="s">
        <v>409</v>
      </c>
      <c r="W1056" s="61" t="s">
        <v>417</v>
      </c>
      <c r="X1056" s="61">
        <v>151</v>
      </c>
      <c r="AB1056" s="136" t="s">
        <v>414</v>
      </c>
      <c r="AC1056" s="179">
        <v>3900501</v>
      </c>
      <c r="AD1056" s="180" t="s">
        <v>3092</v>
      </c>
      <c r="AE1056" s="139">
        <v>0</v>
      </c>
      <c r="AF1056" s="17">
        <v>0</v>
      </c>
      <c r="AG1056" s="17">
        <v>0</v>
      </c>
      <c r="AH1056" s="140">
        <v>0</v>
      </c>
      <c r="AI1056" s="141">
        <v>0</v>
      </c>
      <c r="AJ1056" s="142">
        <v>0</v>
      </c>
      <c r="AK1056" s="121">
        <v>-109191.48</v>
      </c>
      <c r="AL1056" s="142">
        <v>-131029.77599999998</v>
      </c>
      <c r="AM1056" s="181">
        <v>0</v>
      </c>
      <c r="AN1056" s="141">
        <v>-109191.48</v>
      </c>
      <c r="AO1056" s="140">
        <v>0</v>
      </c>
      <c r="AP1056" s="140">
        <v>0</v>
      </c>
      <c r="AQ1056" s="140">
        <v>0</v>
      </c>
      <c r="AR1056" s="142">
        <v>0</v>
      </c>
      <c r="AS1056" s="143">
        <v>0</v>
      </c>
      <c r="AT1056" s="142">
        <v>0</v>
      </c>
      <c r="AU1056" s="143">
        <v>0</v>
      </c>
      <c r="AV1056" s="142">
        <v>0</v>
      </c>
      <c r="AW1056" s="143">
        <v>0</v>
      </c>
      <c r="AX1056" s="142">
        <v>0</v>
      </c>
      <c r="AY1056" s="143">
        <v>0</v>
      </c>
      <c r="AZ1056" s="142">
        <v>0</v>
      </c>
      <c r="BA1056" s="143">
        <v>0</v>
      </c>
      <c r="BB1056" s="142">
        <v>0</v>
      </c>
      <c r="BC1056" s="143">
        <v>0</v>
      </c>
      <c r="BE1056" s="139">
        <v>0</v>
      </c>
      <c r="BF1056" s="139">
        <v>0</v>
      </c>
      <c r="BG1056" s="139">
        <v>0</v>
      </c>
      <c r="BH1056" s="139">
        <v>0</v>
      </c>
      <c r="BI1056" s="139">
        <v>0</v>
      </c>
      <c r="BJ1056" s="139">
        <v>0</v>
      </c>
      <c r="BK1056" s="139">
        <v>0</v>
      </c>
      <c r="BL1056" s="139">
        <v>0</v>
      </c>
      <c r="BM1056" s="139">
        <v>0</v>
      </c>
      <c r="BN1056" s="139">
        <v>0</v>
      </c>
      <c r="BO1056" s="139">
        <v>0</v>
      </c>
      <c r="BP1056" s="139">
        <v>0</v>
      </c>
      <c r="BQ1056" s="144">
        <v>0</v>
      </c>
    </row>
    <row r="1057" spans="11:69" x14ac:dyDescent="0.25">
      <c r="K1057" s="135" t="s">
        <v>328</v>
      </c>
      <c r="N1057" s="61" t="s">
        <v>1264</v>
      </c>
      <c r="V1057" s="61" t="s">
        <v>409</v>
      </c>
      <c r="W1057" s="61" t="s">
        <v>417</v>
      </c>
      <c r="X1057" s="61">
        <v>151</v>
      </c>
      <c r="AB1057" s="136" t="s">
        <v>414</v>
      </c>
      <c r="AC1057" s="179">
        <v>3910090</v>
      </c>
      <c r="AD1057" s="180" t="s">
        <v>1265</v>
      </c>
      <c r="AE1057" s="139">
        <v>0</v>
      </c>
      <c r="AF1057" s="17">
        <v>3247.49</v>
      </c>
      <c r="AG1057" s="17">
        <v>2752.28</v>
      </c>
      <c r="AH1057" s="140">
        <v>0</v>
      </c>
      <c r="AI1057" s="141">
        <v>0</v>
      </c>
      <c r="AJ1057" s="142">
        <v>0</v>
      </c>
      <c r="AK1057" s="121">
        <v>6163.1100000000006</v>
      </c>
      <c r="AL1057" s="142">
        <v>7395.732</v>
      </c>
      <c r="AM1057" s="181">
        <v>0</v>
      </c>
      <c r="AN1057" s="141">
        <v>6163.1100000000006</v>
      </c>
      <c r="AO1057" s="140">
        <v>10329.822857142901</v>
      </c>
      <c r="AP1057" s="140">
        <v>0</v>
      </c>
      <c r="AQ1057" s="140">
        <v>0</v>
      </c>
      <c r="AR1057" s="142">
        <v>0</v>
      </c>
      <c r="AS1057" s="143">
        <v>0</v>
      </c>
      <c r="AT1057" s="142">
        <v>0</v>
      </c>
      <c r="AU1057" s="143">
        <v>0</v>
      </c>
      <c r="AV1057" s="142">
        <v>2752.28</v>
      </c>
      <c r="AW1057" s="143">
        <v>1</v>
      </c>
      <c r="AX1057" s="142">
        <v>0</v>
      </c>
      <c r="AY1057" s="143">
        <v>0</v>
      </c>
      <c r="AZ1057" s="142">
        <v>0</v>
      </c>
      <c r="BA1057" s="143">
        <v>0</v>
      </c>
      <c r="BB1057" s="142">
        <v>0</v>
      </c>
      <c r="BC1057" s="143">
        <v>0</v>
      </c>
      <c r="BE1057" s="139">
        <v>0</v>
      </c>
      <c r="BF1057" s="139">
        <v>0</v>
      </c>
      <c r="BG1057" s="139">
        <v>0</v>
      </c>
      <c r="BH1057" s="139">
        <v>0</v>
      </c>
      <c r="BI1057" s="139">
        <v>0</v>
      </c>
      <c r="BJ1057" s="139">
        <v>0</v>
      </c>
      <c r="BK1057" s="139">
        <v>0</v>
      </c>
      <c r="BL1057" s="139">
        <v>0</v>
      </c>
      <c r="BM1057" s="139">
        <v>0</v>
      </c>
      <c r="BN1057" s="139">
        <v>0</v>
      </c>
      <c r="BO1057" s="139">
        <v>0</v>
      </c>
      <c r="BP1057" s="139">
        <v>0</v>
      </c>
      <c r="BQ1057" s="144">
        <v>0</v>
      </c>
    </row>
    <row r="1058" spans="11:69" x14ac:dyDescent="0.25">
      <c r="K1058" s="135" t="s">
        <v>328</v>
      </c>
      <c r="N1058" s="61" t="s">
        <v>1266</v>
      </c>
      <c r="V1058" s="61" t="s">
        <v>409</v>
      </c>
      <c r="W1058" s="61" t="s">
        <v>417</v>
      </c>
      <c r="X1058" s="61">
        <v>151</v>
      </c>
      <c r="AB1058" s="136" t="s">
        <v>414</v>
      </c>
      <c r="AC1058" s="179">
        <v>3910105</v>
      </c>
      <c r="AD1058" s="180" t="s">
        <v>1267</v>
      </c>
      <c r="AE1058" s="139">
        <v>0</v>
      </c>
      <c r="AF1058" s="17">
        <v>0</v>
      </c>
      <c r="AG1058" s="17">
        <v>5267.9</v>
      </c>
      <c r="AH1058" s="140">
        <v>0</v>
      </c>
      <c r="AI1058" s="141">
        <v>0</v>
      </c>
      <c r="AJ1058" s="142">
        <v>0</v>
      </c>
      <c r="AK1058" s="121">
        <v>-211.64999999999964</v>
      </c>
      <c r="AL1058" s="142">
        <v>-253.97999999999956</v>
      </c>
      <c r="AM1058" s="181">
        <v>0</v>
      </c>
      <c r="AN1058" s="141">
        <v>-211.64999999999964</v>
      </c>
      <c r="AO1058" s="140">
        <v>277.81714285714298</v>
      </c>
      <c r="AP1058" s="140">
        <v>0</v>
      </c>
      <c r="AQ1058" s="140">
        <v>0</v>
      </c>
      <c r="AR1058" s="142">
        <v>0</v>
      </c>
      <c r="AS1058" s="143">
        <v>0</v>
      </c>
      <c r="AT1058" s="142">
        <v>0</v>
      </c>
      <c r="AU1058" s="143">
        <v>0</v>
      </c>
      <c r="AV1058" s="142">
        <v>5267.9</v>
      </c>
      <c r="AW1058" s="143">
        <v>1</v>
      </c>
      <c r="AX1058" s="142">
        <v>0</v>
      </c>
      <c r="AY1058" s="143">
        <v>0</v>
      </c>
      <c r="AZ1058" s="142">
        <v>0</v>
      </c>
      <c r="BA1058" s="143">
        <v>0</v>
      </c>
      <c r="BB1058" s="142">
        <v>0</v>
      </c>
      <c r="BC1058" s="143">
        <v>0</v>
      </c>
      <c r="BE1058" s="139">
        <v>0</v>
      </c>
      <c r="BF1058" s="139">
        <v>0</v>
      </c>
      <c r="BG1058" s="139">
        <v>0</v>
      </c>
      <c r="BH1058" s="139">
        <v>0</v>
      </c>
      <c r="BI1058" s="139">
        <v>0</v>
      </c>
      <c r="BJ1058" s="139">
        <v>0</v>
      </c>
      <c r="BK1058" s="139">
        <v>0</v>
      </c>
      <c r="BL1058" s="139">
        <v>0</v>
      </c>
      <c r="BM1058" s="139">
        <v>0</v>
      </c>
      <c r="BN1058" s="139">
        <v>0</v>
      </c>
      <c r="BO1058" s="139">
        <v>0</v>
      </c>
      <c r="BP1058" s="139">
        <v>0</v>
      </c>
      <c r="BQ1058" s="144">
        <v>0</v>
      </c>
    </row>
    <row r="1059" spans="11:69" x14ac:dyDescent="0.25">
      <c r="K1059" s="135" t="s">
        <v>328</v>
      </c>
      <c r="N1059" s="61" t="s">
        <v>3093</v>
      </c>
      <c r="V1059" s="61" t="s">
        <v>409</v>
      </c>
      <c r="W1059" s="61" t="s">
        <v>417</v>
      </c>
      <c r="X1059" s="61">
        <v>151</v>
      </c>
      <c r="AB1059" s="136" t="s">
        <v>414</v>
      </c>
      <c r="AC1059" s="179">
        <v>3910107</v>
      </c>
      <c r="AD1059" s="180" t="s">
        <v>3094</v>
      </c>
      <c r="AE1059" s="139">
        <v>0</v>
      </c>
      <c r="AF1059" s="17">
        <v>0</v>
      </c>
      <c r="AG1059" s="17">
        <v>1602.04</v>
      </c>
      <c r="AH1059" s="140">
        <v>4999.8160225790916</v>
      </c>
      <c r="AI1059" s="141">
        <v>0</v>
      </c>
      <c r="AJ1059" s="142">
        <v>0</v>
      </c>
      <c r="AK1059" s="121">
        <v>3.4100000000000001E-13</v>
      </c>
      <c r="AL1059" s="142">
        <v>4.0920000000000001E-13</v>
      </c>
      <c r="AM1059" s="181">
        <v>4166.5133521314701</v>
      </c>
      <c r="AN1059" s="141">
        <v>833.30267044762184</v>
      </c>
      <c r="AO1059" s="140">
        <v>0</v>
      </c>
      <c r="AP1059" s="140">
        <v>0</v>
      </c>
      <c r="AQ1059" s="140">
        <v>0</v>
      </c>
      <c r="AR1059" s="142">
        <v>0</v>
      </c>
      <c r="AS1059" s="143">
        <v>0</v>
      </c>
      <c r="AT1059" s="142">
        <v>4999.8160225790916</v>
      </c>
      <c r="AU1059" s="143">
        <v>1</v>
      </c>
      <c r="AV1059" s="142">
        <v>1602.04</v>
      </c>
      <c r="AW1059" s="143">
        <v>1</v>
      </c>
      <c r="AX1059" s="142">
        <v>0</v>
      </c>
      <c r="AY1059" s="143">
        <v>0</v>
      </c>
      <c r="AZ1059" s="142">
        <v>4999.8160225790916</v>
      </c>
      <c r="BA1059" s="143">
        <v>1</v>
      </c>
      <c r="BB1059" s="142">
        <v>0</v>
      </c>
      <c r="BC1059" s="143">
        <v>0</v>
      </c>
      <c r="BE1059" s="139">
        <v>0</v>
      </c>
      <c r="BF1059" s="139">
        <v>0</v>
      </c>
      <c r="BG1059" s="139">
        <v>0</v>
      </c>
      <c r="BH1059" s="139">
        <v>0</v>
      </c>
      <c r="BI1059" s="139">
        <v>0</v>
      </c>
      <c r="BJ1059" s="139">
        <v>0</v>
      </c>
      <c r="BK1059" s="139">
        <v>0</v>
      </c>
      <c r="BL1059" s="139">
        <v>0</v>
      </c>
      <c r="BM1059" s="139">
        <v>0</v>
      </c>
      <c r="BN1059" s="139">
        <v>0</v>
      </c>
      <c r="BO1059" s="139">
        <v>0</v>
      </c>
      <c r="BP1059" s="139">
        <v>0</v>
      </c>
      <c r="BQ1059" s="144">
        <v>0</v>
      </c>
    </row>
    <row r="1060" spans="11:69" x14ac:dyDescent="0.25">
      <c r="K1060" s="135" t="s">
        <v>328</v>
      </c>
      <c r="N1060" s="61" t="s">
        <v>1268</v>
      </c>
      <c r="V1060" s="61" t="s">
        <v>409</v>
      </c>
      <c r="W1060" s="61" t="s">
        <v>417</v>
      </c>
      <c r="X1060" s="61">
        <v>151</v>
      </c>
      <c r="AB1060" s="136" t="s">
        <v>414</v>
      </c>
      <c r="AC1060" s="179">
        <v>3910110</v>
      </c>
      <c r="AD1060" s="180" t="s">
        <v>1269</v>
      </c>
      <c r="AE1060" s="139">
        <v>0</v>
      </c>
      <c r="AF1060" s="17">
        <v>0</v>
      </c>
      <c r="AG1060" s="17">
        <v>4417.51</v>
      </c>
      <c r="AH1060" s="140">
        <v>9711.2603437402358</v>
      </c>
      <c r="AI1060" s="141">
        <v>1782.72</v>
      </c>
      <c r="AJ1060" s="142">
        <v>5348.16</v>
      </c>
      <c r="AK1060" s="121">
        <v>1812.47</v>
      </c>
      <c r="AL1060" s="142">
        <v>2174.9639999999999</v>
      </c>
      <c r="AM1060" s="181">
        <v>8092.716953085499</v>
      </c>
      <c r="AN1060" s="141">
        <v>3431.0133906547371</v>
      </c>
      <c r="AO1060" s="140">
        <v>5247.5142857142901</v>
      </c>
      <c r="AP1060" s="140">
        <v>5523.2383129699801</v>
      </c>
      <c r="AQ1060" s="140">
        <v>5688.5834246854884</v>
      </c>
      <c r="AR1060" s="142">
        <v>-340.4234246854885</v>
      </c>
      <c r="AS1060" s="143">
        <v>-6.3652438349916324E-2</v>
      </c>
      <c r="AT1060" s="142">
        <v>4022.6769190547475</v>
      </c>
      <c r="AU1060" s="143">
        <v>0.41422809982102043</v>
      </c>
      <c r="AV1060" s="142">
        <v>-1271.0734246854881</v>
      </c>
      <c r="AW1060" s="143">
        <v>-0.28773526821342521</v>
      </c>
      <c r="AX1060" s="142">
        <v>-175.07831296998029</v>
      </c>
      <c r="AY1060" s="143">
        <v>-3.2736177109506874E-2</v>
      </c>
      <c r="AZ1060" s="142">
        <v>4188.0220307702557</v>
      </c>
      <c r="BA1060" s="143">
        <v>0.43125422267870778</v>
      </c>
      <c r="BB1060" s="142">
        <v>-165.34511171550821</v>
      </c>
      <c r="BC1060" s="143">
        <v>-2.9936262450822641E-2</v>
      </c>
      <c r="BE1060" s="139">
        <v>483.13997506091198</v>
      </c>
      <c r="BF1060" s="139">
        <v>467.55477164486501</v>
      </c>
      <c r="BG1060" s="139">
        <v>483.13997506091198</v>
      </c>
      <c r="BH1060" s="139">
        <v>483.13997506294101</v>
      </c>
      <c r="BI1060" s="139">
        <v>436.38451266292202</v>
      </c>
      <c r="BJ1060" s="139">
        <v>483.139975064971</v>
      </c>
      <c r="BK1060" s="139">
        <v>467.55477165075803</v>
      </c>
      <c r="BL1060" s="139">
        <v>483.13997506700093</v>
      </c>
      <c r="BM1060" s="139">
        <v>467.55477165075803</v>
      </c>
      <c r="BN1060" s="139">
        <v>483.13997506700093</v>
      </c>
      <c r="BO1060" s="139">
        <v>483.13997506700093</v>
      </c>
      <c r="BP1060" s="139">
        <v>467.55477162544702</v>
      </c>
      <c r="BQ1060" s="144">
        <v>5688.5834246854884</v>
      </c>
    </row>
    <row r="1061" spans="11:69" x14ac:dyDescent="0.25">
      <c r="K1061" s="135" t="s">
        <v>328</v>
      </c>
      <c r="N1061" s="61" t="s">
        <v>1270</v>
      </c>
      <c r="V1061" s="61" t="s">
        <v>409</v>
      </c>
      <c r="W1061" s="61" t="s">
        <v>417</v>
      </c>
      <c r="X1061" s="61">
        <v>151</v>
      </c>
      <c r="AB1061" s="136" t="s">
        <v>414</v>
      </c>
      <c r="AC1061" s="179">
        <v>3910113</v>
      </c>
      <c r="AD1061" s="180" t="s">
        <v>1271</v>
      </c>
      <c r="AE1061" s="139">
        <v>0</v>
      </c>
      <c r="AF1061" s="17">
        <v>0</v>
      </c>
      <c r="AG1061" s="17">
        <v>0</v>
      </c>
      <c r="AH1061" s="140">
        <v>0</v>
      </c>
      <c r="AI1061" s="141">
        <v>0</v>
      </c>
      <c r="AJ1061" s="142">
        <v>0</v>
      </c>
      <c r="AK1061" s="121">
        <v>514.26</v>
      </c>
      <c r="AL1061" s="142">
        <v>617.11200000000008</v>
      </c>
      <c r="AM1061" s="181">
        <v>0</v>
      </c>
      <c r="AN1061" s="141">
        <v>514.26</v>
      </c>
      <c r="AO1061" s="140">
        <v>0</v>
      </c>
      <c r="AP1061" s="140">
        <v>0</v>
      </c>
      <c r="AQ1061" s="140">
        <v>0</v>
      </c>
      <c r="AR1061" s="142">
        <v>0</v>
      </c>
      <c r="AS1061" s="143">
        <v>0</v>
      </c>
      <c r="AT1061" s="142">
        <v>0</v>
      </c>
      <c r="AU1061" s="143">
        <v>0</v>
      </c>
      <c r="AV1061" s="142">
        <v>0</v>
      </c>
      <c r="AW1061" s="143">
        <v>0</v>
      </c>
      <c r="AX1061" s="142">
        <v>0</v>
      </c>
      <c r="AY1061" s="143">
        <v>0</v>
      </c>
      <c r="AZ1061" s="142">
        <v>0</v>
      </c>
      <c r="BA1061" s="143">
        <v>0</v>
      </c>
      <c r="BB1061" s="142">
        <v>0</v>
      </c>
      <c r="BC1061" s="143">
        <v>0</v>
      </c>
      <c r="BE1061" s="139">
        <v>0</v>
      </c>
      <c r="BF1061" s="139">
        <v>0</v>
      </c>
      <c r="BG1061" s="139">
        <v>0</v>
      </c>
      <c r="BH1061" s="139">
        <v>0</v>
      </c>
      <c r="BI1061" s="139">
        <v>0</v>
      </c>
      <c r="BJ1061" s="139">
        <v>0</v>
      </c>
      <c r="BK1061" s="139">
        <v>0</v>
      </c>
      <c r="BL1061" s="139">
        <v>0</v>
      </c>
      <c r="BM1061" s="139">
        <v>0</v>
      </c>
      <c r="BN1061" s="139">
        <v>0</v>
      </c>
      <c r="BO1061" s="139">
        <v>0</v>
      </c>
      <c r="BP1061" s="139">
        <v>0</v>
      </c>
      <c r="BQ1061" s="144">
        <v>0</v>
      </c>
    </row>
    <row r="1062" spans="11:69" x14ac:dyDescent="0.25">
      <c r="K1062" s="135" t="s">
        <v>328</v>
      </c>
      <c r="N1062" s="61" t="s">
        <v>1272</v>
      </c>
      <c r="V1062" s="61" t="s">
        <v>409</v>
      </c>
      <c r="W1062" s="61" t="s">
        <v>417</v>
      </c>
      <c r="X1062" s="61">
        <v>151</v>
      </c>
      <c r="AB1062" s="136" t="s">
        <v>414</v>
      </c>
      <c r="AC1062" s="179">
        <v>3910114</v>
      </c>
      <c r="AD1062" s="180" t="s">
        <v>1273</v>
      </c>
      <c r="AE1062" s="139">
        <v>0</v>
      </c>
      <c r="AF1062" s="17">
        <v>0</v>
      </c>
      <c r="AG1062" s="17">
        <v>1469.99</v>
      </c>
      <c r="AH1062" s="140">
        <v>4587.7004038824161</v>
      </c>
      <c r="AI1062" s="141">
        <v>4436.79</v>
      </c>
      <c r="AJ1062" s="142">
        <v>13310.369999999999</v>
      </c>
      <c r="AK1062" s="121">
        <v>5222.12</v>
      </c>
      <c r="AL1062" s="142">
        <v>6266.5439999999999</v>
      </c>
      <c r="AM1062" s="181">
        <v>3823.0836698854296</v>
      </c>
      <c r="AN1062" s="141">
        <v>5986.736733996986</v>
      </c>
      <c r="AO1062" s="140">
        <v>7718.3828571428612</v>
      </c>
      <c r="AP1062" s="140">
        <v>13746.100629713101</v>
      </c>
      <c r="AQ1062" s="140">
        <v>14157.607505771546</v>
      </c>
      <c r="AR1062" s="142">
        <v>-847.23750577154715</v>
      </c>
      <c r="AS1062" s="143">
        <v>-6.3652438344805384E-2</v>
      </c>
      <c r="AT1062" s="142">
        <v>-9569.90710188913</v>
      </c>
      <c r="AU1062" s="143">
        <v>-2.085992165876926</v>
      </c>
      <c r="AV1062" s="142">
        <v>-12687.617505771546</v>
      </c>
      <c r="AW1062" s="143">
        <v>-8.6310910317563696</v>
      </c>
      <c r="AX1062" s="142">
        <v>-435.73062971310173</v>
      </c>
      <c r="AY1062" s="143">
        <v>-3.2736177109509483E-2</v>
      </c>
      <c r="AZ1062" s="142">
        <v>-9158.4002258306846</v>
      </c>
      <c r="BA1062" s="143">
        <v>-1.9962943129591111</v>
      </c>
      <c r="BB1062" s="142">
        <v>-411.50687605844541</v>
      </c>
      <c r="BC1062" s="143">
        <v>-2.9936262445871102E-2</v>
      </c>
      <c r="BE1062" s="139">
        <v>1202.42697111745</v>
      </c>
      <c r="BF1062" s="139">
        <v>1163.6388974635499</v>
      </c>
      <c r="BG1062" s="139">
        <v>1202.42697111745</v>
      </c>
      <c r="BH1062" s="139">
        <v>1202.42697111948</v>
      </c>
      <c r="BI1062" s="139">
        <v>1086.06311811614</v>
      </c>
      <c r="BJ1062" s="139">
        <v>1202.42697112151</v>
      </c>
      <c r="BK1062" s="139">
        <v>1163.6388974694501</v>
      </c>
      <c r="BL1062" s="139">
        <v>1202.4269711235399</v>
      </c>
      <c r="BM1062" s="139">
        <v>1163.6388974694501</v>
      </c>
      <c r="BN1062" s="139">
        <v>1202.4269711235399</v>
      </c>
      <c r="BO1062" s="139">
        <v>1202.4269711235399</v>
      </c>
      <c r="BP1062" s="139">
        <v>1163.6388974064498</v>
      </c>
      <c r="BQ1062" s="144">
        <v>14157.607505771546</v>
      </c>
    </row>
    <row r="1063" spans="11:69" x14ac:dyDescent="0.25">
      <c r="K1063" s="135" t="s">
        <v>328</v>
      </c>
      <c r="N1063" s="61" t="s">
        <v>1274</v>
      </c>
      <c r="V1063" s="61" t="s">
        <v>409</v>
      </c>
      <c r="W1063" s="61" t="s">
        <v>417</v>
      </c>
      <c r="X1063" s="61">
        <v>151</v>
      </c>
      <c r="AB1063" s="136" t="s">
        <v>414</v>
      </c>
      <c r="AC1063" s="179">
        <v>3910115</v>
      </c>
      <c r="AD1063" s="180" t="s">
        <v>1275</v>
      </c>
      <c r="AE1063" s="139">
        <v>0</v>
      </c>
      <c r="AF1063" s="17">
        <v>2968</v>
      </c>
      <c r="AG1063" s="17">
        <v>1600</v>
      </c>
      <c r="AH1063" s="140">
        <v>0</v>
      </c>
      <c r="AI1063" s="141">
        <v>4756</v>
      </c>
      <c r="AJ1063" s="142">
        <v>14268</v>
      </c>
      <c r="AK1063" s="121">
        <v>9842.34</v>
      </c>
      <c r="AL1063" s="142">
        <v>11810.808000000001</v>
      </c>
      <c r="AM1063" s="181">
        <v>0</v>
      </c>
      <c r="AN1063" s="141">
        <v>9842.34</v>
      </c>
      <c r="AO1063" s="140">
        <v>16546.285714285699</v>
      </c>
      <c r="AP1063" s="140">
        <v>14735.079774998399</v>
      </c>
      <c r="AQ1063" s="140">
        <v>15176.192990300357</v>
      </c>
      <c r="AR1063" s="142">
        <v>-908.19299030035654</v>
      </c>
      <c r="AS1063" s="143">
        <v>-6.3652438344572224E-2</v>
      </c>
      <c r="AT1063" s="142">
        <v>-15176.192990300357</v>
      </c>
      <c r="AU1063" s="143">
        <v>0</v>
      </c>
      <c r="AV1063" s="142">
        <v>-13576.192990300357</v>
      </c>
      <c r="AW1063" s="143">
        <v>-8.4851206189377226</v>
      </c>
      <c r="AX1063" s="142">
        <v>-467.07977499839944</v>
      </c>
      <c r="AY1063" s="143">
        <v>-3.2736177109503745E-2</v>
      </c>
      <c r="AZ1063" s="142">
        <v>-14735.079774998399</v>
      </c>
      <c r="BA1063" s="143">
        <v>0</v>
      </c>
      <c r="BB1063" s="142">
        <v>-441.1132153019571</v>
      </c>
      <c r="BC1063" s="143">
        <v>-2.9936262445651063E-2</v>
      </c>
      <c r="BE1063" s="139">
        <v>1288.93697349539</v>
      </c>
      <c r="BF1063" s="139">
        <v>1247.3582469164999</v>
      </c>
      <c r="BG1063" s="139">
        <v>1288.93697349539</v>
      </c>
      <c r="BH1063" s="139">
        <v>1288.93697349742</v>
      </c>
      <c r="BI1063" s="139">
        <v>1164.2011881921701</v>
      </c>
      <c r="BJ1063" s="139">
        <v>1288.9369734994402</v>
      </c>
      <c r="BK1063" s="139">
        <v>1247.35824692239</v>
      </c>
      <c r="BL1063" s="139">
        <v>1288.93697350147</v>
      </c>
      <c r="BM1063" s="139">
        <v>1247.35824692239</v>
      </c>
      <c r="BN1063" s="139">
        <v>1288.93697350147</v>
      </c>
      <c r="BO1063" s="139">
        <v>1288.93697350147</v>
      </c>
      <c r="BP1063" s="139">
        <v>1247.35824685486</v>
      </c>
      <c r="BQ1063" s="144">
        <v>15176.192990300357</v>
      </c>
    </row>
    <row r="1064" spans="11:69" x14ac:dyDescent="0.25">
      <c r="K1064" s="135" t="s">
        <v>328</v>
      </c>
      <c r="N1064" s="61" t="s">
        <v>1276</v>
      </c>
      <c r="V1064" s="61" t="s">
        <v>409</v>
      </c>
      <c r="W1064" s="61" t="s">
        <v>417</v>
      </c>
      <c r="X1064" s="61">
        <v>151</v>
      </c>
      <c r="AB1064" s="136" t="s">
        <v>414</v>
      </c>
      <c r="AC1064" s="179">
        <v>3910131</v>
      </c>
      <c r="AD1064" s="180" t="s">
        <v>1277</v>
      </c>
      <c r="AE1064" s="139">
        <v>0</v>
      </c>
      <c r="AF1064" s="17">
        <v>9644.99</v>
      </c>
      <c r="AG1064" s="17">
        <v>17795.28</v>
      </c>
      <c r="AH1064" s="140">
        <v>20324.58731696515</v>
      </c>
      <c r="AI1064" s="141">
        <v>3900</v>
      </c>
      <c r="AJ1064" s="142">
        <v>11700</v>
      </c>
      <c r="AK1064" s="121">
        <v>23302.09</v>
      </c>
      <c r="AL1064" s="142">
        <v>27962.507999999998</v>
      </c>
      <c r="AM1064" s="181">
        <v>16937.156097408981</v>
      </c>
      <c r="AN1064" s="141">
        <v>26689.521219556169</v>
      </c>
      <c r="AO1064" s="140">
        <v>19453.080000000002</v>
      </c>
      <c r="AP1064" s="140">
        <v>12083.013272181201</v>
      </c>
      <c r="AQ1064" s="140">
        <v>12444.733528639692</v>
      </c>
      <c r="AR1064" s="142">
        <v>-744.73352863969194</v>
      </c>
      <c r="AS1064" s="143">
        <v>-6.3652438345272816E-2</v>
      </c>
      <c r="AT1064" s="142">
        <v>7879.8537883254576</v>
      </c>
      <c r="AU1064" s="143">
        <v>0.38770055526529978</v>
      </c>
      <c r="AV1064" s="142">
        <v>5350.5464713603069</v>
      </c>
      <c r="AW1064" s="143">
        <v>0.30067222720633263</v>
      </c>
      <c r="AX1064" s="142">
        <v>-383.01327218120059</v>
      </c>
      <c r="AY1064" s="143">
        <v>-3.2736177109504327E-2</v>
      </c>
      <c r="AZ1064" s="142">
        <v>8241.5740447839489</v>
      </c>
      <c r="BA1064" s="143">
        <v>0.40549773120877192</v>
      </c>
      <c r="BB1064" s="142">
        <v>-361.72025645849135</v>
      </c>
      <c r="BC1064" s="143">
        <v>-2.9936262446328868E-2</v>
      </c>
      <c r="BE1064" s="139">
        <v>1056.94999929184</v>
      </c>
      <c r="BF1064" s="139">
        <v>1022.8547441073</v>
      </c>
      <c r="BG1064" s="139">
        <v>1056.94999929184</v>
      </c>
      <c r="BH1064" s="139">
        <v>1056.94999929387</v>
      </c>
      <c r="BI1064" s="139">
        <v>954.66455718095403</v>
      </c>
      <c r="BJ1064" s="139">
        <v>1056.9499992958999</v>
      </c>
      <c r="BK1064" s="139">
        <v>1022.85474411319</v>
      </c>
      <c r="BL1064" s="139">
        <v>1056.9499992979299</v>
      </c>
      <c r="BM1064" s="139">
        <v>1022.85474411319</v>
      </c>
      <c r="BN1064" s="139">
        <v>1056.9499992979299</v>
      </c>
      <c r="BO1064" s="139">
        <v>1056.9499992979299</v>
      </c>
      <c r="BP1064" s="139">
        <v>1022.8547440578201</v>
      </c>
      <c r="BQ1064" s="144">
        <v>12444.733528639694</v>
      </c>
    </row>
    <row r="1065" spans="11:69" x14ac:dyDescent="0.25">
      <c r="K1065" s="135" t="s">
        <v>328</v>
      </c>
      <c r="N1065" s="61" t="s">
        <v>1278</v>
      </c>
      <c r="V1065" s="61" t="s">
        <v>409</v>
      </c>
      <c r="W1065" s="61" t="s">
        <v>417</v>
      </c>
      <c r="X1065" s="61">
        <v>151</v>
      </c>
      <c r="AB1065" s="136" t="s">
        <v>414</v>
      </c>
      <c r="AC1065" s="179">
        <v>3910140</v>
      </c>
      <c r="AD1065" s="180" t="s">
        <v>1279</v>
      </c>
      <c r="AE1065" s="139">
        <v>0</v>
      </c>
      <c r="AF1065" s="17">
        <v>0</v>
      </c>
      <c r="AG1065" s="17">
        <v>0</v>
      </c>
      <c r="AH1065" s="140">
        <v>0</v>
      </c>
      <c r="AI1065" s="141">
        <v>0</v>
      </c>
      <c r="AJ1065" s="142">
        <v>0</v>
      </c>
      <c r="AK1065" s="121">
        <v>168.33</v>
      </c>
      <c r="AL1065" s="142">
        <v>201.99600000000004</v>
      </c>
      <c r="AM1065" s="181">
        <v>0</v>
      </c>
      <c r="AN1065" s="141">
        <v>168.33</v>
      </c>
      <c r="AO1065" s="140">
        <v>0</v>
      </c>
      <c r="AP1065" s="140">
        <v>0</v>
      </c>
      <c r="AQ1065" s="140">
        <v>0</v>
      </c>
      <c r="AR1065" s="142">
        <v>0</v>
      </c>
      <c r="AS1065" s="143">
        <v>0</v>
      </c>
      <c r="AT1065" s="142">
        <v>0</v>
      </c>
      <c r="AU1065" s="143">
        <v>0</v>
      </c>
      <c r="AV1065" s="142">
        <v>0</v>
      </c>
      <c r="AW1065" s="143">
        <v>0</v>
      </c>
      <c r="AX1065" s="142">
        <v>0</v>
      </c>
      <c r="AY1065" s="143">
        <v>0</v>
      </c>
      <c r="AZ1065" s="142">
        <v>0</v>
      </c>
      <c r="BA1065" s="143">
        <v>0</v>
      </c>
      <c r="BB1065" s="142">
        <v>0</v>
      </c>
      <c r="BC1065" s="143">
        <v>0</v>
      </c>
      <c r="BE1065" s="139">
        <v>0</v>
      </c>
      <c r="BF1065" s="139">
        <v>0</v>
      </c>
      <c r="BG1065" s="139">
        <v>0</v>
      </c>
      <c r="BH1065" s="139">
        <v>0</v>
      </c>
      <c r="BI1065" s="139">
        <v>0</v>
      </c>
      <c r="BJ1065" s="139">
        <v>0</v>
      </c>
      <c r="BK1065" s="139">
        <v>0</v>
      </c>
      <c r="BL1065" s="139">
        <v>0</v>
      </c>
      <c r="BM1065" s="139">
        <v>0</v>
      </c>
      <c r="BN1065" s="139">
        <v>0</v>
      </c>
      <c r="BO1065" s="139">
        <v>0</v>
      </c>
      <c r="BP1065" s="139">
        <v>0</v>
      </c>
      <c r="BQ1065" s="144">
        <v>0</v>
      </c>
    </row>
    <row r="1066" spans="11:69" x14ac:dyDescent="0.25">
      <c r="K1066" s="135" t="s">
        <v>328</v>
      </c>
      <c r="N1066" s="61" t="s">
        <v>1280</v>
      </c>
      <c r="V1066" s="61" t="s">
        <v>409</v>
      </c>
      <c r="W1066" s="61" t="s">
        <v>417</v>
      </c>
      <c r="X1066" s="61">
        <v>151</v>
      </c>
      <c r="AB1066" s="136" t="s">
        <v>414</v>
      </c>
      <c r="AC1066" s="179">
        <v>3910150</v>
      </c>
      <c r="AD1066" s="180" t="s">
        <v>1281</v>
      </c>
      <c r="AE1066" s="139">
        <v>0</v>
      </c>
      <c r="AF1066" s="17">
        <v>31708.03</v>
      </c>
      <c r="AG1066" s="17">
        <v>38668.68</v>
      </c>
      <c r="AH1066" s="140">
        <v>62473.825352010426</v>
      </c>
      <c r="AI1066" s="141">
        <v>14789.509999999997</v>
      </c>
      <c r="AJ1066" s="142">
        <v>44368.529999999992</v>
      </c>
      <c r="AK1066" s="121">
        <v>11571.719999999998</v>
      </c>
      <c r="AL1066" s="142">
        <v>13886.063999999998</v>
      </c>
      <c r="AM1066" s="181">
        <v>52061.521126491789</v>
      </c>
      <c r="AN1066" s="141">
        <v>21984.024225518635</v>
      </c>
      <c r="AO1066" s="140">
        <v>-23879.108571428598</v>
      </c>
      <c r="AP1066" s="140">
        <v>45820.986056168404</v>
      </c>
      <c r="AQ1066" s="140">
        <v>47192.695120167926</v>
      </c>
      <c r="AR1066" s="142">
        <v>-2824.1651201679342</v>
      </c>
      <c r="AS1066" s="143">
        <v>-6.3652438342400225E-2</v>
      </c>
      <c r="AT1066" s="142">
        <v>15281.130231842501</v>
      </c>
      <c r="AU1066" s="143">
        <v>0.24460052103005644</v>
      </c>
      <c r="AV1066" s="142">
        <v>-8524.0151201679255</v>
      </c>
      <c r="AW1066" s="143">
        <v>-0.22043718896450371</v>
      </c>
      <c r="AX1066" s="142">
        <v>-1452.456056168412</v>
      </c>
      <c r="AY1066" s="143">
        <v>-3.2736177109505597E-2</v>
      </c>
      <c r="AZ1066" s="142">
        <v>16652.839295842023</v>
      </c>
      <c r="BA1066" s="143">
        <v>0.26655706132946333</v>
      </c>
      <c r="BB1066" s="142">
        <v>-1371.7090639995222</v>
      </c>
      <c r="BC1066" s="143">
        <v>-2.9936262443546066E-2</v>
      </c>
      <c r="BE1066" s="139">
        <v>4008.1468164171101</v>
      </c>
      <c r="BF1066" s="139">
        <v>3878.8514016724198</v>
      </c>
      <c r="BG1066" s="139">
        <v>4008.1468164171101</v>
      </c>
      <c r="BH1066" s="139">
        <v>4008.1468164191306</v>
      </c>
      <c r="BI1066" s="139">
        <v>3620.2617987265094</v>
      </c>
      <c r="BJ1066" s="139">
        <v>4008.1468164211601</v>
      </c>
      <c r="BK1066" s="139">
        <v>3878.8514016783001</v>
      </c>
      <c r="BL1066" s="139">
        <v>4008.1468164231901</v>
      </c>
      <c r="BM1066" s="139">
        <v>3878.8514016783001</v>
      </c>
      <c r="BN1066" s="139">
        <v>4008.1468164231901</v>
      </c>
      <c r="BO1066" s="139">
        <v>4008.1468164231901</v>
      </c>
      <c r="BP1066" s="139">
        <v>3878.8514014683201</v>
      </c>
      <c r="BQ1066" s="144">
        <v>47192.695120167933</v>
      </c>
    </row>
    <row r="1067" spans="11:69" x14ac:dyDescent="0.25">
      <c r="K1067" s="135" t="s">
        <v>328</v>
      </c>
      <c r="N1067" s="61" t="s">
        <v>1282</v>
      </c>
      <c r="V1067" s="61" t="s">
        <v>409</v>
      </c>
      <c r="W1067" s="61" t="s">
        <v>417</v>
      </c>
      <c r="X1067" s="61">
        <v>151</v>
      </c>
      <c r="AB1067" s="136" t="s">
        <v>414</v>
      </c>
      <c r="AC1067" s="179">
        <v>3910160</v>
      </c>
      <c r="AD1067" s="180" t="s">
        <v>1283</v>
      </c>
      <c r="AE1067" s="139">
        <v>0</v>
      </c>
      <c r="AF1067" s="17">
        <v>0</v>
      </c>
      <c r="AG1067" s="17">
        <v>425.74</v>
      </c>
      <c r="AH1067" s="140">
        <v>0</v>
      </c>
      <c r="AI1067" s="141">
        <v>0</v>
      </c>
      <c r="AJ1067" s="142">
        <v>0</v>
      </c>
      <c r="AK1067" s="121">
        <v>30.56</v>
      </c>
      <c r="AL1067" s="142">
        <v>36.671999999999997</v>
      </c>
      <c r="AM1067" s="181">
        <v>0</v>
      </c>
      <c r="AN1067" s="141">
        <v>30.56</v>
      </c>
      <c r="AO1067" s="140">
        <v>26.6228571428571</v>
      </c>
      <c r="AP1067" s="140">
        <v>0</v>
      </c>
      <c r="AQ1067" s="140">
        <v>0</v>
      </c>
      <c r="AR1067" s="142">
        <v>0</v>
      </c>
      <c r="AS1067" s="143">
        <v>0</v>
      </c>
      <c r="AT1067" s="142">
        <v>0</v>
      </c>
      <c r="AU1067" s="143">
        <v>0</v>
      </c>
      <c r="AV1067" s="142">
        <v>425.74</v>
      </c>
      <c r="AW1067" s="143">
        <v>1</v>
      </c>
      <c r="AX1067" s="142">
        <v>0</v>
      </c>
      <c r="AY1067" s="143">
        <v>0</v>
      </c>
      <c r="AZ1067" s="142">
        <v>0</v>
      </c>
      <c r="BA1067" s="143">
        <v>0</v>
      </c>
      <c r="BB1067" s="142">
        <v>0</v>
      </c>
      <c r="BC1067" s="143">
        <v>0</v>
      </c>
      <c r="BE1067" s="139">
        <v>0</v>
      </c>
      <c r="BF1067" s="139">
        <v>0</v>
      </c>
      <c r="BG1067" s="139">
        <v>0</v>
      </c>
      <c r="BH1067" s="139">
        <v>0</v>
      </c>
      <c r="BI1067" s="139">
        <v>0</v>
      </c>
      <c r="BJ1067" s="139">
        <v>0</v>
      </c>
      <c r="BK1067" s="139">
        <v>0</v>
      </c>
      <c r="BL1067" s="139">
        <v>0</v>
      </c>
      <c r="BM1067" s="139">
        <v>0</v>
      </c>
      <c r="BN1067" s="139">
        <v>0</v>
      </c>
      <c r="BO1067" s="139">
        <v>0</v>
      </c>
      <c r="BP1067" s="139">
        <v>0</v>
      </c>
      <c r="BQ1067" s="144">
        <v>0</v>
      </c>
    </row>
    <row r="1068" spans="11:69" x14ac:dyDescent="0.25">
      <c r="K1068" s="135" t="s">
        <v>328</v>
      </c>
      <c r="N1068" s="61" t="s">
        <v>1284</v>
      </c>
      <c r="V1068" s="61" t="s">
        <v>409</v>
      </c>
      <c r="W1068" s="61" t="s">
        <v>417</v>
      </c>
      <c r="X1068" s="61">
        <v>151</v>
      </c>
      <c r="AB1068" s="136" t="s">
        <v>414</v>
      </c>
      <c r="AC1068" s="179">
        <v>3910165</v>
      </c>
      <c r="AD1068" s="180" t="s">
        <v>1285</v>
      </c>
      <c r="AE1068" s="139">
        <v>0</v>
      </c>
      <c r="AF1068" s="17">
        <v>90</v>
      </c>
      <c r="AG1068" s="17">
        <v>765</v>
      </c>
      <c r="AH1068" s="140">
        <v>0</v>
      </c>
      <c r="AI1068" s="141">
        <v>0</v>
      </c>
      <c r="AJ1068" s="142">
        <v>0</v>
      </c>
      <c r="AK1068" s="121">
        <v>2130</v>
      </c>
      <c r="AL1068" s="142">
        <v>2556</v>
      </c>
      <c r="AM1068" s="181">
        <v>0</v>
      </c>
      <c r="AN1068" s="141">
        <v>2130</v>
      </c>
      <c r="AO1068" s="140">
        <v>3651.4285714285702</v>
      </c>
      <c r="AP1068" s="140">
        <v>0</v>
      </c>
      <c r="AQ1068" s="140">
        <v>0</v>
      </c>
      <c r="AR1068" s="142">
        <v>0</v>
      </c>
      <c r="AS1068" s="143">
        <v>0</v>
      </c>
      <c r="AT1068" s="142">
        <v>0</v>
      </c>
      <c r="AU1068" s="143">
        <v>0</v>
      </c>
      <c r="AV1068" s="142">
        <v>765</v>
      </c>
      <c r="AW1068" s="143">
        <v>1</v>
      </c>
      <c r="AX1068" s="142">
        <v>0</v>
      </c>
      <c r="AY1068" s="143">
        <v>0</v>
      </c>
      <c r="AZ1068" s="142">
        <v>0</v>
      </c>
      <c r="BA1068" s="143">
        <v>0</v>
      </c>
      <c r="BB1068" s="142">
        <v>0</v>
      </c>
      <c r="BC1068" s="143">
        <v>0</v>
      </c>
      <c r="BE1068" s="139">
        <v>0</v>
      </c>
      <c r="BF1068" s="139">
        <v>0</v>
      </c>
      <c r="BG1068" s="139">
        <v>0</v>
      </c>
      <c r="BH1068" s="139">
        <v>0</v>
      </c>
      <c r="BI1068" s="139">
        <v>0</v>
      </c>
      <c r="BJ1068" s="139">
        <v>0</v>
      </c>
      <c r="BK1068" s="139">
        <v>0</v>
      </c>
      <c r="BL1068" s="139">
        <v>0</v>
      </c>
      <c r="BM1068" s="139">
        <v>0</v>
      </c>
      <c r="BN1068" s="139">
        <v>0</v>
      </c>
      <c r="BO1068" s="139">
        <v>0</v>
      </c>
      <c r="BP1068" s="139">
        <v>0</v>
      </c>
      <c r="BQ1068" s="144">
        <v>0</v>
      </c>
    </row>
    <row r="1069" spans="11:69" x14ac:dyDescent="0.25">
      <c r="K1069" s="135" t="s">
        <v>328</v>
      </c>
      <c r="N1069" s="61" t="s">
        <v>1286</v>
      </c>
      <c r="V1069" s="61" t="s">
        <v>409</v>
      </c>
      <c r="W1069" s="61" t="s">
        <v>417</v>
      </c>
      <c r="X1069" s="61">
        <v>151</v>
      </c>
      <c r="AB1069" s="136" t="s">
        <v>414</v>
      </c>
      <c r="AC1069" s="179">
        <v>3910170</v>
      </c>
      <c r="AD1069" s="180" t="s">
        <v>1287</v>
      </c>
      <c r="AE1069" s="139">
        <v>0</v>
      </c>
      <c r="AF1069" s="17">
        <v>11802.649999999998</v>
      </c>
      <c r="AG1069" s="17">
        <v>20304</v>
      </c>
      <c r="AH1069" s="140">
        <v>19424.518067195</v>
      </c>
      <c r="AI1069" s="141">
        <v>1129.0999999999999</v>
      </c>
      <c r="AJ1069" s="142">
        <v>3387.2999999999997</v>
      </c>
      <c r="AK1069" s="121">
        <v>10817.65</v>
      </c>
      <c r="AL1069" s="142">
        <v>12981.179999999998</v>
      </c>
      <c r="AM1069" s="181">
        <v>16187.098389269779</v>
      </c>
      <c r="AN1069" s="141">
        <v>14055.069677925221</v>
      </c>
      <c r="AO1069" s="140">
        <v>19526.605714285699</v>
      </c>
      <c r="AP1069" s="140">
        <v>3498.1872527230298</v>
      </c>
      <c r="AQ1069" s="140">
        <v>3602.9099044394711</v>
      </c>
      <c r="AR1069" s="142">
        <v>-215.60990443947139</v>
      </c>
      <c r="AS1069" s="143">
        <v>-6.3652438354875981E-2</v>
      </c>
      <c r="AT1069" s="142">
        <v>15821.608162755529</v>
      </c>
      <c r="AU1069" s="143">
        <v>0.81451741083222917</v>
      </c>
      <c r="AV1069" s="142">
        <v>16701.090095560528</v>
      </c>
      <c r="AW1069" s="143">
        <v>0.8225517186544784</v>
      </c>
      <c r="AX1069" s="142">
        <v>-110.88725272303009</v>
      </c>
      <c r="AY1069" s="143">
        <v>-3.2736177109506125E-2</v>
      </c>
      <c r="AZ1069" s="142">
        <v>15926.33081447197</v>
      </c>
      <c r="BA1069" s="143">
        <v>0.81990867209050988</v>
      </c>
      <c r="BB1069" s="142">
        <v>-104.72265171644131</v>
      </c>
      <c r="BC1069" s="143">
        <v>-2.993626245562583E-2</v>
      </c>
      <c r="BE1069" s="139">
        <v>306.000575436009</v>
      </c>
      <c r="BF1069" s="139">
        <v>296.12956194142799</v>
      </c>
      <c r="BG1069" s="139">
        <v>306.000575436009</v>
      </c>
      <c r="BH1069" s="139">
        <v>306.00057543803899</v>
      </c>
      <c r="BI1069" s="139">
        <v>276.38762859568999</v>
      </c>
      <c r="BJ1069" s="139">
        <v>306.00057544006802</v>
      </c>
      <c r="BK1069" s="139">
        <v>296.12956194732101</v>
      </c>
      <c r="BL1069" s="139">
        <v>306.00057544209801</v>
      </c>
      <c r="BM1069" s="139">
        <v>296.12956194732101</v>
      </c>
      <c r="BN1069" s="139">
        <v>306.00057544209801</v>
      </c>
      <c r="BO1069" s="139">
        <v>306.00057544209801</v>
      </c>
      <c r="BP1069" s="139">
        <v>296.12956193129099</v>
      </c>
      <c r="BQ1069" s="144">
        <v>3602.9099044394711</v>
      </c>
    </row>
    <row r="1070" spans="11:69" x14ac:dyDescent="0.25">
      <c r="K1070" s="135" t="s">
        <v>328</v>
      </c>
      <c r="N1070" s="61" t="s">
        <v>1288</v>
      </c>
      <c r="V1070" s="61" t="s">
        <v>409</v>
      </c>
      <c r="W1070" s="61" t="s">
        <v>417</v>
      </c>
      <c r="X1070" s="61">
        <v>151</v>
      </c>
      <c r="AB1070" s="136" t="s">
        <v>414</v>
      </c>
      <c r="AC1070" s="179">
        <v>3920090</v>
      </c>
      <c r="AD1070" s="180" t="s">
        <v>1289</v>
      </c>
      <c r="AE1070" s="139">
        <v>0</v>
      </c>
      <c r="AF1070" s="17">
        <v>31994.33</v>
      </c>
      <c r="AG1070" s="17">
        <v>54779.049999999988</v>
      </c>
      <c r="AH1070" s="140">
        <v>17411.837436782622</v>
      </c>
      <c r="AI1070" s="141">
        <v>35148.01</v>
      </c>
      <c r="AJ1070" s="142">
        <v>105444.03</v>
      </c>
      <c r="AK1070" s="121">
        <v>75105.17</v>
      </c>
      <c r="AL1070" s="142">
        <v>90126.203999999998</v>
      </c>
      <c r="AM1070" s="181">
        <v>14541.046007420024</v>
      </c>
      <c r="AN1070" s="141">
        <v>77975.961429362593</v>
      </c>
      <c r="AO1070" s="140">
        <v>107536.81714285701</v>
      </c>
      <c r="AP1070" s="140">
        <v>111980.622900451</v>
      </c>
      <c r="AQ1070" s="140">
        <v>115332.90421638876</v>
      </c>
      <c r="AR1070" s="142">
        <v>-9888.8742163887655</v>
      </c>
      <c r="AS1070" s="143">
        <v>-9.3783158860570537E-2</v>
      </c>
      <c r="AT1070" s="142">
        <v>-97921.066779606146</v>
      </c>
      <c r="AU1070" s="143">
        <v>-5.62382156019601</v>
      </c>
      <c r="AV1070" s="142">
        <v>-60553.854216388776</v>
      </c>
      <c r="AW1070" s="143">
        <v>-1.1054199409516738</v>
      </c>
      <c r="AX1070" s="142">
        <v>-6536.5929004509962</v>
      </c>
      <c r="AY1070" s="143">
        <v>-6.1991114152702587E-2</v>
      </c>
      <c r="AZ1070" s="142">
        <v>-94568.785463668377</v>
      </c>
      <c r="BA1070" s="143">
        <v>-5.4312926942386444</v>
      </c>
      <c r="BB1070" s="142">
        <v>-3352.2813159377693</v>
      </c>
      <c r="BC1070" s="143">
        <v>-2.9936262445315154E-2</v>
      </c>
      <c r="BE1070" s="139">
        <v>10271.940927932899</v>
      </c>
      <c r="BF1070" s="139">
        <v>9186.7220694839998</v>
      </c>
      <c r="BG1070" s="139">
        <v>9604.2311084498306</v>
      </c>
      <c r="BH1070" s="139">
        <v>9938.0860182106808</v>
      </c>
      <c r="BI1070" s="139">
        <v>9019.4138111867705</v>
      </c>
      <c r="BJ1070" s="139">
        <v>9604.2311084768608</v>
      </c>
      <c r="BK1070" s="139">
        <v>9854.4318890769973</v>
      </c>
      <c r="BL1070" s="139">
        <v>9604.2311084903795</v>
      </c>
      <c r="BM1070" s="139">
        <v>9520.5769793287218</v>
      </c>
      <c r="BN1070" s="139">
        <v>9938.0860182386605</v>
      </c>
      <c r="BO1070" s="139">
        <v>9604.2311084903795</v>
      </c>
      <c r="BP1070" s="139">
        <v>9186.7220690226004</v>
      </c>
      <c r="BQ1070" s="144">
        <v>115332.90421638876</v>
      </c>
    </row>
    <row r="1071" spans="11:69" x14ac:dyDescent="0.25">
      <c r="K1071" s="135" t="s">
        <v>328</v>
      </c>
      <c r="N1071" s="61" t="s">
        <v>1290</v>
      </c>
      <c r="V1071" s="61" t="s">
        <v>409</v>
      </c>
      <c r="W1071" s="61" t="s">
        <v>417</v>
      </c>
      <c r="X1071" s="61">
        <v>151</v>
      </c>
      <c r="AB1071" s="136" t="s">
        <v>414</v>
      </c>
      <c r="AC1071" s="179">
        <v>3920105</v>
      </c>
      <c r="AD1071" s="180" t="s">
        <v>1291</v>
      </c>
      <c r="AE1071" s="139">
        <v>0</v>
      </c>
      <c r="AF1071" s="17">
        <v>1937.2100000000003</v>
      </c>
      <c r="AG1071" s="17">
        <v>5460.84</v>
      </c>
      <c r="AH1071" s="140">
        <v>1290.1748147264636</v>
      </c>
      <c r="AI1071" s="141">
        <v>1080.55</v>
      </c>
      <c r="AJ1071" s="142">
        <v>3241.6499999999996</v>
      </c>
      <c r="AK1071" s="121">
        <v>1757.0200000000002</v>
      </c>
      <c r="AL1071" s="142">
        <v>2108.4240000000004</v>
      </c>
      <c r="AM1071" s="181">
        <v>1077.456150519638</v>
      </c>
      <c r="AN1071" s="141">
        <v>1969.7386642068259</v>
      </c>
      <c r="AO1071" s="140">
        <v>2505</v>
      </c>
      <c r="AP1071" s="140">
        <v>3442.6034951930901</v>
      </c>
      <c r="AQ1071" s="140">
        <v>3545.6621772210533</v>
      </c>
      <c r="AR1071" s="142">
        <v>-304.01217722105366</v>
      </c>
      <c r="AS1071" s="143">
        <v>-9.3783158953327381E-2</v>
      </c>
      <c r="AT1071" s="142">
        <v>-2255.4873624945894</v>
      </c>
      <c r="AU1071" s="143">
        <v>-1.7482029076600651</v>
      </c>
      <c r="AV1071" s="142">
        <v>1915.1778227789468</v>
      </c>
      <c r="AW1071" s="143">
        <v>0.35071121343583528</v>
      </c>
      <c r="AX1071" s="142">
        <v>-200.95349519309048</v>
      </c>
      <c r="AY1071" s="143">
        <v>-6.1991114152697084E-2</v>
      </c>
      <c r="AZ1071" s="142">
        <v>-2152.4286804666262</v>
      </c>
      <c r="BA1071" s="143">
        <v>-1.6683232813864635</v>
      </c>
      <c r="BB1071" s="142">
        <v>-103.05868202796319</v>
      </c>
      <c r="BC1071" s="143">
        <v>-2.9936262532662881E-2</v>
      </c>
      <c r="BE1071" s="139">
        <v>315.78873938176196</v>
      </c>
      <c r="BF1071" s="139">
        <v>282.426018775476</v>
      </c>
      <c r="BG1071" s="139">
        <v>295.261436543211</v>
      </c>
      <c r="BH1071" s="139">
        <v>305.52508797664893</v>
      </c>
      <c r="BI1071" s="139">
        <v>277.28248610783999</v>
      </c>
      <c r="BJ1071" s="139">
        <v>295.26143657026802</v>
      </c>
      <c r="BK1071" s="139">
        <v>302.95332165777</v>
      </c>
      <c r="BL1071" s="139">
        <v>295.26143658379601</v>
      </c>
      <c r="BM1071" s="139">
        <v>292.68967023691999</v>
      </c>
      <c r="BN1071" s="139">
        <v>305.52508800464602</v>
      </c>
      <c r="BO1071" s="139">
        <v>295.26143658379601</v>
      </c>
      <c r="BP1071" s="139">
        <v>282.42601879891998</v>
      </c>
      <c r="BQ1071" s="144">
        <v>3545.6621772210533</v>
      </c>
    </row>
    <row r="1072" spans="11:69" x14ac:dyDescent="0.25">
      <c r="K1072" s="135" t="s">
        <v>328</v>
      </c>
      <c r="N1072" s="61" t="s">
        <v>1292</v>
      </c>
      <c r="V1072" s="61" t="s">
        <v>409</v>
      </c>
      <c r="W1072" s="61" t="s">
        <v>417</v>
      </c>
      <c r="X1072" s="61">
        <v>151</v>
      </c>
      <c r="AB1072" s="136" t="s">
        <v>414</v>
      </c>
      <c r="AC1072" s="179">
        <v>3920107</v>
      </c>
      <c r="AD1072" s="180" t="s">
        <v>1293</v>
      </c>
      <c r="AE1072" s="139">
        <v>0</v>
      </c>
      <c r="AF1072" s="17">
        <v>597</v>
      </c>
      <c r="AG1072" s="17">
        <v>1248</v>
      </c>
      <c r="AH1072" s="140">
        <v>4102.4718928987759</v>
      </c>
      <c r="AI1072" s="141">
        <v>0</v>
      </c>
      <c r="AJ1072" s="142">
        <v>0</v>
      </c>
      <c r="AK1072" s="121">
        <v>1984.3</v>
      </c>
      <c r="AL1072" s="142">
        <v>2381.16</v>
      </c>
      <c r="AM1072" s="181">
        <v>3426.0733684776592</v>
      </c>
      <c r="AN1072" s="141">
        <v>2660.6985244211164</v>
      </c>
      <c r="AO1072" s="140">
        <v>2113.81714285714</v>
      </c>
      <c r="AP1072" s="140">
        <v>0</v>
      </c>
      <c r="AQ1072" s="140">
        <v>0</v>
      </c>
      <c r="AR1072" s="142">
        <v>0</v>
      </c>
      <c r="AS1072" s="143">
        <v>0</v>
      </c>
      <c r="AT1072" s="142">
        <v>4102.4718928987759</v>
      </c>
      <c r="AU1072" s="143">
        <v>1</v>
      </c>
      <c r="AV1072" s="142">
        <v>1248</v>
      </c>
      <c r="AW1072" s="143">
        <v>1</v>
      </c>
      <c r="AX1072" s="142">
        <v>0</v>
      </c>
      <c r="AY1072" s="143">
        <v>0</v>
      </c>
      <c r="AZ1072" s="142">
        <v>4102.4718928987759</v>
      </c>
      <c r="BA1072" s="143">
        <v>1</v>
      </c>
      <c r="BB1072" s="142">
        <v>0</v>
      </c>
      <c r="BC1072" s="143">
        <v>0</v>
      </c>
      <c r="BE1072" s="139">
        <v>0</v>
      </c>
      <c r="BF1072" s="139">
        <v>0</v>
      </c>
      <c r="BG1072" s="139">
        <v>0</v>
      </c>
      <c r="BH1072" s="139">
        <v>0</v>
      </c>
      <c r="BI1072" s="139">
        <v>0</v>
      </c>
      <c r="BJ1072" s="139">
        <v>0</v>
      </c>
      <c r="BK1072" s="139">
        <v>0</v>
      </c>
      <c r="BL1072" s="139">
        <v>0</v>
      </c>
      <c r="BM1072" s="139">
        <v>0</v>
      </c>
      <c r="BN1072" s="139">
        <v>0</v>
      </c>
      <c r="BO1072" s="139">
        <v>0</v>
      </c>
      <c r="BP1072" s="139">
        <v>0</v>
      </c>
      <c r="BQ1072" s="144">
        <v>0</v>
      </c>
    </row>
    <row r="1073" spans="11:69" x14ac:dyDescent="0.25">
      <c r="K1073" s="135" t="s">
        <v>328</v>
      </c>
      <c r="N1073" s="61" t="s">
        <v>1294</v>
      </c>
      <c r="V1073" s="61" t="s">
        <v>409</v>
      </c>
      <c r="W1073" s="61" t="s">
        <v>417</v>
      </c>
      <c r="X1073" s="61">
        <v>151</v>
      </c>
      <c r="AB1073" s="136" t="s">
        <v>414</v>
      </c>
      <c r="AC1073" s="179">
        <v>3920109</v>
      </c>
      <c r="AD1073" s="180" t="s">
        <v>1295</v>
      </c>
      <c r="AE1073" s="139">
        <v>0</v>
      </c>
      <c r="AF1073" s="17">
        <v>1393.2699999999998</v>
      </c>
      <c r="AG1073" s="17">
        <v>116.85</v>
      </c>
      <c r="AH1073" s="140">
        <v>0</v>
      </c>
      <c r="AI1073" s="141">
        <v>2221.5500000000002</v>
      </c>
      <c r="AJ1073" s="142">
        <v>6664.6500000000005</v>
      </c>
      <c r="AK1073" s="121">
        <v>3460.4</v>
      </c>
      <c r="AL1073" s="142">
        <v>4152.4800000000005</v>
      </c>
      <c r="AM1073" s="181">
        <v>0</v>
      </c>
      <c r="AN1073" s="141">
        <v>3460.4</v>
      </c>
      <c r="AO1073" s="140">
        <v>5901.4114285714313</v>
      </c>
      <c r="AP1073" s="140">
        <v>7077.79907893778</v>
      </c>
      <c r="AQ1073" s="140">
        <v>7289.6819299910212</v>
      </c>
      <c r="AR1073" s="142">
        <v>-625.03192999102066</v>
      </c>
      <c r="AS1073" s="143">
        <v>-9.378315890422162E-2</v>
      </c>
      <c r="AT1073" s="142">
        <v>-7289.6819299910212</v>
      </c>
      <c r="AU1073" s="143">
        <v>0</v>
      </c>
      <c r="AV1073" s="142">
        <v>-7172.8319299910208</v>
      </c>
      <c r="AW1073" s="143">
        <v>-61.384954471467879</v>
      </c>
      <c r="AX1073" s="142">
        <v>-413.14907893777945</v>
      </c>
      <c r="AY1073" s="143">
        <v>-6.1991114152698104E-2</v>
      </c>
      <c r="AZ1073" s="142">
        <v>-7077.79907893778</v>
      </c>
      <c r="BA1073" s="143">
        <v>0</v>
      </c>
      <c r="BB1073" s="142">
        <v>-211.88285105324121</v>
      </c>
      <c r="BC1073" s="143">
        <v>-2.993626248642256E-2</v>
      </c>
      <c r="BE1073" s="139">
        <v>649.24387948136996</v>
      </c>
      <c r="BF1073" s="139">
        <v>580.65200315644404</v>
      </c>
      <c r="BG1073" s="139">
        <v>607.04089986822305</v>
      </c>
      <c r="BH1073" s="139">
        <v>628.14238968913105</v>
      </c>
      <c r="BI1073" s="139">
        <v>570.07718937940399</v>
      </c>
      <c r="BJ1073" s="139">
        <v>607.04089989527915</v>
      </c>
      <c r="BK1073" s="139">
        <v>622.85498281554999</v>
      </c>
      <c r="BL1073" s="139">
        <v>607.04089990880709</v>
      </c>
      <c r="BM1073" s="139">
        <v>601.75349300722905</v>
      </c>
      <c r="BN1073" s="139">
        <v>628.14238971712803</v>
      </c>
      <c r="BO1073" s="139">
        <v>607.04089990880709</v>
      </c>
      <c r="BP1073" s="139">
        <v>580.65200316364997</v>
      </c>
      <c r="BQ1073" s="144">
        <v>7289.6819299910221</v>
      </c>
    </row>
    <row r="1074" spans="11:69" x14ac:dyDescent="0.25">
      <c r="K1074" s="135" t="s">
        <v>328</v>
      </c>
      <c r="N1074" s="61" t="s">
        <v>1296</v>
      </c>
      <c r="V1074" s="61" t="s">
        <v>409</v>
      </c>
      <c r="W1074" s="61" t="s">
        <v>417</v>
      </c>
      <c r="X1074" s="61">
        <v>151</v>
      </c>
      <c r="AB1074" s="136" t="s">
        <v>414</v>
      </c>
      <c r="AC1074" s="179">
        <v>3920110</v>
      </c>
      <c r="AD1074" s="180" t="s">
        <v>1297</v>
      </c>
      <c r="AE1074" s="139">
        <v>0</v>
      </c>
      <c r="AF1074" s="17">
        <v>20961.879999999997</v>
      </c>
      <c r="AG1074" s="17">
        <v>35600.68</v>
      </c>
      <c r="AH1074" s="140">
        <v>25654.18998011079</v>
      </c>
      <c r="AI1074" s="141">
        <v>19942.59</v>
      </c>
      <c r="AJ1074" s="142">
        <v>59827.770000000004</v>
      </c>
      <c r="AK1074" s="121">
        <v>58986.890000000007</v>
      </c>
      <c r="AL1074" s="142">
        <v>70784.268000000011</v>
      </c>
      <c r="AM1074" s="181">
        <v>21424.433701411908</v>
      </c>
      <c r="AN1074" s="141">
        <v>63216.646278698885</v>
      </c>
      <c r="AO1074" s="140">
        <v>78997.388571428601</v>
      </c>
      <c r="AP1074" s="140">
        <v>63536.560119571397</v>
      </c>
      <c r="AQ1074" s="140">
        <v>65438.607258318152</v>
      </c>
      <c r="AR1074" s="142">
        <v>-5610.8372583181481</v>
      </c>
      <c r="AS1074" s="143">
        <v>-9.3783158862818183E-2</v>
      </c>
      <c r="AT1074" s="142">
        <v>-39784.417278207358</v>
      </c>
      <c r="AU1074" s="143">
        <v>-1.5507960808371446</v>
      </c>
      <c r="AV1074" s="142">
        <v>-29837.927258318152</v>
      </c>
      <c r="AW1074" s="143">
        <v>-0.8381280149232585</v>
      </c>
      <c r="AX1074" s="142">
        <v>-3708.790119571393</v>
      </c>
      <c r="AY1074" s="143">
        <v>-6.1991114152698534E-2</v>
      </c>
      <c r="AZ1074" s="142">
        <v>-37882.370139460603</v>
      </c>
      <c r="BA1074" s="143">
        <v>-1.4766543074963618</v>
      </c>
      <c r="BB1074" s="142">
        <v>-1902.0471387467551</v>
      </c>
      <c r="BC1074" s="143">
        <v>-2.9936262447435528E-2</v>
      </c>
      <c r="BE1074" s="139">
        <v>5828.1850503054393</v>
      </c>
      <c r="BF1074" s="139">
        <v>5212.4439385237301</v>
      </c>
      <c r="BG1074" s="139">
        <v>5449.3339241983003</v>
      </c>
      <c r="BH1074" s="139">
        <v>5638.7594872688796</v>
      </c>
      <c r="BI1074" s="139">
        <v>5117.5150933786099</v>
      </c>
      <c r="BJ1074" s="139">
        <v>5449.3339242253396</v>
      </c>
      <c r="BK1074" s="139">
        <v>5591.2950647112602</v>
      </c>
      <c r="BL1074" s="139">
        <v>5449.3339242388702</v>
      </c>
      <c r="BM1074" s="139">
        <v>5401.8695016532502</v>
      </c>
      <c r="BN1074" s="139">
        <v>5638.7594872968702</v>
      </c>
      <c r="BO1074" s="139">
        <v>5449.3339242388702</v>
      </c>
      <c r="BP1074" s="139">
        <v>5212.4439382787396</v>
      </c>
      <c r="BQ1074" s="144">
        <v>65438.607258318152</v>
      </c>
    </row>
    <row r="1075" spans="11:69" x14ac:dyDescent="0.25">
      <c r="K1075" s="135" t="s">
        <v>328</v>
      </c>
      <c r="N1075" s="61" t="s">
        <v>1298</v>
      </c>
      <c r="V1075" s="61" t="s">
        <v>409</v>
      </c>
      <c r="W1075" s="61" t="s">
        <v>417</v>
      </c>
      <c r="X1075" s="61">
        <v>151</v>
      </c>
      <c r="AB1075" s="136" t="s">
        <v>414</v>
      </c>
      <c r="AC1075" s="179">
        <v>3920113</v>
      </c>
      <c r="AD1075" s="180" t="s">
        <v>1299</v>
      </c>
      <c r="AE1075" s="139">
        <v>0</v>
      </c>
      <c r="AF1075" s="17">
        <v>29337.23</v>
      </c>
      <c r="AG1075" s="17">
        <v>11825.66</v>
      </c>
      <c r="AH1075" s="140">
        <v>17141.988143783165</v>
      </c>
      <c r="AI1075" s="141">
        <v>11244.67</v>
      </c>
      <c r="AJ1075" s="142">
        <v>33734.01</v>
      </c>
      <c r="AK1075" s="121">
        <v>27498.09</v>
      </c>
      <c r="AL1075" s="142">
        <v>32997.707999999999</v>
      </c>
      <c r="AM1075" s="181">
        <v>14315.688344920092</v>
      </c>
      <c r="AN1075" s="141">
        <v>30324.389798863071</v>
      </c>
      <c r="AO1075" s="140">
        <v>34786.645714285703</v>
      </c>
      <c r="AP1075" s="140">
        <v>35825.218864738301</v>
      </c>
      <c r="AQ1075" s="140">
        <v>36897.692019044975</v>
      </c>
      <c r="AR1075" s="142">
        <v>-3163.6820190449725</v>
      </c>
      <c r="AS1075" s="143">
        <v>-9.37831588668223E-2</v>
      </c>
      <c r="AT1075" s="142">
        <v>-19755.70387526181</v>
      </c>
      <c r="AU1075" s="143">
        <v>-1.1524744801802091</v>
      </c>
      <c r="AV1075" s="142">
        <v>-25072.032019044975</v>
      </c>
      <c r="AW1075" s="143">
        <v>-2.1201380742423659</v>
      </c>
      <c r="AX1075" s="142">
        <v>-2091.2088647382989</v>
      </c>
      <c r="AY1075" s="143">
        <v>-6.199111415269927E-2</v>
      </c>
      <c r="AZ1075" s="142">
        <v>-18683.230720955136</v>
      </c>
      <c r="BA1075" s="143">
        <v>-1.0899103747035859</v>
      </c>
      <c r="BB1075" s="142">
        <v>-1072.4731543066737</v>
      </c>
      <c r="BC1075" s="143">
        <v>-2.9936262451205207E-2</v>
      </c>
      <c r="BE1075" s="139">
        <v>3286.2340142186999</v>
      </c>
      <c r="BF1075" s="139">
        <v>2939.0471339078399</v>
      </c>
      <c r="BG1075" s="139">
        <v>3072.6180349400202</v>
      </c>
      <c r="BH1075" s="139">
        <v>3179.42602459505</v>
      </c>
      <c r="BI1075" s="139">
        <v>2885.5213111878702</v>
      </c>
      <c r="BJ1075" s="139">
        <v>3072.6180349670699</v>
      </c>
      <c r="BK1075" s="139">
        <v>3152.6631132500102</v>
      </c>
      <c r="BL1075" s="139">
        <v>3072.61803498059</v>
      </c>
      <c r="BM1075" s="139">
        <v>3045.85512360755</v>
      </c>
      <c r="BN1075" s="139">
        <v>3179.4260246230501</v>
      </c>
      <c r="BO1075" s="139">
        <v>3072.61803498059</v>
      </c>
      <c r="BP1075" s="139">
        <v>2939.0471337866302</v>
      </c>
      <c r="BQ1075" s="144">
        <v>36897.692019044975</v>
      </c>
    </row>
    <row r="1076" spans="11:69" x14ac:dyDescent="0.25">
      <c r="K1076" s="135" t="s">
        <v>328</v>
      </c>
      <c r="N1076" s="61" t="s">
        <v>1300</v>
      </c>
      <c r="V1076" s="61" t="s">
        <v>409</v>
      </c>
      <c r="W1076" s="61" t="s">
        <v>417</v>
      </c>
      <c r="X1076" s="61">
        <v>151</v>
      </c>
      <c r="AB1076" s="136" t="s">
        <v>414</v>
      </c>
      <c r="AC1076" s="179">
        <v>3920114</v>
      </c>
      <c r="AD1076" s="180" t="s">
        <v>1301</v>
      </c>
      <c r="AE1076" s="139">
        <v>0</v>
      </c>
      <c r="AF1076" s="17">
        <v>24602.65</v>
      </c>
      <c r="AG1076" s="17">
        <v>37618.36</v>
      </c>
      <c r="AH1076" s="140">
        <v>52931.913487999009</v>
      </c>
      <c r="AI1076" s="141">
        <v>12022.51</v>
      </c>
      <c r="AJ1076" s="142">
        <v>36067.53</v>
      </c>
      <c r="AK1076" s="121">
        <v>32879.500000000007</v>
      </c>
      <c r="AL1076" s="142">
        <v>39455.400000000009</v>
      </c>
      <c r="AM1076" s="181">
        <v>44204.719466584269</v>
      </c>
      <c r="AN1076" s="141">
        <v>41606.694021414747</v>
      </c>
      <c r="AO1076" s="140">
        <v>41903.040000000001</v>
      </c>
      <c r="AP1076" s="140">
        <v>38303.396369435897</v>
      </c>
      <c r="AQ1076" s="140">
        <v>39450.05689590257</v>
      </c>
      <c r="AR1076" s="142">
        <v>-3382.5268959025707</v>
      </c>
      <c r="AS1076" s="143">
        <v>-9.3783158866231509E-2</v>
      </c>
      <c r="AT1076" s="142">
        <v>13481.856592096439</v>
      </c>
      <c r="AU1076" s="143">
        <v>0.25470185571797088</v>
      </c>
      <c r="AV1076" s="142">
        <v>-1831.6968959025689</v>
      </c>
      <c r="AW1076" s="143">
        <v>-4.8691566987571197E-2</v>
      </c>
      <c r="AX1076" s="142">
        <v>-2235.8663694358984</v>
      </c>
      <c r="AY1076" s="143">
        <v>-6.1991114152699076E-2</v>
      </c>
      <c r="AZ1076" s="142">
        <v>14628.517118563112</v>
      </c>
      <c r="BA1076" s="143">
        <v>0.27636478930390007</v>
      </c>
      <c r="BB1076" s="142">
        <v>-1146.6605264666723</v>
      </c>
      <c r="BC1076" s="143">
        <v>-2.9936262450649086E-2</v>
      </c>
      <c r="BE1076" s="139">
        <v>3513.5563158620498</v>
      </c>
      <c r="BF1076" s="139">
        <v>3142.3530933214101</v>
      </c>
      <c r="BG1076" s="139">
        <v>3285.1636420852601</v>
      </c>
      <c r="BH1076" s="139">
        <v>3399.3599789894702</v>
      </c>
      <c r="BI1076" s="139">
        <v>3085.1246696390099</v>
      </c>
      <c r="BJ1076" s="139">
        <v>3285.1636421123098</v>
      </c>
      <c r="BK1076" s="139">
        <v>3370.7457671632101</v>
      </c>
      <c r="BL1076" s="139">
        <v>3285.1636421258299</v>
      </c>
      <c r="BM1076" s="139">
        <v>3256.5494302715801</v>
      </c>
      <c r="BN1076" s="139">
        <v>3399.3599790174599</v>
      </c>
      <c r="BO1076" s="139">
        <v>3285.1636421258299</v>
      </c>
      <c r="BP1076" s="139">
        <v>3142.3530931891401</v>
      </c>
      <c r="BQ1076" s="144">
        <v>39450.05689590257</v>
      </c>
    </row>
    <row r="1077" spans="11:69" x14ac:dyDescent="0.25">
      <c r="K1077" s="135" t="s">
        <v>328</v>
      </c>
      <c r="N1077" s="61" t="s">
        <v>1302</v>
      </c>
      <c r="V1077" s="61" t="s">
        <v>409</v>
      </c>
      <c r="W1077" s="61" t="s">
        <v>417</v>
      </c>
      <c r="X1077" s="61">
        <v>151</v>
      </c>
      <c r="AB1077" s="136" t="s">
        <v>414</v>
      </c>
      <c r="AC1077" s="179">
        <v>3920115</v>
      </c>
      <c r="AD1077" s="180" t="s">
        <v>1303</v>
      </c>
      <c r="AE1077" s="139">
        <v>0</v>
      </c>
      <c r="AF1077" s="17">
        <v>34518.86</v>
      </c>
      <c r="AG1077" s="17">
        <v>65901.789999999994</v>
      </c>
      <c r="AH1077" s="140">
        <v>55926.619352485781</v>
      </c>
      <c r="AI1077" s="141">
        <v>39100.499999999993</v>
      </c>
      <c r="AJ1077" s="142">
        <v>117301.49999999997</v>
      </c>
      <c r="AK1077" s="121">
        <v>86730.260000000009</v>
      </c>
      <c r="AL1077" s="142">
        <v>104076.31200000002</v>
      </c>
      <c r="AM1077" s="181">
        <v>46705.670667879276</v>
      </c>
      <c r="AN1077" s="141">
        <v>95951.208684606507</v>
      </c>
      <c r="AO1077" s="140">
        <v>121950.30857142901</v>
      </c>
      <c r="AP1077" s="140">
        <v>124573.150676783</v>
      </c>
      <c r="AQ1077" s="140">
        <v>128302.40520904839</v>
      </c>
      <c r="AR1077" s="142">
        <v>-11000.905209048418</v>
      </c>
      <c r="AS1077" s="143">
        <v>-9.3783158860273913E-2</v>
      </c>
      <c r="AT1077" s="142">
        <v>-72375.785856562608</v>
      </c>
      <c r="AU1077" s="143">
        <v>-1.2941205224725552</v>
      </c>
      <c r="AV1077" s="142">
        <v>-62400.615209048396</v>
      </c>
      <c r="AW1077" s="143">
        <v>-0.94687284228620194</v>
      </c>
      <c r="AX1077" s="142">
        <v>-7271.6506767830288</v>
      </c>
      <c r="AY1077" s="143">
        <v>-6.1991114152700783E-2</v>
      </c>
      <c r="AZ1077" s="142">
        <v>-68646.531324297219</v>
      </c>
      <c r="BA1077" s="143">
        <v>-1.2274393145711582</v>
      </c>
      <c r="BB1077" s="142">
        <v>-3729.2545322653896</v>
      </c>
      <c r="BC1077" s="143">
        <v>-2.9936262445037602E-2</v>
      </c>
      <c r="BE1077" s="139">
        <v>11427.048821615801</v>
      </c>
      <c r="BF1077" s="139">
        <v>10219.7941299624</v>
      </c>
      <c r="BG1077" s="139">
        <v>10684.2532039778</v>
      </c>
      <c r="BH1077" s="139">
        <v>11055.651012816699</v>
      </c>
      <c r="BI1077" s="139">
        <v>10033.671599735202</v>
      </c>
      <c r="BJ1077" s="139">
        <v>10684.253204004801</v>
      </c>
      <c r="BK1077" s="139">
        <v>10962.589747718001</v>
      </c>
      <c r="BL1077" s="139">
        <v>10684.2532040183</v>
      </c>
      <c r="BM1077" s="139">
        <v>10591.191938891698</v>
      </c>
      <c r="BN1077" s="139">
        <v>11055.651012844699</v>
      </c>
      <c r="BO1077" s="139">
        <v>10684.2532040183</v>
      </c>
      <c r="BP1077" s="139">
        <v>10219.794129444701</v>
      </c>
      <c r="BQ1077" s="144">
        <v>128302.40520904839</v>
      </c>
    </row>
    <row r="1078" spans="11:69" x14ac:dyDescent="0.25">
      <c r="K1078" s="135" t="s">
        <v>328</v>
      </c>
      <c r="N1078" s="61" t="s">
        <v>1304</v>
      </c>
      <c r="V1078" s="61" t="s">
        <v>409</v>
      </c>
      <c r="W1078" s="61" t="s">
        <v>417</v>
      </c>
      <c r="X1078" s="61">
        <v>151</v>
      </c>
      <c r="AB1078" s="136" t="s">
        <v>414</v>
      </c>
      <c r="AC1078" s="179">
        <v>3920120</v>
      </c>
      <c r="AD1078" s="180" t="s">
        <v>1305</v>
      </c>
      <c r="AE1078" s="139">
        <v>0</v>
      </c>
      <c r="AF1078" s="17">
        <v>0</v>
      </c>
      <c r="AG1078" s="17">
        <v>2552</v>
      </c>
      <c r="AH1078" s="140">
        <v>0</v>
      </c>
      <c r="AI1078" s="141">
        <v>-316.19999999999993</v>
      </c>
      <c r="AJ1078" s="142">
        <v>-948.5999999999998</v>
      </c>
      <c r="AK1078" s="121">
        <v>3703.3799999999992</v>
      </c>
      <c r="AL1078" s="142">
        <v>4444.0559999999987</v>
      </c>
      <c r="AM1078" s="181">
        <v>0</v>
      </c>
      <c r="AN1078" s="141">
        <v>3703.3799999999992</v>
      </c>
      <c r="AO1078" s="140">
        <v>12473.074285714301</v>
      </c>
      <c r="AP1078" s="140">
        <v>-1007.4047708852499</v>
      </c>
      <c r="AQ1078" s="140">
        <v>-1037.5627041819419</v>
      </c>
      <c r="AR1078" s="142">
        <v>88.962704181942058</v>
      </c>
      <c r="AS1078" s="143">
        <v>9.3783158530404892E-2</v>
      </c>
      <c r="AT1078" s="142">
        <v>1037.5627041819419</v>
      </c>
      <c r="AU1078" s="143">
        <v>0</v>
      </c>
      <c r="AV1078" s="142">
        <v>3589.5627041819416</v>
      </c>
      <c r="AW1078" s="143">
        <v>1.4065684577515445</v>
      </c>
      <c r="AX1078" s="142">
        <v>58.80477088525015</v>
      </c>
      <c r="AY1078" s="143">
        <v>6.1991114152698888E-2</v>
      </c>
      <c r="AZ1078" s="142">
        <v>1007.4047708852499</v>
      </c>
      <c r="BA1078" s="143">
        <v>0</v>
      </c>
      <c r="BB1078" s="142">
        <v>30.157933296691908</v>
      </c>
      <c r="BC1078" s="143">
        <v>2.9936262134425701E-2</v>
      </c>
      <c r="BE1078" s="139">
        <v>-92.408865293146604</v>
      </c>
      <c r="BF1078" s="139">
        <v>-82.645973936238406</v>
      </c>
      <c r="BG1078" s="139">
        <v>-86.401986243079804</v>
      </c>
      <c r="BH1078" s="139">
        <v>-89.405425754161996</v>
      </c>
      <c r="BI1078" s="139">
        <v>-81.140828348345295</v>
      </c>
      <c r="BJ1078" s="139">
        <v>-86.401986216022095</v>
      </c>
      <c r="BK1078" s="139">
        <v>-88.652852945275797</v>
      </c>
      <c r="BL1078" s="139">
        <v>-86.401986202493319</v>
      </c>
      <c r="BM1078" s="139">
        <v>-85.649413421605303</v>
      </c>
      <c r="BN1078" s="139">
        <v>-89.405425726163699</v>
      </c>
      <c r="BO1078" s="139">
        <v>-86.401986202493319</v>
      </c>
      <c r="BP1078" s="139">
        <v>-82.645973892916402</v>
      </c>
      <c r="BQ1078" s="144">
        <v>-1037.5627041819419</v>
      </c>
    </row>
    <row r="1079" spans="11:69" x14ac:dyDescent="0.25">
      <c r="K1079" s="135" t="s">
        <v>328</v>
      </c>
      <c r="N1079" s="61" t="s">
        <v>1306</v>
      </c>
      <c r="V1079" s="61" t="s">
        <v>409</v>
      </c>
      <c r="W1079" s="61" t="s">
        <v>417</v>
      </c>
      <c r="X1079" s="61">
        <v>151</v>
      </c>
      <c r="AB1079" s="136" t="s">
        <v>414</v>
      </c>
      <c r="AC1079" s="179">
        <v>3920125</v>
      </c>
      <c r="AD1079" s="180" t="s">
        <v>1307</v>
      </c>
      <c r="AE1079" s="139">
        <v>0</v>
      </c>
      <c r="AF1079" s="17">
        <v>3405.33</v>
      </c>
      <c r="AG1079" s="17">
        <v>50.95</v>
      </c>
      <c r="AH1079" s="140">
        <v>0</v>
      </c>
      <c r="AI1079" s="141">
        <v>0</v>
      </c>
      <c r="AJ1079" s="142">
        <v>0</v>
      </c>
      <c r="AK1079" s="121">
        <v>2976</v>
      </c>
      <c r="AL1079" s="142">
        <v>3571.2000000000003</v>
      </c>
      <c r="AM1079" s="181">
        <v>0</v>
      </c>
      <c r="AN1079" s="141">
        <v>2976</v>
      </c>
      <c r="AO1079" s="140">
        <v>5101.7142857142899</v>
      </c>
      <c r="AP1079" s="140">
        <v>0</v>
      </c>
      <c r="AQ1079" s="140">
        <v>0</v>
      </c>
      <c r="AR1079" s="142">
        <v>0</v>
      </c>
      <c r="AS1079" s="143">
        <v>0</v>
      </c>
      <c r="AT1079" s="142">
        <v>0</v>
      </c>
      <c r="AU1079" s="143">
        <v>0</v>
      </c>
      <c r="AV1079" s="142">
        <v>50.95</v>
      </c>
      <c r="AW1079" s="143">
        <v>1</v>
      </c>
      <c r="AX1079" s="142">
        <v>0</v>
      </c>
      <c r="AY1079" s="143">
        <v>0</v>
      </c>
      <c r="AZ1079" s="142">
        <v>0</v>
      </c>
      <c r="BA1079" s="143">
        <v>0</v>
      </c>
      <c r="BB1079" s="142">
        <v>0</v>
      </c>
      <c r="BC1079" s="143">
        <v>0</v>
      </c>
      <c r="BE1079" s="139">
        <v>0</v>
      </c>
      <c r="BF1079" s="139">
        <v>0</v>
      </c>
      <c r="BG1079" s="139">
        <v>0</v>
      </c>
      <c r="BH1079" s="139">
        <v>0</v>
      </c>
      <c r="BI1079" s="139">
        <v>0</v>
      </c>
      <c r="BJ1079" s="139">
        <v>0</v>
      </c>
      <c r="BK1079" s="139">
        <v>0</v>
      </c>
      <c r="BL1079" s="139">
        <v>0</v>
      </c>
      <c r="BM1079" s="139">
        <v>0</v>
      </c>
      <c r="BN1079" s="139">
        <v>0</v>
      </c>
      <c r="BO1079" s="139">
        <v>0</v>
      </c>
      <c r="BP1079" s="139">
        <v>0</v>
      </c>
      <c r="BQ1079" s="144">
        <v>0</v>
      </c>
    </row>
    <row r="1080" spans="11:69" x14ac:dyDescent="0.25">
      <c r="K1080" s="135" t="s">
        <v>328</v>
      </c>
      <c r="N1080" s="61" t="s">
        <v>1308</v>
      </c>
      <c r="V1080" s="61" t="s">
        <v>409</v>
      </c>
      <c r="W1080" s="61" t="s">
        <v>417</v>
      </c>
      <c r="X1080" s="61">
        <v>151</v>
      </c>
      <c r="AB1080" s="136" t="s">
        <v>414</v>
      </c>
      <c r="AC1080" s="179">
        <v>3920130</v>
      </c>
      <c r="AD1080" s="180" t="s">
        <v>1309</v>
      </c>
      <c r="AE1080" s="139">
        <v>0</v>
      </c>
      <c r="AF1080" s="17">
        <v>26.5</v>
      </c>
      <c r="AG1080" s="17">
        <v>0</v>
      </c>
      <c r="AH1080" s="140">
        <v>0</v>
      </c>
      <c r="AI1080" s="141">
        <v>0</v>
      </c>
      <c r="AJ1080" s="142">
        <v>0</v>
      </c>
      <c r="AK1080" s="121">
        <v>36.669999999993593</v>
      </c>
      <c r="AL1080" s="142">
        <v>44.003999999992317</v>
      </c>
      <c r="AM1080" s="181">
        <v>0</v>
      </c>
      <c r="AN1080" s="141">
        <v>36.669999999993593</v>
      </c>
      <c r="AO1080" s="140">
        <v>108.291428571426</v>
      </c>
      <c r="AP1080" s="140">
        <v>0</v>
      </c>
      <c r="AQ1080" s="140">
        <v>0</v>
      </c>
      <c r="AR1080" s="142">
        <v>0</v>
      </c>
      <c r="AS1080" s="143">
        <v>0</v>
      </c>
      <c r="AT1080" s="142">
        <v>0</v>
      </c>
      <c r="AU1080" s="143">
        <v>0</v>
      </c>
      <c r="AV1080" s="142">
        <v>0</v>
      </c>
      <c r="AW1080" s="143">
        <v>0</v>
      </c>
      <c r="AX1080" s="142">
        <v>0</v>
      </c>
      <c r="AY1080" s="143">
        <v>0</v>
      </c>
      <c r="AZ1080" s="142">
        <v>0</v>
      </c>
      <c r="BA1080" s="143">
        <v>0</v>
      </c>
      <c r="BB1080" s="142">
        <v>0</v>
      </c>
      <c r="BC1080" s="143">
        <v>0</v>
      </c>
      <c r="BE1080" s="139">
        <v>0</v>
      </c>
      <c r="BF1080" s="139">
        <v>0</v>
      </c>
      <c r="BG1080" s="139">
        <v>0</v>
      </c>
      <c r="BH1080" s="139">
        <v>0</v>
      </c>
      <c r="BI1080" s="139">
        <v>0</v>
      </c>
      <c r="BJ1080" s="139">
        <v>0</v>
      </c>
      <c r="BK1080" s="139">
        <v>0</v>
      </c>
      <c r="BL1080" s="139">
        <v>0</v>
      </c>
      <c r="BM1080" s="139">
        <v>0</v>
      </c>
      <c r="BN1080" s="139">
        <v>0</v>
      </c>
      <c r="BO1080" s="139">
        <v>0</v>
      </c>
      <c r="BP1080" s="139">
        <v>0</v>
      </c>
      <c r="BQ1080" s="144">
        <v>0</v>
      </c>
    </row>
    <row r="1081" spans="11:69" x14ac:dyDescent="0.25">
      <c r="K1081" s="135" t="s">
        <v>328</v>
      </c>
      <c r="N1081" s="61" t="s">
        <v>1310</v>
      </c>
      <c r="V1081" s="61" t="s">
        <v>409</v>
      </c>
      <c r="W1081" s="61" t="s">
        <v>417</v>
      </c>
      <c r="X1081" s="61">
        <v>151</v>
      </c>
      <c r="AB1081" s="136" t="s">
        <v>414</v>
      </c>
      <c r="AC1081" s="179">
        <v>3920131</v>
      </c>
      <c r="AD1081" s="180" t="s">
        <v>1311</v>
      </c>
      <c r="AE1081" s="139">
        <v>0</v>
      </c>
      <c r="AF1081" s="17">
        <v>44806.6</v>
      </c>
      <c r="AG1081" s="17">
        <v>59299.639999999992</v>
      </c>
      <c r="AH1081" s="140">
        <v>70971.547464589297</v>
      </c>
      <c r="AI1081" s="141">
        <v>22511.5</v>
      </c>
      <c r="AJ1081" s="142">
        <v>67534.5</v>
      </c>
      <c r="AK1081" s="121">
        <v>83088.67</v>
      </c>
      <c r="AL1081" s="142">
        <v>99706.40400000001</v>
      </c>
      <c r="AM1081" s="181">
        <v>59270.05352816754</v>
      </c>
      <c r="AN1081" s="141">
        <v>94790.163936421755</v>
      </c>
      <c r="AO1081" s="140">
        <v>101379.25714285699</v>
      </c>
      <c r="AP1081" s="140">
        <v>71721.038898745406</v>
      </c>
      <c r="AQ1081" s="140">
        <v>73868.098742180737</v>
      </c>
      <c r="AR1081" s="142">
        <v>-6333.5987421807367</v>
      </c>
      <c r="AS1081" s="143">
        <v>-9.3783158862222077E-2</v>
      </c>
      <c r="AT1081" s="142">
        <v>-2896.5512775914394</v>
      </c>
      <c r="AU1081" s="143">
        <v>-4.0812852207240534E-2</v>
      </c>
      <c r="AV1081" s="142">
        <v>-14568.458742180745</v>
      </c>
      <c r="AW1081" s="143">
        <v>-0.24567533196121843</v>
      </c>
      <c r="AX1081" s="142">
        <v>-4186.5388987454062</v>
      </c>
      <c r="AY1081" s="143">
        <v>-6.199111415269834E-2</v>
      </c>
      <c r="AZ1081" s="142">
        <v>-749.49143415610888</v>
      </c>
      <c r="BA1081" s="143">
        <v>-1.0560449376280851E-2</v>
      </c>
      <c r="BB1081" s="142">
        <v>-2147.0598434353305</v>
      </c>
      <c r="BC1081" s="143">
        <v>-2.9936262446874404E-2</v>
      </c>
      <c r="BE1081" s="139">
        <v>6578.9442474598609</v>
      </c>
      <c r="BF1081" s="139">
        <v>5883.8862816753699</v>
      </c>
      <c r="BG1081" s="139">
        <v>6151.2913134447199</v>
      </c>
      <c r="BH1081" s="139">
        <v>6365.1177804696899</v>
      </c>
      <c r="BI1081" s="139">
        <v>5776.7291522578998</v>
      </c>
      <c r="BJ1081" s="139">
        <v>6151.2913134717601</v>
      </c>
      <c r="BK1081" s="139">
        <v>6311.5392157758897</v>
      </c>
      <c r="BL1081" s="139">
        <v>6151.2913134852897</v>
      </c>
      <c r="BM1081" s="139">
        <v>6097.7127487634907</v>
      </c>
      <c r="BN1081" s="139">
        <v>6365.1177804976796</v>
      </c>
      <c r="BO1081" s="139">
        <v>6151.2913134852897</v>
      </c>
      <c r="BP1081" s="139">
        <v>5883.8862813938204</v>
      </c>
      <c r="BQ1081" s="144">
        <v>73868.098742180751</v>
      </c>
    </row>
    <row r="1082" spans="11:69" x14ac:dyDescent="0.25">
      <c r="K1082" s="135" t="s">
        <v>328</v>
      </c>
      <c r="N1082" s="61" t="s">
        <v>1312</v>
      </c>
      <c r="V1082" s="61" t="s">
        <v>409</v>
      </c>
      <c r="W1082" s="61" t="s">
        <v>417</v>
      </c>
      <c r="X1082" s="61">
        <v>151</v>
      </c>
      <c r="AB1082" s="136" t="s">
        <v>414</v>
      </c>
      <c r="AC1082" s="179">
        <v>3920135</v>
      </c>
      <c r="AD1082" s="180" t="s">
        <v>1313</v>
      </c>
      <c r="AE1082" s="139">
        <v>0</v>
      </c>
      <c r="AF1082" s="17">
        <v>0</v>
      </c>
      <c r="AG1082" s="17">
        <v>1715.52</v>
      </c>
      <c r="AH1082" s="140">
        <v>0</v>
      </c>
      <c r="AI1082" s="141">
        <v>269.10000000000002</v>
      </c>
      <c r="AJ1082" s="142">
        <v>807.30000000000007</v>
      </c>
      <c r="AK1082" s="121">
        <v>360.58000000000004</v>
      </c>
      <c r="AL1082" s="142">
        <v>432.69600000000008</v>
      </c>
      <c r="AM1082" s="181">
        <v>0</v>
      </c>
      <c r="AN1082" s="141">
        <v>360.58000000000004</v>
      </c>
      <c r="AO1082" s="140">
        <v>153.63428571428599</v>
      </c>
      <c r="AP1082" s="140">
        <v>857.34542645547299</v>
      </c>
      <c r="AQ1082" s="140">
        <v>883.01114445621897</v>
      </c>
      <c r="AR1082" s="142">
        <v>-75.711144456218904</v>
      </c>
      <c r="AS1082" s="143">
        <v>-9.3783159242188649E-2</v>
      </c>
      <c r="AT1082" s="142">
        <v>-883.01114445621897</v>
      </c>
      <c r="AU1082" s="143">
        <v>0</v>
      </c>
      <c r="AV1082" s="142">
        <v>832.50885554378101</v>
      </c>
      <c r="AW1082" s="143">
        <v>0.48528076358409172</v>
      </c>
      <c r="AX1082" s="142">
        <v>-50.045426455472921</v>
      </c>
      <c r="AY1082" s="143">
        <v>-6.1991114152697778E-2</v>
      </c>
      <c r="AZ1082" s="142">
        <v>-857.34542645547299</v>
      </c>
      <c r="BA1082" s="143">
        <v>0</v>
      </c>
      <c r="BB1082" s="142">
        <v>-25.665718000745983</v>
      </c>
      <c r="BC1082" s="143">
        <v>-2.9936262804661915E-2</v>
      </c>
      <c r="BE1082" s="139">
        <v>78.643977388965297</v>
      </c>
      <c r="BF1082" s="139">
        <v>70.3353307597922</v>
      </c>
      <c r="BG1082" s="139">
        <v>73.531861157550694</v>
      </c>
      <c r="BH1082" s="139">
        <v>76.087919287297694</v>
      </c>
      <c r="BI1082" s="139">
        <v>69.054386222063997</v>
      </c>
      <c r="BJ1082" s="139">
        <v>73.53186118460809</v>
      </c>
      <c r="BK1082" s="139">
        <v>75.447447033373095</v>
      </c>
      <c r="BL1082" s="139">
        <v>73.531861198136795</v>
      </c>
      <c r="BM1082" s="139">
        <v>72.891388916214197</v>
      </c>
      <c r="BN1082" s="139">
        <v>76.087919315295693</v>
      </c>
      <c r="BO1082" s="139">
        <v>73.531861198136795</v>
      </c>
      <c r="BP1082" s="139">
        <v>70.335330794784397</v>
      </c>
      <c r="BQ1082" s="144">
        <v>883.01114445621897</v>
      </c>
    </row>
    <row r="1083" spans="11:69" x14ac:dyDescent="0.25">
      <c r="K1083" s="135" t="s">
        <v>328</v>
      </c>
      <c r="N1083" s="61" t="s">
        <v>1314</v>
      </c>
      <c r="V1083" s="61" t="s">
        <v>409</v>
      </c>
      <c r="W1083" s="61" t="s">
        <v>417</v>
      </c>
      <c r="X1083" s="61">
        <v>151</v>
      </c>
      <c r="AB1083" s="136" t="s">
        <v>414</v>
      </c>
      <c r="AC1083" s="179">
        <v>3920140</v>
      </c>
      <c r="AD1083" s="180" t="s">
        <v>1315</v>
      </c>
      <c r="AE1083" s="139">
        <v>0</v>
      </c>
      <c r="AF1083" s="17">
        <v>7565.96</v>
      </c>
      <c r="AG1083" s="17">
        <v>15460.6</v>
      </c>
      <c r="AH1083" s="140">
        <v>15601.62171417237</v>
      </c>
      <c r="AI1083" s="141">
        <v>6964</v>
      </c>
      <c r="AJ1083" s="142">
        <v>20892</v>
      </c>
      <c r="AK1083" s="121">
        <v>26312.980000000003</v>
      </c>
      <c r="AL1083" s="142">
        <v>31575.576000000001</v>
      </c>
      <c r="AM1083" s="181">
        <v>13029.29113367683</v>
      </c>
      <c r="AN1083" s="141">
        <v>28885.310580495541</v>
      </c>
      <c r="AO1083" s="140">
        <v>39711.205714285701</v>
      </c>
      <c r="AP1083" s="140">
        <v>22187.1183568782</v>
      </c>
      <c r="AQ1083" s="140">
        <v>22851.317755163785</v>
      </c>
      <c r="AR1083" s="142">
        <v>-1959.3177551637855</v>
      </c>
      <c r="AS1083" s="143">
        <v>-9.3783158872476804E-2</v>
      </c>
      <c r="AT1083" s="142">
        <v>-7249.6960409914154</v>
      </c>
      <c r="AU1083" s="143">
        <v>-0.46467579933731235</v>
      </c>
      <c r="AV1083" s="142">
        <v>-7390.7177551637851</v>
      </c>
      <c r="AW1083" s="143">
        <v>-0.47803563607905158</v>
      </c>
      <c r="AX1083" s="142">
        <v>-1295.1183568781998</v>
      </c>
      <c r="AY1083" s="143">
        <v>-6.1991114152699589E-2</v>
      </c>
      <c r="AZ1083" s="142">
        <v>-6585.4966427058298</v>
      </c>
      <c r="BA1083" s="143">
        <v>-0.42210334049591941</v>
      </c>
      <c r="BB1083" s="142">
        <v>-664.19939828558563</v>
      </c>
      <c r="BC1083" s="143">
        <v>-2.9936262456529333E-2</v>
      </c>
      <c r="BE1083" s="139">
        <v>2035.21612239568</v>
      </c>
      <c r="BF1083" s="139">
        <v>1820.1978573434501</v>
      </c>
      <c r="BG1083" s="139">
        <v>1902.9204054296199</v>
      </c>
      <c r="BH1083" s="139">
        <v>1969.0682639276999</v>
      </c>
      <c r="BI1083" s="139">
        <v>1787.04847818754</v>
      </c>
      <c r="BJ1083" s="139">
        <v>1902.9204054566701</v>
      </c>
      <c r="BK1083" s="139">
        <v>1952.4935743646799</v>
      </c>
      <c r="BL1083" s="139">
        <v>1902.9204054702</v>
      </c>
      <c r="BM1083" s="139">
        <v>1886.34571587919</v>
      </c>
      <c r="BN1083" s="139">
        <v>1969.0682639556899</v>
      </c>
      <c r="BO1083" s="139">
        <v>1902.9204054702</v>
      </c>
      <c r="BP1083" s="139">
        <v>1820.1978572831702</v>
      </c>
      <c r="BQ1083" s="144">
        <v>22851.317755163789</v>
      </c>
    </row>
    <row r="1084" spans="11:69" x14ac:dyDescent="0.25">
      <c r="K1084" s="135" t="s">
        <v>328</v>
      </c>
      <c r="N1084" s="61" t="s">
        <v>3095</v>
      </c>
      <c r="V1084" s="61" t="s">
        <v>409</v>
      </c>
      <c r="W1084" s="61" t="s">
        <v>417</v>
      </c>
      <c r="X1084" s="61">
        <v>151</v>
      </c>
      <c r="AB1084" s="136" t="s">
        <v>414</v>
      </c>
      <c r="AC1084" s="179">
        <v>3920146</v>
      </c>
      <c r="AD1084" s="180" t="s">
        <v>3096</v>
      </c>
      <c r="AE1084" s="139">
        <v>0</v>
      </c>
      <c r="AF1084" s="17">
        <v>116328.68</v>
      </c>
      <c r="AG1084" s="17">
        <v>0</v>
      </c>
      <c r="AH1084" s="140">
        <v>0</v>
      </c>
      <c r="AI1084" s="141">
        <v>0</v>
      </c>
      <c r="AJ1084" s="142">
        <v>0</v>
      </c>
      <c r="AK1084" s="121">
        <v>0</v>
      </c>
      <c r="AL1084" s="142">
        <v>0</v>
      </c>
      <c r="AM1084" s="181">
        <v>0</v>
      </c>
      <c r="AN1084" s="141">
        <v>0</v>
      </c>
      <c r="AO1084" s="140">
        <v>0</v>
      </c>
      <c r="AP1084" s="140">
        <v>0</v>
      </c>
      <c r="AQ1084" s="140">
        <v>0</v>
      </c>
      <c r="AR1084" s="142">
        <v>0</v>
      </c>
      <c r="AS1084" s="143">
        <v>0</v>
      </c>
      <c r="AT1084" s="142">
        <v>0</v>
      </c>
      <c r="AU1084" s="143">
        <v>0</v>
      </c>
      <c r="AV1084" s="142">
        <v>0</v>
      </c>
      <c r="AW1084" s="143">
        <v>0</v>
      </c>
      <c r="AX1084" s="142">
        <v>0</v>
      </c>
      <c r="AY1084" s="143">
        <v>0</v>
      </c>
      <c r="AZ1084" s="142">
        <v>0</v>
      </c>
      <c r="BA1084" s="143">
        <v>0</v>
      </c>
      <c r="BB1084" s="142">
        <v>0</v>
      </c>
      <c r="BC1084" s="143">
        <v>0</v>
      </c>
      <c r="BE1084" s="139">
        <v>0</v>
      </c>
      <c r="BF1084" s="139">
        <v>0</v>
      </c>
      <c r="BG1084" s="139">
        <v>0</v>
      </c>
      <c r="BH1084" s="139">
        <v>0</v>
      </c>
      <c r="BI1084" s="139">
        <v>0</v>
      </c>
      <c r="BJ1084" s="139">
        <v>0</v>
      </c>
      <c r="BK1084" s="139">
        <v>0</v>
      </c>
      <c r="BL1084" s="139">
        <v>0</v>
      </c>
      <c r="BM1084" s="139">
        <v>0</v>
      </c>
      <c r="BN1084" s="139">
        <v>0</v>
      </c>
      <c r="BO1084" s="139">
        <v>0</v>
      </c>
      <c r="BP1084" s="139">
        <v>0</v>
      </c>
      <c r="BQ1084" s="144">
        <v>0</v>
      </c>
    </row>
    <row r="1085" spans="11:69" x14ac:dyDescent="0.25">
      <c r="K1085" s="135" t="s">
        <v>328</v>
      </c>
      <c r="N1085" s="61" t="s">
        <v>1316</v>
      </c>
      <c r="V1085" s="61" t="s">
        <v>409</v>
      </c>
      <c r="W1085" s="61" t="s">
        <v>417</v>
      </c>
      <c r="X1085" s="61">
        <v>151</v>
      </c>
      <c r="AB1085" s="136" t="s">
        <v>414</v>
      </c>
      <c r="AC1085" s="179">
        <v>3920147</v>
      </c>
      <c r="AD1085" s="180" t="s">
        <v>1317</v>
      </c>
      <c r="AE1085" s="139">
        <v>0</v>
      </c>
      <c r="AF1085" s="17">
        <v>0</v>
      </c>
      <c r="AG1085" s="17">
        <v>0</v>
      </c>
      <c r="AH1085" s="140">
        <v>0</v>
      </c>
      <c r="AI1085" s="141">
        <v>0</v>
      </c>
      <c r="AJ1085" s="142">
        <v>0</v>
      </c>
      <c r="AK1085" s="121">
        <v>0.57999999999999996</v>
      </c>
      <c r="AL1085" s="142">
        <v>0.69599999999999995</v>
      </c>
      <c r="AM1085" s="181">
        <v>0</v>
      </c>
      <c r="AN1085" s="141">
        <v>0.57999999999999996</v>
      </c>
      <c r="AO1085" s="140">
        <v>0.82285714286263101</v>
      </c>
      <c r="AP1085" s="140">
        <v>0</v>
      </c>
      <c r="AQ1085" s="140">
        <v>0</v>
      </c>
      <c r="AR1085" s="142">
        <v>0</v>
      </c>
      <c r="AS1085" s="143">
        <v>0</v>
      </c>
      <c r="AT1085" s="142">
        <v>0</v>
      </c>
      <c r="AU1085" s="143">
        <v>0</v>
      </c>
      <c r="AV1085" s="142">
        <v>0</v>
      </c>
      <c r="AW1085" s="143">
        <v>0</v>
      </c>
      <c r="AX1085" s="142">
        <v>0</v>
      </c>
      <c r="AY1085" s="143">
        <v>0</v>
      </c>
      <c r="AZ1085" s="142">
        <v>0</v>
      </c>
      <c r="BA1085" s="143">
        <v>0</v>
      </c>
      <c r="BB1085" s="142">
        <v>0</v>
      </c>
      <c r="BC1085" s="143">
        <v>0</v>
      </c>
      <c r="BE1085" s="139">
        <v>0</v>
      </c>
      <c r="BF1085" s="139">
        <v>0</v>
      </c>
      <c r="BG1085" s="139">
        <v>0</v>
      </c>
      <c r="BH1085" s="139">
        <v>0</v>
      </c>
      <c r="BI1085" s="139">
        <v>0</v>
      </c>
      <c r="BJ1085" s="139">
        <v>0</v>
      </c>
      <c r="BK1085" s="139">
        <v>0</v>
      </c>
      <c r="BL1085" s="139">
        <v>0</v>
      </c>
      <c r="BM1085" s="139">
        <v>0</v>
      </c>
      <c r="BN1085" s="139">
        <v>0</v>
      </c>
      <c r="BO1085" s="139">
        <v>0</v>
      </c>
      <c r="BP1085" s="139">
        <v>0</v>
      </c>
      <c r="BQ1085" s="144">
        <v>0</v>
      </c>
    </row>
    <row r="1086" spans="11:69" x14ac:dyDescent="0.25">
      <c r="K1086" s="135" t="s">
        <v>328</v>
      </c>
      <c r="N1086" s="61" t="s">
        <v>1318</v>
      </c>
      <c r="V1086" s="61" t="s">
        <v>409</v>
      </c>
      <c r="W1086" s="61" t="s">
        <v>417</v>
      </c>
      <c r="X1086" s="61">
        <v>151</v>
      </c>
      <c r="AB1086" s="136" t="s">
        <v>414</v>
      </c>
      <c r="AC1086" s="179">
        <v>3920150</v>
      </c>
      <c r="AD1086" s="180" t="s">
        <v>1319</v>
      </c>
      <c r="AE1086" s="139">
        <v>280467.14</v>
      </c>
      <c r="AF1086" s="17">
        <v>714854.77999999991</v>
      </c>
      <c r="AG1086" s="17">
        <v>611297.68999999994</v>
      </c>
      <c r="AH1086" s="140">
        <v>364288.16309539595</v>
      </c>
      <c r="AI1086" s="141">
        <v>16330.46</v>
      </c>
      <c r="AJ1086" s="142">
        <v>48991.38</v>
      </c>
      <c r="AK1086" s="121">
        <v>391383.03999999998</v>
      </c>
      <c r="AL1086" s="142">
        <v>469659.64799999993</v>
      </c>
      <c r="AM1086" s="181">
        <v>304225.84398519492</v>
      </c>
      <c r="AN1086" s="141">
        <v>451445.35911020101</v>
      </c>
      <c r="AO1086" s="140">
        <v>340085.62285714305</v>
      </c>
      <c r="AP1086" s="140">
        <v>52028.410230078203</v>
      </c>
      <c r="AQ1086" s="140">
        <v>53585.94637350495</v>
      </c>
      <c r="AR1086" s="142">
        <v>-4594.5663735049529</v>
      </c>
      <c r="AS1086" s="143">
        <v>-9.3783158863966543E-2</v>
      </c>
      <c r="AT1086" s="142">
        <v>310702.21672189102</v>
      </c>
      <c r="AU1086" s="143">
        <v>0.85290231250398219</v>
      </c>
      <c r="AV1086" s="142">
        <v>557711.74362649501</v>
      </c>
      <c r="AW1086" s="143">
        <v>0.91234066928421576</v>
      </c>
      <c r="AX1086" s="142">
        <v>-3037.0302300782059</v>
      </c>
      <c r="AY1086" s="143">
        <v>-6.1991114152698007E-2</v>
      </c>
      <c r="AZ1086" s="142">
        <v>312259.75286531774</v>
      </c>
      <c r="BA1086" s="143">
        <v>0.85717787317603955</v>
      </c>
      <c r="BB1086" s="142">
        <v>-1557.536143426747</v>
      </c>
      <c r="BC1086" s="143">
        <v>-2.9936262448517367E-2</v>
      </c>
      <c r="BE1086" s="139">
        <v>4772.5467372397998</v>
      </c>
      <c r="BF1086" s="139">
        <v>4268.3326107744397</v>
      </c>
      <c r="BG1086" s="139">
        <v>4462.3155606048904</v>
      </c>
      <c r="BH1086" s="139">
        <v>4617.4311489388101</v>
      </c>
      <c r="BI1086" s="139">
        <v>4190.5978878324004</v>
      </c>
      <c r="BJ1086" s="139">
        <v>4462.3155606319297</v>
      </c>
      <c r="BK1086" s="139">
        <v>4578.5637874827198</v>
      </c>
      <c r="BL1086" s="139">
        <v>4462.3155606454602</v>
      </c>
      <c r="BM1086" s="139">
        <v>4423.4481991613802</v>
      </c>
      <c r="BN1086" s="139">
        <v>4617.4311489667998</v>
      </c>
      <c r="BO1086" s="139">
        <v>4462.3155606454602</v>
      </c>
      <c r="BP1086" s="139">
        <v>4268.3326105808601</v>
      </c>
      <c r="BQ1086" s="144">
        <v>53585.94637350495</v>
      </c>
    </row>
    <row r="1087" spans="11:69" x14ac:dyDescent="0.25">
      <c r="K1087" s="135" t="s">
        <v>328</v>
      </c>
      <c r="N1087" s="61" t="s">
        <v>1320</v>
      </c>
      <c r="V1087" s="61" t="s">
        <v>409</v>
      </c>
      <c r="W1087" s="61" t="s">
        <v>417</v>
      </c>
      <c r="X1087" s="61">
        <v>151</v>
      </c>
      <c r="AB1087" s="136" t="s">
        <v>414</v>
      </c>
      <c r="AC1087" s="179">
        <v>3920155</v>
      </c>
      <c r="AD1087" s="180" t="s">
        <v>1321</v>
      </c>
      <c r="AE1087" s="139">
        <v>0</v>
      </c>
      <c r="AF1087" s="17">
        <v>0</v>
      </c>
      <c r="AG1087" s="17">
        <v>1040.45</v>
      </c>
      <c r="AH1087" s="140">
        <v>0</v>
      </c>
      <c r="AI1087" s="141">
        <v>28.95</v>
      </c>
      <c r="AJ1087" s="142">
        <v>86.85</v>
      </c>
      <c r="AK1087" s="121">
        <v>3988.6499999999996</v>
      </c>
      <c r="AL1087" s="142">
        <v>4786.3799999999992</v>
      </c>
      <c r="AM1087" s="181">
        <v>0</v>
      </c>
      <c r="AN1087" s="141">
        <v>3988.6499999999996</v>
      </c>
      <c r="AO1087" s="140">
        <v>6445.1142857142904</v>
      </c>
      <c r="AP1087" s="140">
        <v>92.233928264161804</v>
      </c>
      <c r="AQ1087" s="140">
        <v>94.995067656990685</v>
      </c>
      <c r="AR1087" s="142">
        <v>-8.1450676569906904</v>
      </c>
      <c r="AS1087" s="143">
        <v>-9.3783162429368919E-2</v>
      </c>
      <c r="AT1087" s="142">
        <v>-94.995067656990685</v>
      </c>
      <c r="AU1087" s="143">
        <v>0</v>
      </c>
      <c r="AV1087" s="142">
        <v>945.45493234300932</v>
      </c>
      <c r="AW1087" s="143">
        <v>0.90869809442357563</v>
      </c>
      <c r="AX1087" s="142">
        <v>-5.3839282641618098</v>
      </c>
      <c r="AY1087" s="143">
        <v>-6.1991114152697875E-2</v>
      </c>
      <c r="AZ1087" s="142">
        <v>-92.233928264161804</v>
      </c>
      <c r="BA1087" s="143">
        <v>0</v>
      </c>
      <c r="BB1087" s="142">
        <v>-2.7611393928288805</v>
      </c>
      <c r="BC1087" s="143">
        <v>-2.9936265805798303E-2</v>
      </c>
      <c r="BE1087" s="139">
        <v>8.4605839665817495</v>
      </c>
      <c r="BF1087" s="139">
        <v>7.5667329078147398</v>
      </c>
      <c r="BG1087" s="139">
        <v>7.9106182850535696</v>
      </c>
      <c r="BH1087" s="139">
        <v>8.1856011398210704</v>
      </c>
      <c r="BI1087" s="139">
        <v>7.4289278603789102</v>
      </c>
      <c r="BJ1087" s="139">
        <v>7.9106183121110698</v>
      </c>
      <c r="BK1087" s="139">
        <v>8.1166986310427305</v>
      </c>
      <c r="BL1087" s="139">
        <v>7.9106183256398204</v>
      </c>
      <c r="BM1087" s="139">
        <v>7.8417157888634303</v>
      </c>
      <c r="BN1087" s="139">
        <v>8.1856011678191205</v>
      </c>
      <c r="BO1087" s="139">
        <v>7.9106183256398204</v>
      </c>
      <c r="BP1087" s="139">
        <v>7.5667329462246604</v>
      </c>
      <c r="BQ1087" s="144">
        <v>94.995067656990685</v>
      </c>
    </row>
    <row r="1088" spans="11:69" x14ac:dyDescent="0.25">
      <c r="K1088" s="135" t="s">
        <v>328</v>
      </c>
      <c r="N1088" s="61" t="s">
        <v>1322</v>
      </c>
      <c r="V1088" s="61" t="s">
        <v>409</v>
      </c>
      <c r="W1088" s="61" t="s">
        <v>417</v>
      </c>
      <c r="X1088" s="61">
        <v>151</v>
      </c>
      <c r="AB1088" s="136" t="s">
        <v>414</v>
      </c>
      <c r="AC1088" s="179">
        <v>3920160</v>
      </c>
      <c r="AD1088" s="180" t="s">
        <v>1323</v>
      </c>
      <c r="AE1088" s="139">
        <v>0</v>
      </c>
      <c r="AF1088" s="17">
        <v>580.13</v>
      </c>
      <c r="AG1088" s="17">
        <v>2473.7699999999995</v>
      </c>
      <c r="AH1088" s="140">
        <v>3308.1767940125806</v>
      </c>
      <c r="AI1088" s="141">
        <v>34.25</v>
      </c>
      <c r="AJ1088" s="142">
        <v>102.75</v>
      </c>
      <c r="AK1088" s="121">
        <v>2476.63</v>
      </c>
      <c r="AL1088" s="142">
        <v>2971.9560000000001</v>
      </c>
      <c r="AM1088" s="181">
        <v>2762.7383460638257</v>
      </c>
      <c r="AN1088" s="141">
        <v>3022.068447948755</v>
      </c>
      <c r="AO1088" s="140">
        <v>1724.98285714286</v>
      </c>
      <c r="AP1088" s="140">
        <v>109.11958697919</v>
      </c>
      <c r="AQ1088" s="140">
        <v>112.38621988290573</v>
      </c>
      <c r="AR1088" s="142">
        <v>-9.6362198829057348</v>
      </c>
      <c r="AS1088" s="143">
        <v>-9.3783161877428078E-2</v>
      </c>
      <c r="AT1088" s="142">
        <v>3195.790574129675</v>
      </c>
      <c r="AU1088" s="143">
        <v>0.96602774673762548</v>
      </c>
      <c r="AV1088" s="142">
        <v>2361.3837801170939</v>
      </c>
      <c r="AW1088" s="143">
        <v>0.95456884840429557</v>
      </c>
      <c r="AX1088" s="142">
        <v>-6.3695869791900037</v>
      </c>
      <c r="AY1088" s="143">
        <v>-6.1991114152700769E-2</v>
      </c>
      <c r="AZ1088" s="142">
        <v>3199.0572070333906</v>
      </c>
      <c r="BA1088" s="143">
        <v>0.96701518879623249</v>
      </c>
      <c r="BB1088" s="142">
        <v>-3.2666329037157311</v>
      </c>
      <c r="BC1088" s="143">
        <v>-2.9936265286072836E-2</v>
      </c>
      <c r="BE1088" s="139">
        <v>10.0094991659996</v>
      </c>
      <c r="BF1088" s="139">
        <v>8.9520069807561597</v>
      </c>
      <c r="BG1088" s="139">
        <v>9.3588489210131804</v>
      </c>
      <c r="BH1088" s="139">
        <v>9.6841740575105995</v>
      </c>
      <c r="BI1088" s="139">
        <v>8.7889733707611999</v>
      </c>
      <c r="BJ1088" s="139">
        <v>9.3588489480706674</v>
      </c>
      <c r="BK1088" s="139">
        <v>9.6026572674527007</v>
      </c>
      <c r="BL1088" s="139">
        <v>9.3588489615994206</v>
      </c>
      <c r="BM1088" s="139">
        <v>9.2773321435434699</v>
      </c>
      <c r="BN1088" s="139">
        <v>9.6841740855086496</v>
      </c>
      <c r="BO1088" s="139">
        <v>9.3588489615994206</v>
      </c>
      <c r="BP1088" s="139">
        <v>8.9520070190906509</v>
      </c>
      <c r="BQ1088" s="144">
        <v>112.38621988290572</v>
      </c>
    </row>
    <row r="1089" spans="11:69" x14ac:dyDescent="0.25">
      <c r="K1089" s="135" t="s">
        <v>328</v>
      </c>
      <c r="N1089" s="61" t="s">
        <v>1324</v>
      </c>
      <c r="V1089" s="61" t="s">
        <v>409</v>
      </c>
      <c r="W1089" s="61" t="s">
        <v>417</v>
      </c>
      <c r="X1089" s="61">
        <v>151</v>
      </c>
      <c r="AB1089" s="136" t="s">
        <v>414</v>
      </c>
      <c r="AC1089" s="179">
        <v>3920165</v>
      </c>
      <c r="AD1089" s="180" t="s">
        <v>1325</v>
      </c>
      <c r="AE1089" s="139">
        <v>0</v>
      </c>
      <c r="AF1089" s="17">
        <v>714.34</v>
      </c>
      <c r="AG1089" s="17">
        <v>2079.5</v>
      </c>
      <c r="AH1089" s="140">
        <v>639.43335971066074</v>
      </c>
      <c r="AI1089" s="141">
        <v>1599.9</v>
      </c>
      <c r="AJ1089" s="142">
        <v>4799.7000000000007</v>
      </c>
      <c r="AK1089" s="121">
        <v>6189.22</v>
      </c>
      <c r="AL1089" s="142">
        <v>7427.0640000000003</v>
      </c>
      <c r="AM1089" s="181">
        <v>534.00624348406029</v>
      </c>
      <c r="AN1089" s="141">
        <v>6294.6471162266007</v>
      </c>
      <c r="AO1089" s="140">
        <v>7760.7771428571396</v>
      </c>
      <c r="AP1089" s="140">
        <v>5097.2387505987099</v>
      </c>
      <c r="AQ1089" s="140">
        <v>5249.8310278794852</v>
      </c>
      <c r="AR1089" s="142">
        <v>-450.13102787948446</v>
      </c>
      <c r="AS1089" s="143">
        <v>-9.3783158922325222E-2</v>
      </c>
      <c r="AT1089" s="142">
        <v>-4610.3976681688246</v>
      </c>
      <c r="AU1089" s="143">
        <v>-7.2101300286475487</v>
      </c>
      <c r="AV1089" s="142">
        <v>-3170.3310278794852</v>
      </c>
      <c r="AW1089" s="143">
        <v>-1.5245640913101637</v>
      </c>
      <c r="AX1089" s="142">
        <v>-297.53875059870916</v>
      </c>
      <c r="AY1089" s="143">
        <v>-6.1991114152698944E-2</v>
      </c>
      <c r="AZ1089" s="142">
        <v>-4457.8053908880493</v>
      </c>
      <c r="BA1089" s="143">
        <v>-6.9714933123057206</v>
      </c>
      <c r="BB1089" s="142">
        <v>-152.59227728077531</v>
      </c>
      <c r="BC1089" s="143">
        <v>-2.9936262503468602E-2</v>
      </c>
      <c r="BE1089" s="139">
        <v>467.56781651651102</v>
      </c>
      <c r="BF1089" s="139">
        <v>418.16980929981497</v>
      </c>
      <c r="BG1089" s="139">
        <v>437.17437631346502</v>
      </c>
      <c r="BH1089" s="139">
        <v>452.371096429229</v>
      </c>
      <c r="BI1089" s="139">
        <v>410.55411550670198</v>
      </c>
      <c r="BJ1089" s="139">
        <v>437.17437634052197</v>
      </c>
      <c r="BK1089" s="139">
        <v>448.56324954761101</v>
      </c>
      <c r="BL1089" s="139">
        <v>437.17437635405003</v>
      </c>
      <c r="BM1089" s="139">
        <v>433.36652944443603</v>
      </c>
      <c r="BN1089" s="139">
        <v>452.37109645722597</v>
      </c>
      <c r="BO1089" s="139">
        <v>437.17437635405003</v>
      </c>
      <c r="BP1089" s="139">
        <v>418.16980931586801</v>
      </c>
      <c r="BQ1089" s="144">
        <v>5249.8310278794852</v>
      </c>
    </row>
    <row r="1090" spans="11:69" x14ac:dyDescent="0.25">
      <c r="K1090" s="135" t="s">
        <v>328</v>
      </c>
      <c r="N1090" s="61" t="s">
        <v>1326</v>
      </c>
      <c r="V1090" s="61" t="s">
        <v>409</v>
      </c>
      <c r="W1090" s="61" t="s">
        <v>417</v>
      </c>
      <c r="X1090" s="61">
        <v>151</v>
      </c>
      <c r="AB1090" s="136" t="s">
        <v>414</v>
      </c>
      <c r="AC1090" s="179">
        <v>3920170</v>
      </c>
      <c r="AD1090" s="180" t="s">
        <v>1327</v>
      </c>
      <c r="AE1090" s="139">
        <v>0</v>
      </c>
      <c r="AF1090" s="17">
        <v>216365.94999999998</v>
      </c>
      <c r="AG1090" s="17">
        <v>306374.95000000007</v>
      </c>
      <c r="AH1090" s="140">
        <v>259723.45221931479</v>
      </c>
      <c r="AI1090" s="141">
        <v>123517.00000000001</v>
      </c>
      <c r="AJ1090" s="142">
        <v>370551.00000000006</v>
      </c>
      <c r="AK1090" s="121">
        <v>230879.12000000002</v>
      </c>
      <c r="AL1090" s="142">
        <v>277054.94400000002</v>
      </c>
      <c r="AM1090" s="181">
        <v>216901.32828574808</v>
      </c>
      <c r="AN1090" s="141">
        <v>273701.24393356673</v>
      </c>
      <c r="AO1090" s="140">
        <v>346179.188571429</v>
      </c>
      <c r="AP1090" s="140">
        <v>393521.86934039701</v>
      </c>
      <c r="AQ1090" s="140">
        <v>405302.44329816278</v>
      </c>
      <c r="AR1090" s="142">
        <v>-34751.443298162718</v>
      </c>
      <c r="AS1090" s="143">
        <v>-9.3783158858464055E-2</v>
      </c>
      <c r="AT1090" s="142">
        <v>-145578.99107884799</v>
      </c>
      <c r="AU1090" s="143">
        <v>-0.56051538601881312</v>
      </c>
      <c r="AV1090" s="142">
        <v>-98927.493298162706</v>
      </c>
      <c r="AW1090" s="143">
        <v>-0.32289680764750084</v>
      </c>
      <c r="AX1090" s="142">
        <v>-22970.869340396952</v>
      </c>
      <c r="AY1090" s="143">
        <v>-6.1991114152699492E-2</v>
      </c>
      <c r="AZ1090" s="142">
        <v>-133798.41712108222</v>
      </c>
      <c r="BA1090" s="143">
        <v>-0.51515724120323425</v>
      </c>
      <c r="BB1090" s="142">
        <v>-11780.573957765766</v>
      </c>
      <c r="BC1090" s="143">
        <v>-2.9936262443334635E-2</v>
      </c>
      <c r="BE1090" s="139">
        <v>36097.614846345197</v>
      </c>
      <c r="BF1090" s="139">
        <v>32283.9429559868</v>
      </c>
      <c r="BG1090" s="139">
        <v>33751.151596417403</v>
      </c>
      <c r="BH1090" s="139">
        <v>34924.383221413998</v>
      </c>
      <c r="BI1090" s="139">
        <v>31695.988925521298</v>
      </c>
      <c r="BJ1090" s="139">
        <v>33751.151596444397</v>
      </c>
      <c r="BK1090" s="139">
        <v>34630.406206196101</v>
      </c>
      <c r="BL1090" s="139">
        <v>33751.151596457901</v>
      </c>
      <c r="BM1090" s="139">
        <v>33457.174581212101</v>
      </c>
      <c r="BN1090" s="139">
        <v>34924.383221441902</v>
      </c>
      <c r="BO1090" s="139">
        <v>33751.151596457901</v>
      </c>
      <c r="BP1090" s="139">
        <v>32283.942954267801</v>
      </c>
      <c r="BQ1090" s="144">
        <v>405302.44329816283</v>
      </c>
    </row>
    <row r="1091" spans="11:69" x14ac:dyDescent="0.25">
      <c r="K1091" s="135" t="s">
        <v>328</v>
      </c>
      <c r="N1091" s="61" t="s">
        <v>1328</v>
      </c>
      <c r="V1091" s="61" t="s">
        <v>409</v>
      </c>
      <c r="W1091" s="61" t="s">
        <v>417</v>
      </c>
      <c r="X1091" s="61">
        <v>151</v>
      </c>
      <c r="AB1091" s="136" t="s">
        <v>414</v>
      </c>
      <c r="AC1091" s="179">
        <v>3930090</v>
      </c>
      <c r="AD1091" s="180" t="s">
        <v>1329</v>
      </c>
      <c r="AE1091" s="139">
        <v>0</v>
      </c>
      <c r="AF1091" s="17">
        <v>10355.49</v>
      </c>
      <c r="AG1091" s="17">
        <v>9203.7099999999991</v>
      </c>
      <c r="AH1091" s="140">
        <v>6916.7560527872893</v>
      </c>
      <c r="AI1091" s="141">
        <v>2953.74</v>
      </c>
      <c r="AJ1091" s="142">
        <v>8861.2199999999993</v>
      </c>
      <c r="AK1091" s="121">
        <v>9219.7900000000009</v>
      </c>
      <c r="AL1091" s="142">
        <v>11063.748</v>
      </c>
      <c r="AM1091" s="181">
        <v>5776.2140565504533</v>
      </c>
      <c r="AN1091" s="141">
        <v>10360.331996236837</v>
      </c>
      <c r="AO1091" s="140">
        <v>11242.422857142858</v>
      </c>
      <c r="AP1091" s="140">
        <v>10301.069710586604</v>
      </c>
      <c r="AQ1091" s="140">
        <v>10613.696510102765</v>
      </c>
      <c r="AR1091" s="142">
        <v>-1752.476510102766</v>
      </c>
      <c r="AS1091" s="143">
        <v>-0.19776921350590168</v>
      </c>
      <c r="AT1091" s="142">
        <v>-3696.9404573154761</v>
      </c>
      <c r="AU1091" s="143">
        <v>-0.53449050813722088</v>
      </c>
      <c r="AV1091" s="142">
        <v>-1409.9865101027663</v>
      </c>
      <c r="AW1091" s="143">
        <v>-0.15319762466470221</v>
      </c>
      <c r="AX1091" s="142">
        <v>-1439.8497105866045</v>
      </c>
      <c r="AY1091" s="143">
        <v>-0.16248887970128317</v>
      </c>
      <c r="AZ1091" s="142">
        <v>-3384.3136577993146</v>
      </c>
      <c r="BA1091" s="143">
        <v>-0.48929203689864359</v>
      </c>
      <c r="BB1091" s="142">
        <v>-312.62679951616155</v>
      </c>
      <c r="BC1091" s="143">
        <v>-3.0348964554124811E-2</v>
      </c>
      <c r="BE1091" s="139">
        <v>805.33359863925602</v>
      </c>
      <c r="BF1091" s="139">
        <v>850.2928440448037</v>
      </c>
      <c r="BG1091" s="139">
        <v>838.52522015112743</v>
      </c>
      <c r="BH1091" s="139">
        <v>981.4153238144271</v>
      </c>
      <c r="BI1091" s="139">
        <v>916.62454859531965</v>
      </c>
      <c r="BJ1091" s="139">
        <v>863.08105329260638</v>
      </c>
      <c r="BK1091" s="139">
        <v>812.42808072908383</v>
      </c>
      <c r="BL1091" s="139">
        <v>889.21183966769297</v>
      </c>
      <c r="BM1091" s="139">
        <v>956.67903065209032</v>
      </c>
      <c r="BN1091" s="139">
        <v>803.64834103989278</v>
      </c>
      <c r="BO1091" s="139">
        <v>912.72838108371252</v>
      </c>
      <c r="BP1091" s="139">
        <v>983.72824839275279</v>
      </c>
      <c r="BQ1091" s="144">
        <v>10613.696510102765</v>
      </c>
    </row>
    <row r="1092" spans="11:69" x14ac:dyDescent="0.25">
      <c r="K1092" s="135" t="s">
        <v>328</v>
      </c>
      <c r="N1092" s="61" t="s">
        <v>1330</v>
      </c>
      <c r="V1092" s="61" t="s">
        <v>409</v>
      </c>
      <c r="W1092" s="61" t="s">
        <v>417</v>
      </c>
      <c r="X1092" s="61">
        <v>151</v>
      </c>
      <c r="AB1092" s="136" t="s">
        <v>414</v>
      </c>
      <c r="AC1092" s="179">
        <v>3930105</v>
      </c>
      <c r="AD1092" s="180" t="s">
        <v>1331</v>
      </c>
      <c r="AE1092" s="139">
        <v>0</v>
      </c>
      <c r="AF1092" s="17">
        <v>413.77</v>
      </c>
      <c r="AG1092" s="17">
        <v>893.7</v>
      </c>
      <c r="AH1092" s="140">
        <v>63.316711977060159</v>
      </c>
      <c r="AI1092" s="141">
        <v>692.9</v>
      </c>
      <c r="AJ1092" s="142">
        <v>2078.6999999999998</v>
      </c>
      <c r="AK1092" s="121">
        <v>841.96</v>
      </c>
      <c r="AL1092" s="142">
        <v>1010.352</v>
      </c>
      <c r="AM1092" s="181">
        <v>52.708575830523976</v>
      </c>
      <c r="AN1092" s="141">
        <v>852.56813614653618</v>
      </c>
      <c r="AO1092" s="140">
        <v>1187.8285714285719</v>
      </c>
      <c r="AP1092" s="140">
        <v>2192.5535142736999</v>
      </c>
      <c r="AQ1092" s="140">
        <v>2259.41932337141</v>
      </c>
      <c r="AR1092" s="142">
        <v>-180.71932337141016</v>
      </c>
      <c r="AS1092" s="143">
        <v>-8.6938626724111304E-2</v>
      </c>
      <c r="AT1092" s="142">
        <v>-2196.1026113943499</v>
      </c>
      <c r="AU1092" s="143">
        <v>-34.684407051806552</v>
      </c>
      <c r="AV1092" s="142">
        <v>-1365.7193233714099</v>
      </c>
      <c r="AW1092" s="143">
        <v>-1.5281630562508781</v>
      </c>
      <c r="AX1092" s="142">
        <v>-113.85351427370006</v>
      </c>
      <c r="AY1092" s="143">
        <v>-5.4771498664405671E-2</v>
      </c>
      <c r="AZ1092" s="142">
        <v>-2129.2368022966398</v>
      </c>
      <c r="BA1092" s="143">
        <v>-33.628353965507067</v>
      </c>
      <c r="BB1092" s="142">
        <v>-66.865809097710098</v>
      </c>
      <c r="BC1092" s="143">
        <v>-3.0496774041047708E-2</v>
      </c>
      <c r="BE1092" s="139">
        <v>171.72836583560132</v>
      </c>
      <c r="BF1092" s="139">
        <v>181.1178383591008</v>
      </c>
      <c r="BG1092" s="139">
        <v>178.66023970014001</v>
      </c>
      <c r="BH1092" s="139">
        <v>208.50199282813921</v>
      </c>
      <c r="BI1092" s="139">
        <v>194.99564417588127</v>
      </c>
      <c r="BJ1092" s="139">
        <v>183.81239284719601</v>
      </c>
      <c r="BK1092" s="139">
        <v>173.25571225014988</v>
      </c>
      <c r="BL1092" s="139">
        <v>189.29443908654829</v>
      </c>
      <c r="BM1092" s="139">
        <v>203.38710479575252</v>
      </c>
      <c r="BN1092" s="139">
        <v>171.42178475667822</v>
      </c>
      <c r="BO1092" s="139">
        <v>194.20661568642009</v>
      </c>
      <c r="BP1092" s="139">
        <v>209.03719304980268</v>
      </c>
      <c r="BQ1092" s="144">
        <v>2259.4193233714104</v>
      </c>
    </row>
    <row r="1093" spans="11:69" x14ac:dyDescent="0.25">
      <c r="K1093" s="135" t="s">
        <v>328</v>
      </c>
      <c r="N1093" s="61" t="s">
        <v>1332</v>
      </c>
      <c r="V1093" s="61" t="s">
        <v>409</v>
      </c>
      <c r="W1093" s="61" t="s">
        <v>417</v>
      </c>
      <c r="X1093" s="61">
        <v>151</v>
      </c>
      <c r="AB1093" s="136" t="s">
        <v>414</v>
      </c>
      <c r="AC1093" s="179">
        <v>3930107</v>
      </c>
      <c r="AD1093" s="180" t="s">
        <v>1333</v>
      </c>
      <c r="AE1093" s="139">
        <v>0</v>
      </c>
      <c r="AF1093" s="17">
        <v>155</v>
      </c>
      <c r="AG1093" s="17">
        <v>336</v>
      </c>
      <c r="AH1093" s="140">
        <v>927.28455000473411</v>
      </c>
      <c r="AI1093" s="141">
        <v>0.79</v>
      </c>
      <c r="AJ1093" s="142">
        <v>2.37</v>
      </c>
      <c r="AK1093" s="121">
        <v>1572.28</v>
      </c>
      <c r="AL1093" s="142">
        <v>1886.7360000000001</v>
      </c>
      <c r="AM1093" s="181">
        <v>774.42694158838503</v>
      </c>
      <c r="AN1093" s="141">
        <v>1725.1376084163489</v>
      </c>
      <c r="AO1093" s="140">
        <v>1750.2857142857099</v>
      </c>
      <c r="AP1093" s="140">
        <v>2196.2410921166256</v>
      </c>
      <c r="AQ1093" s="140">
        <v>2262.5470525894757</v>
      </c>
      <c r="AR1093" s="142">
        <v>-2260.1770525894758</v>
      </c>
      <c r="AS1093" s="143">
        <v>-953.66120362425136</v>
      </c>
      <c r="AT1093" s="142">
        <v>-1335.2625025847415</v>
      </c>
      <c r="AU1093" s="143">
        <v>-1.4399706137430248</v>
      </c>
      <c r="AV1093" s="142">
        <v>-1926.5470525894757</v>
      </c>
      <c r="AW1093" s="143">
        <v>-5.7337709898496296</v>
      </c>
      <c r="AX1093" s="142">
        <v>-2193.8710921166257</v>
      </c>
      <c r="AY1093" s="143">
        <v>-925.68400511250024</v>
      </c>
      <c r="AZ1093" s="142">
        <v>-1268.9565421118914</v>
      </c>
      <c r="BA1093" s="143">
        <v>-1.3684650974778054</v>
      </c>
      <c r="BB1093" s="142">
        <v>-66.305960472850074</v>
      </c>
      <c r="BC1093" s="143">
        <v>-3.019065653167784E-2</v>
      </c>
      <c r="BE1093" s="139">
        <v>170.90697080334311</v>
      </c>
      <c r="BF1093" s="139">
        <v>180.94577501194223</v>
      </c>
      <c r="BG1093" s="139">
        <v>178.31822040768895</v>
      </c>
      <c r="BH1093" s="139">
        <v>210.22368859491056</v>
      </c>
      <c r="BI1093" s="139">
        <v>195.72817350956103</v>
      </c>
      <c r="BJ1093" s="139">
        <v>183.77415734416647</v>
      </c>
      <c r="BK1093" s="139">
        <v>172.43988844335507</v>
      </c>
      <c r="BL1093" s="139">
        <v>189.5802772829378</v>
      </c>
      <c r="BM1093" s="139">
        <v>204.64093468460985</v>
      </c>
      <c r="BN1093" s="139">
        <v>170.4799928317932</v>
      </c>
      <c r="BO1093" s="139">
        <v>194.8298596113444</v>
      </c>
      <c r="BP1093" s="139">
        <v>210.67911406382322</v>
      </c>
      <c r="BQ1093" s="144">
        <v>2262.5470525894762</v>
      </c>
    </row>
    <row r="1094" spans="11:69" x14ac:dyDescent="0.25">
      <c r="K1094" s="135" t="s">
        <v>328</v>
      </c>
      <c r="N1094" s="61" t="s">
        <v>1334</v>
      </c>
      <c r="V1094" s="61" t="s">
        <v>409</v>
      </c>
      <c r="W1094" s="61" t="s">
        <v>417</v>
      </c>
      <c r="X1094" s="61">
        <v>151</v>
      </c>
      <c r="AB1094" s="136" t="s">
        <v>414</v>
      </c>
      <c r="AC1094" s="179">
        <v>3930109</v>
      </c>
      <c r="AD1094" s="180" t="s">
        <v>1335</v>
      </c>
      <c r="AE1094" s="139">
        <v>0</v>
      </c>
      <c r="AF1094" s="17">
        <v>0</v>
      </c>
      <c r="AG1094" s="17">
        <v>0</v>
      </c>
      <c r="AH1094" s="140">
        <v>0</v>
      </c>
      <c r="AI1094" s="141">
        <v>174.24</v>
      </c>
      <c r="AJ1094" s="142">
        <v>522.72</v>
      </c>
      <c r="AK1094" s="121">
        <v>184.94</v>
      </c>
      <c r="AL1094" s="142">
        <v>221.928</v>
      </c>
      <c r="AM1094" s="181">
        <v>0</v>
      </c>
      <c r="AN1094" s="141">
        <v>184.94</v>
      </c>
      <c r="AO1094" s="140">
        <v>310.74857142857144</v>
      </c>
      <c r="AP1094" s="140">
        <v>536.88713279537774</v>
      </c>
      <c r="AQ1094" s="140">
        <v>554.41367049899009</v>
      </c>
      <c r="AR1094" s="142">
        <v>-31.693670498990059</v>
      </c>
      <c r="AS1094" s="143">
        <v>-6.0632213228860685E-2</v>
      </c>
      <c r="AT1094" s="142">
        <v>-554.41367049899009</v>
      </c>
      <c r="AU1094" s="143">
        <v>0</v>
      </c>
      <c r="AV1094" s="142">
        <v>-554.41367049899009</v>
      </c>
      <c r="AW1094" s="143">
        <v>0</v>
      </c>
      <c r="AX1094" s="142">
        <v>-14.167132795377711</v>
      </c>
      <c r="AY1094" s="143">
        <v>-2.7102718081148051E-2</v>
      </c>
      <c r="AZ1094" s="142">
        <v>-536.88713279537774</v>
      </c>
      <c r="BA1094" s="143">
        <v>0</v>
      </c>
      <c r="BB1094" s="142">
        <v>-17.526537703612348</v>
      </c>
      <c r="BC1094" s="143">
        <v>-3.2644734121970824E-2</v>
      </c>
      <c r="BE1094" s="139">
        <v>41.77945393235801</v>
      </c>
      <c r="BF1094" s="139">
        <v>44.233512744859624</v>
      </c>
      <c r="BG1094" s="139">
        <v>43.591187882465022</v>
      </c>
      <c r="BH1094" s="139">
        <v>51.390711983629195</v>
      </c>
      <c r="BI1094" s="139">
        <v>47.943969347721321</v>
      </c>
      <c r="BJ1094" s="139">
        <v>45.015811514547117</v>
      </c>
      <c r="BK1094" s="139">
        <v>42.324701198549995</v>
      </c>
      <c r="BL1094" s="139">
        <v>46.531743097907778</v>
      </c>
      <c r="BM1094" s="139">
        <v>50.228322989630321</v>
      </c>
      <c r="BN1094" s="139">
        <v>41.843652429273021</v>
      </c>
      <c r="BO1094" s="139">
        <v>47.820232700823254</v>
      </c>
      <c r="BP1094" s="139">
        <v>51.710370677225406</v>
      </c>
      <c r="BQ1094" s="144">
        <v>554.41367049899009</v>
      </c>
    </row>
    <row r="1095" spans="11:69" x14ac:dyDescent="0.25">
      <c r="K1095" s="135" t="s">
        <v>328</v>
      </c>
      <c r="N1095" s="61" t="s">
        <v>1336</v>
      </c>
      <c r="V1095" s="61" t="s">
        <v>409</v>
      </c>
      <c r="W1095" s="61" t="s">
        <v>417</v>
      </c>
      <c r="X1095" s="61">
        <v>151</v>
      </c>
      <c r="AB1095" s="136" t="s">
        <v>414</v>
      </c>
      <c r="AC1095" s="179">
        <v>3930110</v>
      </c>
      <c r="AD1095" s="180" t="s">
        <v>1337</v>
      </c>
      <c r="AE1095" s="139">
        <v>0</v>
      </c>
      <c r="AF1095" s="17">
        <v>4785.4799999999996</v>
      </c>
      <c r="AG1095" s="17">
        <v>13066.41</v>
      </c>
      <c r="AH1095" s="140">
        <v>12144.319485446375</v>
      </c>
      <c r="AI1095" s="141">
        <v>5298.37</v>
      </c>
      <c r="AJ1095" s="142">
        <v>15895.11</v>
      </c>
      <c r="AK1095" s="121">
        <v>12575.29</v>
      </c>
      <c r="AL1095" s="142">
        <v>15090.348</v>
      </c>
      <c r="AM1095" s="181">
        <v>10142.372243659751</v>
      </c>
      <c r="AN1095" s="141">
        <v>14577.237241786625</v>
      </c>
      <c r="AO1095" s="140">
        <v>17934.291428571421</v>
      </c>
      <c r="AP1095" s="140">
        <v>16960.203692261555</v>
      </c>
      <c r="AQ1095" s="140">
        <v>17472.292541797222</v>
      </c>
      <c r="AR1095" s="142">
        <v>-1577.1825417972213</v>
      </c>
      <c r="AS1095" s="143">
        <v>-9.9224386732600228E-2</v>
      </c>
      <c r="AT1095" s="142">
        <v>-5327.9730563508474</v>
      </c>
      <c r="AU1095" s="143">
        <v>-0.43872141726309444</v>
      </c>
      <c r="AV1095" s="142">
        <v>-4405.8825417972221</v>
      </c>
      <c r="AW1095" s="143">
        <v>-0.33719151180754486</v>
      </c>
      <c r="AX1095" s="142">
        <v>-1065.0936922615547</v>
      </c>
      <c r="AY1095" s="143">
        <v>-6.7007632678324006E-2</v>
      </c>
      <c r="AZ1095" s="142">
        <v>-4815.8842068151807</v>
      </c>
      <c r="BA1095" s="143">
        <v>-0.39655447244997843</v>
      </c>
      <c r="BB1095" s="142">
        <v>-512.08884953566667</v>
      </c>
      <c r="BC1095" s="143">
        <v>-3.019355538573619E-2</v>
      </c>
      <c r="BE1095" s="139">
        <v>1321.1868590024212</v>
      </c>
      <c r="BF1095" s="139">
        <v>1397.9235842220889</v>
      </c>
      <c r="BG1095" s="139">
        <v>1377.8385291222528</v>
      </c>
      <c r="BH1095" s="139">
        <v>1621.7242643585041</v>
      </c>
      <c r="BI1095" s="139">
        <v>1510.9268051873892</v>
      </c>
      <c r="BJ1095" s="139">
        <v>1419.5506831435162</v>
      </c>
      <c r="BK1095" s="139">
        <v>1332.9192846706067</v>
      </c>
      <c r="BL1095" s="139">
        <v>1463.9391539001144</v>
      </c>
      <c r="BM1095" s="139">
        <v>1579.0617092718255</v>
      </c>
      <c r="BN1095" s="139">
        <v>1317.937987038817</v>
      </c>
      <c r="BO1095" s="139">
        <v>1504.0665743813217</v>
      </c>
      <c r="BP1095" s="139">
        <v>1625.2171074983644</v>
      </c>
      <c r="BQ1095" s="144">
        <v>17472.292541797222</v>
      </c>
    </row>
    <row r="1096" spans="11:69" x14ac:dyDescent="0.25">
      <c r="K1096" s="135" t="s">
        <v>328</v>
      </c>
      <c r="N1096" s="61" t="s">
        <v>1338</v>
      </c>
      <c r="V1096" s="61" t="s">
        <v>409</v>
      </c>
      <c r="W1096" s="61" t="s">
        <v>417</v>
      </c>
      <c r="X1096" s="61">
        <v>151</v>
      </c>
      <c r="AB1096" s="136" t="s">
        <v>414</v>
      </c>
      <c r="AC1096" s="179">
        <v>3930113</v>
      </c>
      <c r="AD1096" s="180" t="s">
        <v>1339</v>
      </c>
      <c r="AE1096" s="139">
        <v>0</v>
      </c>
      <c r="AF1096" s="17">
        <v>1785.86</v>
      </c>
      <c r="AG1096" s="17">
        <v>2319.31</v>
      </c>
      <c r="AH1096" s="140">
        <v>3994.837484718445</v>
      </c>
      <c r="AI1096" s="141">
        <v>1281.3</v>
      </c>
      <c r="AJ1096" s="142">
        <v>3843.8999999999996</v>
      </c>
      <c r="AK1096" s="121">
        <v>5985.61</v>
      </c>
      <c r="AL1096" s="142">
        <v>7182.7319999999991</v>
      </c>
      <c r="AM1096" s="181">
        <v>3333.7221520271232</v>
      </c>
      <c r="AN1096" s="141">
        <v>6646.7253326913215</v>
      </c>
      <c r="AO1096" s="140">
        <v>3257.1771428571392</v>
      </c>
      <c r="AP1096" s="140">
        <v>4099.2521031572733</v>
      </c>
      <c r="AQ1096" s="140">
        <v>4224.4255371058025</v>
      </c>
      <c r="AR1096" s="142">
        <v>-380.52553710580287</v>
      </c>
      <c r="AS1096" s="143">
        <v>-9.8994650512709198E-2</v>
      </c>
      <c r="AT1096" s="142">
        <v>-229.58805238735749</v>
      </c>
      <c r="AU1096" s="143">
        <v>-5.7471187067210265E-2</v>
      </c>
      <c r="AV1096" s="142">
        <v>-1905.1155371058026</v>
      </c>
      <c r="AW1096" s="143">
        <v>-0.82141479022028219</v>
      </c>
      <c r="AX1096" s="142">
        <v>-255.35210315727363</v>
      </c>
      <c r="AY1096" s="143">
        <v>-6.6430475079287607E-2</v>
      </c>
      <c r="AZ1096" s="142">
        <v>-104.41461843882826</v>
      </c>
      <c r="BA1096" s="143">
        <v>-2.6137388276306156E-2</v>
      </c>
      <c r="BB1096" s="142">
        <v>-125.17343394852924</v>
      </c>
      <c r="BC1096" s="143">
        <v>-3.0535675971750983E-2</v>
      </c>
      <c r="BE1096" s="139">
        <v>319.07981095504971</v>
      </c>
      <c r="BF1096" s="139">
        <v>337.76891261005596</v>
      </c>
      <c r="BG1096" s="139">
        <v>332.87723088357262</v>
      </c>
      <c r="BH1096" s="139">
        <v>392.27519561451192</v>
      </c>
      <c r="BI1096" s="139">
        <v>365.39286677350259</v>
      </c>
      <c r="BJ1096" s="139">
        <v>343.13260654711161</v>
      </c>
      <c r="BK1096" s="139">
        <v>322.11917019204719</v>
      </c>
      <c r="BL1096" s="139">
        <v>354.04534962922247</v>
      </c>
      <c r="BM1096" s="139">
        <v>382.09776169219828</v>
      </c>
      <c r="BN1096" s="139">
        <v>318.46861246208613</v>
      </c>
      <c r="BO1096" s="139">
        <v>363.82337210907849</v>
      </c>
      <c r="BP1096" s="139">
        <v>393.34464763736554</v>
      </c>
      <c r="BQ1096" s="144">
        <v>4224.4255371058025</v>
      </c>
    </row>
    <row r="1097" spans="11:69" x14ac:dyDescent="0.25">
      <c r="K1097" s="135" t="s">
        <v>328</v>
      </c>
      <c r="N1097" s="61" t="s">
        <v>1340</v>
      </c>
      <c r="V1097" s="61" t="s">
        <v>409</v>
      </c>
      <c r="W1097" s="61" t="s">
        <v>417</v>
      </c>
      <c r="X1097" s="61">
        <v>151</v>
      </c>
      <c r="AB1097" s="136" t="s">
        <v>414</v>
      </c>
      <c r="AC1097" s="179">
        <v>3930114</v>
      </c>
      <c r="AD1097" s="180" t="s">
        <v>1341</v>
      </c>
      <c r="AE1097" s="139">
        <v>0</v>
      </c>
      <c r="AF1097" s="17">
        <v>4349.8599999999997</v>
      </c>
      <c r="AG1097" s="17">
        <v>6735.16</v>
      </c>
      <c r="AH1097" s="140">
        <v>7819.9532646858124</v>
      </c>
      <c r="AI1097" s="141">
        <v>2042.98</v>
      </c>
      <c r="AJ1097" s="142">
        <v>6128.9400000000005</v>
      </c>
      <c r="AK1097" s="121">
        <v>6267.99</v>
      </c>
      <c r="AL1097" s="142">
        <v>7521.5879999999997</v>
      </c>
      <c r="AM1097" s="181">
        <v>6531.0269554129663</v>
      </c>
      <c r="AN1097" s="141">
        <v>7556.9163092728459</v>
      </c>
      <c r="AO1097" s="140">
        <v>7291.4057142857164</v>
      </c>
      <c r="AP1097" s="140">
        <v>7006.6934413295721</v>
      </c>
      <c r="AQ1097" s="140">
        <v>7219.7261019386588</v>
      </c>
      <c r="AR1097" s="142">
        <v>-1090.7861019386582</v>
      </c>
      <c r="AS1097" s="143">
        <v>-0.17797304296316463</v>
      </c>
      <c r="AT1097" s="142">
        <v>600.22716274715367</v>
      </c>
      <c r="AU1097" s="143">
        <v>7.6755850377997037E-2</v>
      </c>
      <c r="AV1097" s="142">
        <v>-484.5661019386589</v>
      </c>
      <c r="AW1097" s="143">
        <v>-7.1945744709651871E-2</v>
      </c>
      <c r="AX1097" s="142">
        <v>-877.75344132957161</v>
      </c>
      <c r="AY1097" s="143">
        <v>-0.14321455934134966</v>
      </c>
      <c r="AZ1097" s="142">
        <v>813.2598233562403</v>
      </c>
      <c r="BA1097" s="143">
        <v>0.10399804139864194</v>
      </c>
      <c r="BB1097" s="142">
        <v>-213.03266060908663</v>
      </c>
      <c r="BC1097" s="143">
        <v>-3.0404164588177289E-2</v>
      </c>
      <c r="BE1097" s="139">
        <v>545.41893803436142</v>
      </c>
      <c r="BF1097" s="139">
        <v>577.34744636530149</v>
      </c>
      <c r="BG1097" s="139">
        <v>568.99048498537911</v>
      </c>
      <c r="BH1097" s="139">
        <v>670.46611751124442</v>
      </c>
      <c r="BI1097" s="139">
        <v>624.47321108512995</v>
      </c>
      <c r="BJ1097" s="139">
        <v>586.44681527333137</v>
      </c>
      <c r="BK1097" s="139">
        <v>550.48930439880962</v>
      </c>
      <c r="BL1097" s="139">
        <v>605.02321374344763</v>
      </c>
      <c r="BM1097" s="139">
        <v>652.94024369534395</v>
      </c>
      <c r="BN1097" s="139">
        <v>544.25369500825252</v>
      </c>
      <c r="BO1097" s="139">
        <v>621.72529964557145</v>
      </c>
      <c r="BP1097" s="139">
        <v>672.1513321924856</v>
      </c>
      <c r="BQ1097" s="144">
        <v>7219.7261019386597</v>
      </c>
    </row>
    <row r="1098" spans="11:69" x14ac:dyDescent="0.25">
      <c r="K1098" s="135" t="s">
        <v>328</v>
      </c>
      <c r="N1098" s="61" t="s">
        <v>1342</v>
      </c>
      <c r="V1098" s="61" t="s">
        <v>409</v>
      </c>
      <c r="W1098" s="61" t="s">
        <v>417</v>
      </c>
      <c r="X1098" s="61">
        <v>151</v>
      </c>
      <c r="AB1098" s="136" t="s">
        <v>414</v>
      </c>
      <c r="AC1098" s="179">
        <v>3930115</v>
      </c>
      <c r="AD1098" s="180" t="s">
        <v>1343</v>
      </c>
      <c r="AE1098" s="139">
        <v>0</v>
      </c>
      <c r="AF1098" s="17">
        <v>1820.48</v>
      </c>
      <c r="AG1098" s="17">
        <v>450.96</v>
      </c>
      <c r="AH1098" s="140">
        <v>265.47514207397836</v>
      </c>
      <c r="AI1098" s="141">
        <v>472.94</v>
      </c>
      <c r="AJ1098" s="142">
        <v>1418.82</v>
      </c>
      <c r="AK1098" s="121">
        <v>2390.33</v>
      </c>
      <c r="AL1098" s="142">
        <v>2868.3959999999997</v>
      </c>
      <c r="AM1098" s="181">
        <v>221.58516322553635</v>
      </c>
      <c r="AN1098" s="141">
        <v>2434.2199788484418</v>
      </c>
      <c r="AO1098" s="140">
        <v>3386.8457142857137</v>
      </c>
      <c r="AP1098" s="140">
        <v>1435.7480683271958</v>
      </c>
      <c r="AQ1098" s="140">
        <v>1479.5818057252147</v>
      </c>
      <c r="AR1098" s="142">
        <v>-60.761805725214799</v>
      </c>
      <c r="AS1098" s="143">
        <v>-4.2825591495196574E-2</v>
      </c>
      <c r="AT1098" s="142">
        <v>-1214.1066636512364</v>
      </c>
      <c r="AU1098" s="143">
        <v>-4.5733346413010247</v>
      </c>
      <c r="AV1098" s="142">
        <v>-1028.6218057252147</v>
      </c>
      <c r="AW1098" s="143">
        <v>-2.2809601865469546</v>
      </c>
      <c r="AX1098" s="142">
        <v>-16.928068327195888</v>
      </c>
      <c r="AY1098" s="143">
        <v>-1.1931089445592739E-2</v>
      </c>
      <c r="AZ1098" s="142">
        <v>-1170.2729262532175</v>
      </c>
      <c r="BA1098" s="143">
        <v>-4.4082203595811791</v>
      </c>
      <c r="BB1098" s="142">
        <v>-43.833737398018911</v>
      </c>
      <c r="BC1098" s="143">
        <v>-3.0530242989698066E-2</v>
      </c>
      <c r="BE1098" s="139">
        <v>112.8528709240631</v>
      </c>
      <c r="BF1098" s="139">
        <v>118.7730443770689</v>
      </c>
      <c r="BG1098" s="139">
        <v>117.22349936242539</v>
      </c>
      <c r="BH1098" s="139">
        <v>136.03907757700131</v>
      </c>
      <c r="BI1098" s="139">
        <v>127.5287506022305</v>
      </c>
      <c r="BJ1098" s="139">
        <v>120.4775374511628</v>
      </c>
      <c r="BK1098" s="139">
        <v>113.8268922040684</v>
      </c>
      <c r="BL1098" s="139">
        <v>123.9396165362392</v>
      </c>
      <c r="BM1098" s="139">
        <v>132.82531207032511</v>
      </c>
      <c r="BN1098" s="139">
        <v>112.6705658088472</v>
      </c>
      <c r="BO1098" s="139">
        <v>127.03683792620041</v>
      </c>
      <c r="BP1098" s="139">
        <v>136.38780088558241</v>
      </c>
      <c r="BQ1098" s="144">
        <v>1479.5818057252147</v>
      </c>
    </row>
    <row r="1099" spans="11:69" x14ac:dyDescent="0.25">
      <c r="K1099" s="135" t="s">
        <v>328</v>
      </c>
      <c r="N1099" s="61" t="s">
        <v>1344</v>
      </c>
      <c r="V1099" s="61" t="s">
        <v>409</v>
      </c>
      <c r="W1099" s="61" t="s">
        <v>417</v>
      </c>
      <c r="X1099" s="61">
        <v>151</v>
      </c>
      <c r="AB1099" s="136" t="s">
        <v>414</v>
      </c>
      <c r="AC1099" s="179">
        <v>3930120</v>
      </c>
      <c r="AD1099" s="180" t="s">
        <v>1345</v>
      </c>
      <c r="AE1099" s="139">
        <v>0</v>
      </c>
      <c r="AF1099" s="17">
        <v>3175.41</v>
      </c>
      <c r="AG1099" s="17">
        <v>1244</v>
      </c>
      <c r="AH1099" s="140">
        <v>634.26546073001066</v>
      </c>
      <c r="AI1099" s="141">
        <v>471.56</v>
      </c>
      <c r="AJ1099" s="142">
        <v>1414.68</v>
      </c>
      <c r="AK1099" s="121">
        <v>1209.95</v>
      </c>
      <c r="AL1099" s="142">
        <v>1451.94</v>
      </c>
      <c r="AM1099" s="181">
        <v>529.72639697434602</v>
      </c>
      <c r="AN1099" s="141">
        <v>1314.4890637556646</v>
      </c>
      <c r="AO1099" s="140">
        <v>888.73714285714243</v>
      </c>
      <c r="AP1099" s="140">
        <v>2123.6500609567038</v>
      </c>
      <c r="AQ1099" s="140">
        <v>2189.0747646164446</v>
      </c>
      <c r="AR1099" s="142">
        <v>-774.39476461644449</v>
      </c>
      <c r="AS1099" s="143">
        <v>-0.54739924549470165</v>
      </c>
      <c r="AT1099" s="142">
        <v>-1554.809303886434</v>
      </c>
      <c r="AU1099" s="143">
        <v>-2.4513542044318783</v>
      </c>
      <c r="AV1099" s="142">
        <v>-945.07476461644455</v>
      </c>
      <c r="AW1099" s="143">
        <v>-0.7597064024247947</v>
      </c>
      <c r="AX1099" s="142">
        <v>-708.97006095670372</v>
      </c>
      <c r="AY1099" s="143">
        <v>-0.50115224712069417</v>
      </c>
      <c r="AZ1099" s="142">
        <v>-1489.3846002266932</v>
      </c>
      <c r="BA1099" s="143">
        <v>-2.3482038553896336</v>
      </c>
      <c r="BB1099" s="142">
        <v>-65.424703659740771</v>
      </c>
      <c r="BC1099" s="143">
        <v>-3.0807666885695358E-2</v>
      </c>
      <c r="BE1099" s="139">
        <v>166.40816628091113</v>
      </c>
      <c r="BF1099" s="139">
        <v>175.45887732659997</v>
      </c>
      <c r="BG1099" s="139">
        <v>173.08994602903761</v>
      </c>
      <c r="BH1099" s="139">
        <v>201.85504268194572</v>
      </c>
      <c r="BI1099" s="139">
        <v>188.88480813926205</v>
      </c>
      <c r="BJ1099" s="139">
        <v>178.10227218178358</v>
      </c>
      <c r="BK1099" s="139">
        <v>167.96726404923058</v>
      </c>
      <c r="BL1099" s="139">
        <v>183.43525546327677</v>
      </c>
      <c r="BM1099" s="139">
        <v>197.02643601111697</v>
      </c>
      <c r="BN1099" s="139">
        <v>166.19859656007409</v>
      </c>
      <c r="BO1099" s="139">
        <v>188.17263307723087</v>
      </c>
      <c r="BP1099" s="139">
        <v>202.47546681597504</v>
      </c>
      <c r="BQ1099" s="144">
        <v>2189.0747646164446</v>
      </c>
    </row>
    <row r="1100" spans="11:69" x14ac:dyDescent="0.25">
      <c r="K1100" s="135" t="s">
        <v>328</v>
      </c>
      <c r="N1100" s="61" t="s">
        <v>1346</v>
      </c>
      <c r="V1100" s="61" t="s">
        <v>409</v>
      </c>
      <c r="W1100" s="61" t="s">
        <v>417</v>
      </c>
      <c r="X1100" s="61">
        <v>151</v>
      </c>
      <c r="AB1100" s="136" t="s">
        <v>414</v>
      </c>
      <c r="AC1100" s="179">
        <v>3930125</v>
      </c>
      <c r="AD1100" s="180" t="s">
        <v>1347</v>
      </c>
      <c r="AE1100" s="139">
        <v>0</v>
      </c>
      <c r="AF1100" s="17">
        <v>147.33000000000001</v>
      </c>
      <c r="AG1100" s="17">
        <v>0</v>
      </c>
      <c r="AH1100" s="140">
        <v>0</v>
      </c>
      <c r="AI1100" s="141">
        <v>0</v>
      </c>
      <c r="AJ1100" s="142">
        <v>0</v>
      </c>
      <c r="AK1100" s="121">
        <v>467.34999999999991</v>
      </c>
      <c r="AL1100" s="142">
        <v>560.81999999999994</v>
      </c>
      <c r="AM1100" s="181">
        <v>0</v>
      </c>
      <c r="AN1100" s="141">
        <v>467.34999999999991</v>
      </c>
      <c r="AO1100" s="140">
        <v>793.32</v>
      </c>
      <c r="AP1100" s="140">
        <v>0</v>
      </c>
      <c r="AQ1100" s="140">
        <v>0</v>
      </c>
      <c r="AR1100" s="142">
        <v>0</v>
      </c>
      <c r="AS1100" s="143">
        <v>0</v>
      </c>
      <c r="AT1100" s="142">
        <v>0</v>
      </c>
      <c r="AU1100" s="143">
        <v>0</v>
      </c>
      <c r="AV1100" s="142">
        <v>0</v>
      </c>
      <c r="AW1100" s="143">
        <v>0</v>
      </c>
      <c r="AX1100" s="142">
        <v>0</v>
      </c>
      <c r="AY1100" s="143">
        <v>0</v>
      </c>
      <c r="AZ1100" s="142">
        <v>0</v>
      </c>
      <c r="BA1100" s="143">
        <v>0</v>
      </c>
      <c r="BB1100" s="142">
        <v>0</v>
      </c>
      <c r="BC1100" s="143">
        <v>0</v>
      </c>
      <c r="BE1100" s="139">
        <v>0</v>
      </c>
      <c r="BF1100" s="139">
        <v>0</v>
      </c>
      <c r="BG1100" s="139">
        <v>0</v>
      </c>
      <c r="BH1100" s="139">
        <v>0</v>
      </c>
      <c r="BI1100" s="139">
        <v>0</v>
      </c>
      <c r="BJ1100" s="139">
        <v>0</v>
      </c>
      <c r="BK1100" s="139">
        <v>0</v>
      </c>
      <c r="BL1100" s="139">
        <v>0</v>
      </c>
      <c r="BM1100" s="139">
        <v>0</v>
      </c>
      <c r="BN1100" s="139">
        <v>0</v>
      </c>
      <c r="BO1100" s="139">
        <v>0</v>
      </c>
      <c r="BP1100" s="139">
        <v>0</v>
      </c>
      <c r="BQ1100" s="144">
        <v>0</v>
      </c>
    </row>
    <row r="1101" spans="11:69" x14ac:dyDescent="0.25">
      <c r="K1101" s="135" t="s">
        <v>328</v>
      </c>
      <c r="N1101" s="61" t="s">
        <v>1348</v>
      </c>
      <c r="V1101" s="61" t="s">
        <v>409</v>
      </c>
      <c r="W1101" s="61" t="s">
        <v>417</v>
      </c>
      <c r="X1101" s="61">
        <v>151</v>
      </c>
      <c r="AB1101" s="136" t="s">
        <v>414</v>
      </c>
      <c r="AC1101" s="179">
        <v>3930130</v>
      </c>
      <c r="AD1101" s="180" t="s">
        <v>1349</v>
      </c>
      <c r="AE1101" s="139">
        <v>0</v>
      </c>
      <c r="AF1101" s="17">
        <v>970</v>
      </c>
      <c r="AG1101" s="17">
        <v>357</v>
      </c>
      <c r="AH1101" s="140">
        <v>0</v>
      </c>
      <c r="AI1101" s="141">
        <v>163.62</v>
      </c>
      <c r="AJ1101" s="142">
        <v>490.86</v>
      </c>
      <c r="AK1101" s="121">
        <v>163.62</v>
      </c>
      <c r="AL1101" s="142">
        <v>196.34400000000002</v>
      </c>
      <c r="AM1101" s="181">
        <v>0</v>
      </c>
      <c r="AN1101" s="141">
        <v>163.62</v>
      </c>
      <c r="AO1101" s="140">
        <v>280.49142857142903</v>
      </c>
      <c r="AP1101" s="140">
        <v>420.99632124287501</v>
      </c>
      <c r="AQ1101" s="140">
        <v>433.65847706340378</v>
      </c>
      <c r="AR1101" s="142">
        <v>57.201522936596234</v>
      </c>
      <c r="AS1101" s="143">
        <v>0.11653327412418252</v>
      </c>
      <c r="AT1101" s="142">
        <v>-433.65847706340378</v>
      </c>
      <c r="AU1101" s="143">
        <v>0</v>
      </c>
      <c r="AV1101" s="142">
        <v>-76.65847706340378</v>
      </c>
      <c r="AW1101" s="143">
        <v>-0.21472962762858203</v>
      </c>
      <c r="AX1101" s="142">
        <v>69.863678757125001</v>
      </c>
      <c r="AY1101" s="143">
        <v>0.14232913408532982</v>
      </c>
      <c r="AZ1101" s="142">
        <v>-420.99632124287501</v>
      </c>
      <c r="BA1101" s="143">
        <v>0</v>
      </c>
      <c r="BB1101" s="142">
        <v>-12.662155820528767</v>
      </c>
      <c r="BC1101" s="143">
        <v>-3.0076642435134016E-2</v>
      </c>
      <c r="BE1101" s="139">
        <v>32.761069010696197</v>
      </c>
      <c r="BF1101" s="139">
        <v>34.685402207390503</v>
      </c>
      <c r="BG1101" s="139">
        <v>34.181727621650801</v>
      </c>
      <c r="BH1101" s="139">
        <v>40.297670348788699</v>
      </c>
      <c r="BI1101" s="139">
        <v>37.515506374382902</v>
      </c>
      <c r="BJ1101" s="139">
        <v>35.224262545700597</v>
      </c>
      <c r="BK1101" s="139">
        <v>33.048701271344498</v>
      </c>
      <c r="BL1101" s="139">
        <v>36.333716099114099</v>
      </c>
      <c r="BM1101" s="139">
        <v>39.220143200825802</v>
      </c>
      <c r="BN1101" s="139">
        <v>32.673080496044797</v>
      </c>
      <c r="BO1101" s="139">
        <v>37.339816716189098</v>
      </c>
      <c r="BP1101" s="139">
        <v>40.3773811712758</v>
      </c>
      <c r="BQ1101" s="144">
        <v>433.65847706340378</v>
      </c>
    </row>
    <row r="1102" spans="11:69" x14ac:dyDescent="0.25">
      <c r="K1102" s="135" t="s">
        <v>328</v>
      </c>
      <c r="N1102" s="61" t="s">
        <v>1350</v>
      </c>
      <c r="V1102" s="61" t="s">
        <v>409</v>
      </c>
      <c r="W1102" s="61" t="s">
        <v>417</v>
      </c>
      <c r="X1102" s="61">
        <v>151</v>
      </c>
      <c r="AB1102" s="136" t="s">
        <v>414</v>
      </c>
      <c r="AC1102" s="179">
        <v>3930131</v>
      </c>
      <c r="AD1102" s="180" t="s">
        <v>1351</v>
      </c>
      <c r="AE1102" s="139">
        <v>0</v>
      </c>
      <c r="AF1102" s="17">
        <v>10244.620000000001</v>
      </c>
      <c r="AG1102" s="17">
        <v>9686.4</v>
      </c>
      <c r="AH1102" s="140">
        <v>9547.0467167414608</v>
      </c>
      <c r="AI1102" s="141">
        <v>4035.66</v>
      </c>
      <c r="AJ1102" s="142">
        <v>12106.98</v>
      </c>
      <c r="AK1102" s="121">
        <v>13236.01</v>
      </c>
      <c r="AL1102" s="142">
        <v>15883.212000000001</v>
      </c>
      <c r="AM1102" s="181">
        <v>7972.409850615606</v>
      </c>
      <c r="AN1102" s="141">
        <v>14810.646866125855</v>
      </c>
      <c r="AO1102" s="140">
        <v>13476.548571428579</v>
      </c>
      <c r="AP1102" s="140">
        <v>13660.756696351125</v>
      </c>
      <c r="AQ1102" s="140">
        <v>14073.055261738076</v>
      </c>
      <c r="AR1102" s="142">
        <v>-1966.0752617380767</v>
      </c>
      <c r="AS1102" s="143">
        <v>-0.16239188152107931</v>
      </c>
      <c r="AT1102" s="142">
        <v>-4526.0085449966155</v>
      </c>
      <c r="AU1102" s="143">
        <v>-0.47407420108879544</v>
      </c>
      <c r="AV1102" s="142">
        <v>-4386.6552617380767</v>
      </c>
      <c r="AW1102" s="143">
        <v>-0.45286744938657053</v>
      </c>
      <c r="AX1102" s="142">
        <v>-1553.7766963511258</v>
      </c>
      <c r="AY1102" s="143">
        <v>-0.12833726464825462</v>
      </c>
      <c r="AZ1102" s="142">
        <v>-4113.7099796096645</v>
      </c>
      <c r="BA1102" s="143">
        <v>-0.4308882214220201</v>
      </c>
      <c r="BB1102" s="142">
        <v>-412.29856538695094</v>
      </c>
      <c r="BC1102" s="143">
        <v>-3.018123919131643E-2</v>
      </c>
      <c r="BE1102" s="139">
        <v>1065.7470211935808</v>
      </c>
      <c r="BF1102" s="139">
        <v>1126.6511277632544</v>
      </c>
      <c r="BG1102" s="139">
        <v>1110.7100990999077</v>
      </c>
      <c r="BH1102" s="139">
        <v>1304.2763839139936</v>
      </c>
      <c r="BI1102" s="139">
        <v>1216.3307260037241</v>
      </c>
      <c r="BJ1102" s="139">
        <v>1143.8077131047655</v>
      </c>
      <c r="BK1102" s="139">
        <v>1075.0421774608108</v>
      </c>
      <c r="BL1102" s="139">
        <v>1179.0294235942335</v>
      </c>
      <c r="BM1102" s="139">
        <v>1270.3993629121867</v>
      </c>
      <c r="BN1102" s="139">
        <v>1063.1518901830386</v>
      </c>
      <c r="BO1102" s="139">
        <v>1210.8775697938677</v>
      </c>
      <c r="BP1102" s="139">
        <v>1307.0317667147121</v>
      </c>
      <c r="BQ1102" s="144">
        <v>14073.055261738074</v>
      </c>
    </row>
    <row r="1103" spans="11:69" x14ac:dyDescent="0.25">
      <c r="K1103" s="135" t="s">
        <v>328</v>
      </c>
      <c r="N1103" s="61" t="s">
        <v>1352</v>
      </c>
      <c r="V1103" s="61" t="s">
        <v>409</v>
      </c>
      <c r="W1103" s="61" t="s">
        <v>417</v>
      </c>
      <c r="X1103" s="61">
        <v>151</v>
      </c>
      <c r="AB1103" s="136" t="s">
        <v>414</v>
      </c>
      <c r="AC1103" s="179">
        <v>3930135</v>
      </c>
      <c r="AD1103" s="180" t="s">
        <v>1353</v>
      </c>
      <c r="AE1103" s="139">
        <v>0</v>
      </c>
      <c r="AF1103" s="17">
        <v>0</v>
      </c>
      <c r="AG1103" s="17">
        <v>672</v>
      </c>
      <c r="AH1103" s="140">
        <v>0</v>
      </c>
      <c r="AI1103" s="141">
        <v>332.8</v>
      </c>
      <c r="AJ1103" s="142">
        <v>998.40000000000009</v>
      </c>
      <c r="AK1103" s="121">
        <v>0</v>
      </c>
      <c r="AL1103" s="142">
        <v>0</v>
      </c>
      <c r="AM1103" s="181">
        <v>0</v>
      </c>
      <c r="AN1103" s="141">
        <v>0</v>
      </c>
      <c r="AO1103" s="140">
        <v>0</v>
      </c>
      <c r="AP1103" s="140">
        <v>1843.8231781559757</v>
      </c>
      <c r="AQ1103" s="140">
        <v>1900.1108006539243</v>
      </c>
      <c r="AR1103" s="142">
        <v>-901.71080065392425</v>
      </c>
      <c r="AS1103" s="143">
        <v>-0.90315585001394649</v>
      </c>
      <c r="AT1103" s="142">
        <v>-1900.1108006539243</v>
      </c>
      <c r="AU1103" s="143">
        <v>0</v>
      </c>
      <c r="AV1103" s="142">
        <v>-1228.1108006539243</v>
      </c>
      <c r="AW1103" s="143">
        <v>-1.827545834306435</v>
      </c>
      <c r="AX1103" s="142">
        <v>-845.42317815597562</v>
      </c>
      <c r="AY1103" s="143">
        <v>-0.84677802299276395</v>
      </c>
      <c r="AZ1103" s="142">
        <v>-1843.8231781559757</v>
      </c>
      <c r="BA1103" s="143">
        <v>0</v>
      </c>
      <c r="BB1103" s="142">
        <v>-56.287622497948632</v>
      </c>
      <c r="BC1103" s="143">
        <v>-3.0527668360391474E-2</v>
      </c>
      <c r="BE1103" s="139">
        <v>144.97763713102623</v>
      </c>
      <c r="BF1103" s="139">
        <v>152.55240075660839</v>
      </c>
      <c r="BG1103" s="139">
        <v>150.56978364136793</v>
      </c>
      <c r="BH1103" s="139">
        <v>174.64400352452316</v>
      </c>
      <c r="BI1103" s="139">
        <v>163.75515570782426</v>
      </c>
      <c r="BJ1103" s="139">
        <v>154.73319153309913</v>
      </c>
      <c r="BK1103" s="139">
        <v>146.22361877775791</v>
      </c>
      <c r="BL1103" s="139">
        <v>159.16283656461061</v>
      </c>
      <c r="BM1103" s="139">
        <v>170.53207258120347</v>
      </c>
      <c r="BN1103" s="139">
        <v>144.74410064110222</v>
      </c>
      <c r="BO1103" s="139">
        <v>163.12572735273491</v>
      </c>
      <c r="BP1103" s="139">
        <v>175.09027244206578</v>
      </c>
      <c r="BQ1103" s="144">
        <v>1900.1108006539241</v>
      </c>
    </row>
    <row r="1104" spans="11:69" x14ac:dyDescent="0.25">
      <c r="K1104" s="135" t="s">
        <v>328</v>
      </c>
      <c r="N1104" s="61" t="s">
        <v>1354</v>
      </c>
      <c r="V1104" s="61" t="s">
        <v>409</v>
      </c>
      <c r="W1104" s="61" t="s">
        <v>417</v>
      </c>
      <c r="X1104" s="61">
        <v>151</v>
      </c>
      <c r="AB1104" s="136" t="s">
        <v>414</v>
      </c>
      <c r="AC1104" s="179">
        <v>3930140</v>
      </c>
      <c r="AD1104" s="180" t="s">
        <v>1355</v>
      </c>
      <c r="AE1104" s="139">
        <v>0</v>
      </c>
      <c r="AF1104" s="17">
        <v>3648.69</v>
      </c>
      <c r="AG1104" s="17">
        <v>4206.3099999999995</v>
      </c>
      <c r="AH1104" s="140">
        <v>3793.1075777157062</v>
      </c>
      <c r="AI1104" s="141">
        <v>2056.04</v>
      </c>
      <c r="AJ1104" s="142">
        <v>6168.12</v>
      </c>
      <c r="AK1104" s="121">
        <v>4160.37</v>
      </c>
      <c r="AL1104" s="142">
        <v>4992.4439999999995</v>
      </c>
      <c r="AM1104" s="181">
        <v>3166.1472121761785</v>
      </c>
      <c r="AN1104" s="141">
        <v>4787.3303655395275</v>
      </c>
      <c r="AO1104" s="140">
        <v>5013.0171428571412</v>
      </c>
      <c r="AP1104" s="140">
        <v>6511.9781944666802</v>
      </c>
      <c r="AQ1104" s="140">
        <v>6710.2989140850268</v>
      </c>
      <c r="AR1104" s="142">
        <v>-542.17891408502692</v>
      </c>
      <c r="AS1104" s="143">
        <v>-8.7900189050314673E-2</v>
      </c>
      <c r="AT1104" s="142">
        <v>-2917.1913363693207</v>
      </c>
      <c r="AU1104" s="143">
        <v>-0.76907687868059837</v>
      </c>
      <c r="AV1104" s="142">
        <v>-2503.9889140850273</v>
      </c>
      <c r="AW1104" s="143">
        <v>-0.5952934791028307</v>
      </c>
      <c r="AX1104" s="142">
        <v>-343.85819446668029</v>
      </c>
      <c r="AY1104" s="143">
        <v>-5.5747649926830262E-2</v>
      </c>
      <c r="AZ1104" s="142">
        <v>-2718.870616750974</v>
      </c>
      <c r="BA1104" s="143">
        <v>-0.71679238224725972</v>
      </c>
      <c r="BB1104" s="142">
        <v>-198.32071961834663</v>
      </c>
      <c r="BC1104" s="143">
        <v>-3.0454757939279119E-2</v>
      </c>
      <c r="BE1104" s="139">
        <v>508.1018401200497</v>
      </c>
      <c r="BF1104" s="139">
        <v>537.09533567245478</v>
      </c>
      <c r="BG1104" s="139">
        <v>529.50658394973175</v>
      </c>
      <c r="BH1104" s="139">
        <v>621.65411774251595</v>
      </c>
      <c r="BI1104" s="139">
        <v>579.91817884387069</v>
      </c>
      <c r="BJ1104" s="139">
        <v>545.38609177686089</v>
      </c>
      <c r="BK1104" s="139">
        <v>512.7594232810527</v>
      </c>
      <c r="BL1104" s="139">
        <v>562.28391143051704</v>
      </c>
      <c r="BM1104" s="139">
        <v>605.79933899711864</v>
      </c>
      <c r="BN1104" s="139">
        <v>507.09660968344821</v>
      </c>
      <c r="BO1104" s="139">
        <v>577.45176323632893</v>
      </c>
      <c r="BP1104" s="139">
        <v>623.24571935107781</v>
      </c>
      <c r="BQ1104" s="144">
        <v>6710.2989140850268</v>
      </c>
    </row>
    <row r="1105" spans="11:69" x14ac:dyDescent="0.25">
      <c r="K1105" s="135" t="s">
        <v>328</v>
      </c>
      <c r="N1105" s="61" t="s">
        <v>3097</v>
      </c>
      <c r="V1105" s="61" t="s">
        <v>409</v>
      </c>
      <c r="W1105" s="61" t="s">
        <v>417</v>
      </c>
      <c r="X1105" s="61">
        <v>151</v>
      </c>
      <c r="AB1105" s="136" t="s">
        <v>414</v>
      </c>
      <c r="AC1105" s="179">
        <v>3930146</v>
      </c>
      <c r="AD1105" s="180" t="s">
        <v>3098</v>
      </c>
      <c r="AE1105" s="139">
        <v>0</v>
      </c>
      <c r="AF1105" s="17">
        <v>4074</v>
      </c>
      <c r="AG1105" s="17">
        <v>0</v>
      </c>
      <c r="AH1105" s="140">
        <v>0</v>
      </c>
      <c r="AI1105" s="141">
        <v>0</v>
      </c>
      <c r="AJ1105" s="142">
        <v>0</v>
      </c>
      <c r="AK1105" s="121">
        <v>0</v>
      </c>
      <c r="AL1105" s="142">
        <v>0</v>
      </c>
      <c r="AM1105" s="181">
        <v>0</v>
      </c>
      <c r="AN1105" s="141">
        <v>0</v>
      </c>
      <c r="AO1105" s="140">
        <v>0</v>
      </c>
      <c r="AP1105" s="140">
        <v>0</v>
      </c>
      <c r="AQ1105" s="140">
        <v>0</v>
      </c>
      <c r="AR1105" s="142">
        <v>0</v>
      </c>
      <c r="AS1105" s="143">
        <v>0</v>
      </c>
      <c r="AT1105" s="142">
        <v>0</v>
      </c>
      <c r="AU1105" s="143">
        <v>0</v>
      </c>
      <c r="AV1105" s="142">
        <v>0</v>
      </c>
      <c r="AW1105" s="143">
        <v>0</v>
      </c>
      <c r="AX1105" s="142">
        <v>0</v>
      </c>
      <c r="AY1105" s="143">
        <v>0</v>
      </c>
      <c r="AZ1105" s="142">
        <v>0</v>
      </c>
      <c r="BA1105" s="143">
        <v>0</v>
      </c>
      <c r="BB1105" s="142">
        <v>0</v>
      </c>
      <c r="BC1105" s="143">
        <v>0</v>
      </c>
      <c r="BE1105" s="139">
        <v>0</v>
      </c>
      <c r="BF1105" s="139">
        <v>0</v>
      </c>
      <c r="BG1105" s="139">
        <v>0</v>
      </c>
      <c r="BH1105" s="139">
        <v>0</v>
      </c>
      <c r="BI1105" s="139">
        <v>0</v>
      </c>
      <c r="BJ1105" s="139">
        <v>0</v>
      </c>
      <c r="BK1105" s="139">
        <v>0</v>
      </c>
      <c r="BL1105" s="139">
        <v>0</v>
      </c>
      <c r="BM1105" s="139">
        <v>0</v>
      </c>
      <c r="BN1105" s="139">
        <v>0</v>
      </c>
      <c r="BO1105" s="139">
        <v>0</v>
      </c>
      <c r="BP1105" s="139">
        <v>0</v>
      </c>
      <c r="BQ1105" s="144">
        <v>0</v>
      </c>
    </row>
    <row r="1106" spans="11:69" x14ac:dyDescent="0.25">
      <c r="K1106" s="135" t="s">
        <v>328</v>
      </c>
      <c r="N1106" s="61" t="s">
        <v>1356</v>
      </c>
      <c r="V1106" s="61" t="s">
        <v>409</v>
      </c>
      <c r="W1106" s="61" t="s">
        <v>417</v>
      </c>
      <c r="X1106" s="61">
        <v>151</v>
      </c>
      <c r="AB1106" s="136" t="s">
        <v>414</v>
      </c>
      <c r="AC1106" s="179">
        <v>3930147</v>
      </c>
      <c r="AD1106" s="180" t="s">
        <v>1357</v>
      </c>
      <c r="AE1106" s="139">
        <v>0</v>
      </c>
      <c r="AF1106" s="17">
        <v>0</v>
      </c>
      <c r="AG1106" s="17">
        <v>153</v>
      </c>
      <c r="AH1106" s="140">
        <v>0</v>
      </c>
      <c r="AI1106" s="141">
        <v>0</v>
      </c>
      <c r="AJ1106" s="142">
        <v>0</v>
      </c>
      <c r="AK1106" s="121">
        <v>0</v>
      </c>
      <c r="AL1106" s="142">
        <v>0</v>
      </c>
      <c r="AM1106" s="181">
        <v>0</v>
      </c>
      <c r="AN1106" s="141">
        <v>0</v>
      </c>
      <c r="AO1106" s="140">
        <v>0</v>
      </c>
      <c r="AP1106" s="140">
        <v>0</v>
      </c>
      <c r="AQ1106" s="140">
        <v>0</v>
      </c>
      <c r="AR1106" s="142">
        <v>0</v>
      </c>
      <c r="AS1106" s="143">
        <v>0</v>
      </c>
      <c r="AT1106" s="142">
        <v>0</v>
      </c>
      <c r="AU1106" s="143">
        <v>0</v>
      </c>
      <c r="AV1106" s="142">
        <v>153</v>
      </c>
      <c r="AW1106" s="143">
        <v>1</v>
      </c>
      <c r="AX1106" s="142">
        <v>0</v>
      </c>
      <c r="AY1106" s="143">
        <v>0</v>
      </c>
      <c r="AZ1106" s="142">
        <v>0</v>
      </c>
      <c r="BA1106" s="143">
        <v>0</v>
      </c>
      <c r="BB1106" s="142">
        <v>0</v>
      </c>
      <c r="BC1106" s="143">
        <v>0</v>
      </c>
      <c r="BE1106" s="139">
        <v>0</v>
      </c>
      <c r="BF1106" s="139">
        <v>0</v>
      </c>
      <c r="BG1106" s="139">
        <v>0</v>
      </c>
      <c r="BH1106" s="139">
        <v>0</v>
      </c>
      <c r="BI1106" s="139">
        <v>0</v>
      </c>
      <c r="BJ1106" s="139">
        <v>0</v>
      </c>
      <c r="BK1106" s="139">
        <v>0</v>
      </c>
      <c r="BL1106" s="139">
        <v>0</v>
      </c>
      <c r="BM1106" s="139">
        <v>0</v>
      </c>
      <c r="BN1106" s="139">
        <v>0</v>
      </c>
      <c r="BO1106" s="139">
        <v>0</v>
      </c>
      <c r="BP1106" s="139">
        <v>0</v>
      </c>
      <c r="BQ1106" s="144">
        <v>0</v>
      </c>
    </row>
    <row r="1107" spans="11:69" x14ac:dyDescent="0.25">
      <c r="K1107" s="135" t="s">
        <v>328</v>
      </c>
      <c r="N1107" s="61" t="s">
        <v>1358</v>
      </c>
      <c r="V1107" s="61" t="s">
        <v>409</v>
      </c>
      <c r="W1107" s="61" t="s">
        <v>417</v>
      </c>
      <c r="X1107" s="61">
        <v>151</v>
      </c>
      <c r="AB1107" s="136" t="s">
        <v>414</v>
      </c>
      <c r="AC1107" s="179">
        <v>3930150</v>
      </c>
      <c r="AD1107" s="180" t="s">
        <v>1359</v>
      </c>
      <c r="AE1107" s="139">
        <v>48598.03</v>
      </c>
      <c r="AF1107" s="17">
        <v>187085.13999999998</v>
      </c>
      <c r="AG1107" s="17">
        <v>213016.56</v>
      </c>
      <c r="AH1107" s="140">
        <v>212382.84279072736</v>
      </c>
      <c r="AI1107" s="141">
        <v>77556.08</v>
      </c>
      <c r="AJ1107" s="142">
        <v>232668.24</v>
      </c>
      <c r="AK1107" s="121">
        <v>168320.68</v>
      </c>
      <c r="AL1107" s="142">
        <v>201984.81599999999</v>
      </c>
      <c r="AM1107" s="181">
        <v>177347.98262151715</v>
      </c>
      <c r="AN1107" s="141">
        <v>203355.5401692102</v>
      </c>
      <c r="AO1107" s="140">
        <v>215427.70285714284</v>
      </c>
      <c r="AP1107" s="140">
        <v>254843.71081535463</v>
      </c>
      <c r="AQ1107" s="140">
        <v>262477.6567505821</v>
      </c>
      <c r="AR1107" s="142">
        <v>-29809.41675058211</v>
      </c>
      <c r="AS1107" s="143">
        <v>-0.1281198359973072</v>
      </c>
      <c r="AT1107" s="142">
        <v>-50094.813959854742</v>
      </c>
      <c r="AU1107" s="143">
        <v>-0.2358703429222668</v>
      </c>
      <c r="AV1107" s="142">
        <v>-49461.096750582103</v>
      </c>
      <c r="AW1107" s="143">
        <v>-0.23219366959349125</v>
      </c>
      <c r="AX1107" s="142">
        <v>-22175.470815354638</v>
      </c>
      <c r="AY1107" s="143">
        <v>-9.5309401985224279E-2</v>
      </c>
      <c r="AZ1107" s="142">
        <v>-42460.868024627271</v>
      </c>
      <c r="BA1107" s="143">
        <v>-0.199926074379117</v>
      </c>
      <c r="BB1107" s="142">
        <v>-7633.9459352274716</v>
      </c>
      <c r="BC1107" s="143">
        <v>-2.9955402512399445E-2</v>
      </c>
      <c r="BE1107" s="139">
        <v>19895.869758032146</v>
      </c>
      <c r="BF1107" s="139">
        <v>21023.954328316548</v>
      </c>
      <c r="BG1107" s="139">
        <v>20728.68969868093</v>
      </c>
      <c r="BH1107" s="139">
        <v>24313.983885302914</v>
      </c>
      <c r="BI1107" s="139">
        <v>22680.833639298999</v>
      </c>
      <c r="BJ1107" s="139">
        <v>21337.792860437479</v>
      </c>
      <c r="BK1107" s="139">
        <v>20060.636283878281</v>
      </c>
      <c r="BL1107" s="139">
        <v>21985.995353549977</v>
      </c>
      <c r="BM1107" s="139">
        <v>23677.740715625077</v>
      </c>
      <c r="BN1107" s="139">
        <v>19840.483589172942</v>
      </c>
      <c r="BO1107" s="139">
        <v>22575.674563431403</v>
      </c>
      <c r="BP1107" s="139">
        <v>24356.002074855365</v>
      </c>
      <c r="BQ1107" s="144">
        <v>262477.6567505821</v>
      </c>
    </row>
    <row r="1108" spans="11:69" x14ac:dyDescent="0.25">
      <c r="K1108" s="135" t="s">
        <v>328</v>
      </c>
      <c r="N1108" s="61" t="s">
        <v>1360</v>
      </c>
      <c r="V1108" s="61" t="s">
        <v>409</v>
      </c>
      <c r="W1108" s="61" t="s">
        <v>417</v>
      </c>
      <c r="X1108" s="61">
        <v>151</v>
      </c>
      <c r="AB1108" s="136" t="s">
        <v>414</v>
      </c>
      <c r="AC1108" s="179">
        <v>3930155</v>
      </c>
      <c r="AD1108" s="180" t="s">
        <v>1361</v>
      </c>
      <c r="AE1108" s="139">
        <v>0</v>
      </c>
      <c r="AF1108" s="17">
        <v>1032</v>
      </c>
      <c r="AG1108" s="17">
        <v>688</v>
      </c>
      <c r="AH1108" s="140">
        <v>1756.9688075088152</v>
      </c>
      <c r="AI1108" s="141">
        <v>356</v>
      </c>
      <c r="AJ1108" s="142">
        <v>1068</v>
      </c>
      <c r="AK1108" s="121">
        <v>855.25</v>
      </c>
      <c r="AL1108" s="142">
        <v>1026.3000000000002</v>
      </c>
      <c r="AM1108" s="181">
        <v>1467.5793522170652</v>
      </c>
      <c r="AN1108" s="141">
        <v>1144.63945529175</v>
      </c>
      <c r="AO1108" s="140">
        <v>773.57142857142799</v>
      </c>
      <c r="AP1108" s="140">
        <v>915.99248480465701</v>
      </c>
      <c r="AQ1108" s="140">
        <v>943.47291564530508</v>
      </c>
      <c r="AR1108" s="142">
        <v>124.52708435469492</v>
      </c>
      <c r="AS1108" s="143">
        <v>0.11659839359053832</v>
      </c>
      <c r="AT1108" s="142">
        <v>813.49589186351011</v>
      </c>
      <c r="AU1108" s="143">
        <v>0.46301100417198421</v>
      </c>
      <c r="AV1108" s="142">
        <v>-255.47291564530508</v>
      </c>
      <c r="AW1108" s="143">
        <v>-0.37132691227515274</v>
      </c>
      <c r="AX1108" s="142">
        <v>152.00751519534299</v>
      </c>
      <c r="AY1108" s="143">
        <v>0.14232913407803652</v>
      </c>
      <c r="AZ1108" s="142">
        <v>840.97632270415818</v>
      </c>
      <c r="BA1108" s="143">
        <v>0.47865182302044867</v>
      </c>
      <c r="BB1108" s="142">
        <v>-27.480430840648069</v>
      </c>
      <c r="BC1108" s="143">
        <v>-3.0000716486782639E-2</v>
      </c>
      <c r="BE1108" s="139">
        <v>71.2806537581409</v>
      </c>
      <c r="BF1108" s="139">
        <v>75.467566226231696</v>
      </c>
      <c r="BG1108" s="139">
        <v>74.371684594860895</v>
      </c>
      <c r="BH1108" s="139">
        <v>87.678588462845511</v>
      </c>
      <c r="BI1108" s="139">
        <v>81.620121687224099</v>
      </c>
      <c r="BJ1108" s="139">
        <v>76.635206963006098</v>
      </c>
      <c r="BK1108" s="139">
        <v>71.897475694478601</v>
      </c>
      <c r="BL1108" s="139">
        <v>79.044028044490403</v>
      </c>
      <c r="BM1108" s="139">
        <v>85.323452481938602</v>
      </c>
      <c r="BN1108" s="139">
        <v>71.080312401412399</v>
      </c>
      <c r="BO1108" s="139">
        <v>81.232800730849206</v>
      </c>
      <c r="BP1108" s="139">
        <v>87.841024599826682</v>
      </c>
      <c r="BQ1108" s="144">
        <v>943.47291564530531</v>
      </c>
    </row>
    <row r="1109" spans="11:69" x14ac:dyDescent="0.25">
      <c r="K1109" s="135" t="s">
        <v>328</v>
      </c>
      <c r="N1109" s="61" t="s">
        <v>1362</v>
      </c>
      <c r="V1109" s="61" t="s">
        <v>409</v>
      </c>
      <c r="W1109" s="61" t="s">
        <v>417</v>
      </c>
      <c r="X1109" s="61">
        <v>151</v>
      </c>
      <c r="AB1109" s="136" t="s">
        <v>414</v>
      </c>
      <c r="AC1109" s="179">
        <v>3930160</v>
      </c>
      <c r="AD1109" s="180" t="s">
        <v>1363</v>
      </c>
      <c r="AE1109" s="139">
        <v>0</v>
      </c>
      <c r="AF1109" s="17">
        <v>374.17</v>
      </c>
      <c r="AG1109" s="17">
        <v>272.35000000000002</v>
      </c>
      <c r="AH1109" s="140">
        <v>428.18779821515892</v>
      </c>
      <c r="AI1109" s="141">
        <v>22.3</v>
      </c>
      <c r="AJ1109" s="142">
        <v>66.900000000000006</v>
      </c>
      <c r="AK1109" s="121">
        <v>1454.83</v>
      </c>
      <c r="AL1109" s="142">
        <v>1745.796</v>
      </c>
      <c r="AM1109" s="181">
        <v>357.51473199126025</v>
      </c>
      <c r="AN1109" s="141">
        <v>1525.5030662238987</v>
      </c>
      <c r="AO1109" s="140">
        <v>1756.7999999999997</v>
      </c>
      <c r="AP1109" s="140">
        <v>64.843262885507443</v>
      </c>
      <c r="AQ1109" s="140">
        <v>68.065109037516308</v>
      </c>
      <c r="AR1109" s="142">
        <v>-1.1651090375163022</v>
      </c>
      <c r="AS1109" s="143">
        <v>-1.7415680680363262E-2</v>
      </c>
      <c r="AT1109" s="142">
        <v>360.1226891776426</v>
      </c>
      <c r="AU1109" s="143">
        <v>0.84103912040175777</v>
      </c>
      <c r="AV1109" s="142">
        <v>204.2848909624837</v>
      </c>
      <c r="AW1109" s="143">
        <v>0.75008221392503649</v>
      </c>
      <c r="AX1109" s="142">
        <v>2.056737114492563</v>
      </c>
      <c r="AY1109" s="143">
        <v>3.0743454626196754E-2</v>
      </c>
      <c r="AZ1109" s="142">
        <v>363.34453532965148</v>
      </c>
      <c r="BA1109" s="143">
        <v>0.8485634967745519</v>
      </c>
      <c r="BB1109" s="142">
        <v>-3.2218461520088653</v>
      </c>
      <c r="BC1109" s="143">
        <v>-4.96866753558904E-2</v>
      </c>
      <c r="BE1109" s="139">
        <v>5.0277322361477266</v>
      </c>
      <c r="BF1109" s="139">
        <v>5.3345314835714941</v>
      </c>
      <c r="BG1109" s="139">
        <v>5.2542299099578829</v>
      </c>
      <c r="BH1109" s="139">
        <v>6.2293035766161182</v>
      </c>
      <c r="BI1109" s="139">
        <v>5.8788016010340476</v>
      </c>
      <c r="BJ1109" s="139">
        <v>5.5085239665040442</v>
      </c>
      <c r="BK1109" s="139">
        <v>5.2402760377036266</v>
      </c>
      <c r="BL1109" s="139">
        <v>5.7782926937328289</v>
      </c>
      <c r="BM1109" s="139">
        <v>6.2510290247860079</v>
      </c>
      <c r="BN1109" s="139">
        <v>5.1787572184418398</v>
      </c>
      <c r="BO1109" s="139">
        <v>5.9430709117949982</v>
      </c>
      <c r="BP1109" s="139">
        <v>6.4405603772256868</v>
      </c>
      <c r="BQ1109" s="144">
        <v>68.065109037516294</v>
      </c>
    </row>
    <row r="1110" spans="11:69" x14ac:dyDescent="0.25">
      <c r="K1110" s="135" t="s">
        <v>328</v>
      </c>
      <c r="N1110" s="61" t="s">
        <v>1364</v>
      </c>
      <c r="V1110" s="61" t="s">
        <v>409</v>
      </c>
      <c r="W1110" s="61" t="s">
        <v>417</v>
      </c>
      <c r="X1110" s="61">
        <v>151</v>
      </c>
      <c r="AB1110" s="136" t="s">
        <v>414</v>
      </c>
      <c r="AC1110" s="179">
        <v>3930165</v>
      </c>
      <c r="AD1110" s="180" t="s">
        <v>1365</v>
      </c>
      <c r="AE1110" s="139">
        <v>0</v>
      </c>
      <c r="AF1110" s="17">
        <v>55.7</v>
      </c>
      <c r="AG1110" s="17">
        <v>759.59</v>
      </c>
      <c r="AH1110" s="140">
        <v>336.58102088241588</v>
      </c>
      <c r="AI1110" s="141">
        <v>815.73</v>
      </c>
      <c r="AJ1110" s="142">
        <v>2447.19</v>
      </c>
      <c r="AK1110" s="121">
        <v>1888.5100000000002</v>
      </c>
      <c r="AL1110" s="142">
        <v>2266.2120000000004</v>
      </c>
      <c r="AM1110" s="181">
        <v>281.07526226437159</v>
      </c>
      <c r="AN1110" s="141">
        <v>1944.0157586180444</v>
      </c>
      <c r="AO1110" s="140">
        <v>2524.7828571428558</v>
      </c>
      <c r="AP1110" s="140">
        <v>3357.4633600150619</v>
      </c>
      <c r="AQ1110" s="140">
        <v>3459.8601704152029</v>
      </c>
      <c r="AR1110" s="142">
        <v>-1012.6701704152028</v>
      </c>
      <c r="AS1110" s="143">
        <v>-0.41380937745545004</v>
      </c>
      <c r="AT1110" s="142">
        <v>-3123.279149532787</v>
      </c>
      <c r="AU1110" s="143">
        <v>-9.2794274060506226</v>
      </c>
      <c r="AV1110" s="142">
        <v>-2700.2701704152028</v>
      </c>
      <c r="AW1110" s="143">
        <v>-3.5549048439489761</v>
      </c>
      <c r="AX1110" s="142">
        <v>-910.27336001506183</v>
      </c>
      <c r="AY1110" s="143">
        <v>-0.37196677005670253</v>
      </c>
      <c r="AZ1110" s="142">
        <v>-3020.8823391326459</v>
      </c>
      <c r="BA1110" s="143">
        <v>-8.9752010710906571</v>
      </c>
      <c r="BB1110" s="142">
        <v>-102.39681040014102</v>
      </c>
      <c r="BC1110" s="143">
        <v>-3.0498265928859358E-2</v>
      </c>
      <c r="BE1110" s="139">
        <v>262.44063409028649</v>
      </c>
      <c r="BF1110" s="139">
        <v>277.1197718322573</v>
      </c>
      <c r="BG1110" s="139">
        <v>273.27765725776169</v>
      </c>
      <c r="BH1110" s="139">
        <v>319.93109849698988</v>
      </c>
      <c r="BI1110" s="139">
        <v>298.81336433847758</v>
      </c>
      <c r="BJ1110" s="139">
        <v>281.3298478330949</v>
      </c>
      <c r="BK1110" s="139">
        <v>264.82335247450573</v>
      </c>
      <c r="BL1110" s="139">
        <v>289.89783301361933</v>
      </c>
      <c r="BM1110" s="139">
        <v>311.92989800694153</v>
      </c>
      <c r="BN1110" s="139">
        <v>261.95624340068275</v>
      </c>
      <c r="BO1110" s="139">
        <v>297.57738749537833</v>
      </c>
      <c r="BP1110" s="139">
        <v>320.76308217520744</v>
      </c>
      <c r="BQ1110" s="144">
        <v>3459.8601704152034</v>
      </c>
    </row>
    <row r="1111" spans="11:69" x14ac:dyDescent="0.25">
      <c r="K1111" s="135" t="s">
        <v>328</v>
      </c>
      <c r="N1111" s="61" t="s">
        <v>1366</v>
      </c>
      <c r="V1111" s="61" t="s">
        <v>409</v>
      </c>
      <c r="W1111" s="61" t="s">
        <v>417</v>
      </c>
      <c r="X1111" s="61">
        <v>151</v>
      </c>
      <c r="AB1111" s="136" t="s">
        <v>414</v>
      </c>
      <c r="AC1111" s="179">
        <v>3930170</v>
      </c>
      <c r="AD1111" s="180" t="s">
        <v>1367</v>
      </c>
      <c r="AE1111" s="139">
        <v>0</v>
      </c>
      <c r="AF1111" s="17">
        <v>3866.83</v>
      </c>
      <c r="AG1111" s="17">
        <v>4684.88</v>
      </c>
      <c r="AH1111" s="140">
        <v>2570.9100210995598</v>
      </c>
      <c r="AI1111" s="141">
        <v>463.99</v>
      </c>
      <c r="AJ1111" s="142">
        <v>1391.97</v>
      </c>
      <c r="AK1111" s="121">
        <v>2906.7100000000005</v>
      </c>
      <c r="AL1111" s="142">
        <v>3488.0520000000006</v>
      </c>
      <c r="AM1111" s="181">
        <v>2145.2788039148868</v>
      </c>
      <c r="AN1111" s="141">
        <v>3332.3412171846735</v>
      </c>
      <c r="AO1111" s="140">
        <v>3448.3199999999988</v>
      </c>
      <c r="AP1111" s="140">
        <v>1448.8507986323114</v>
      </c>
      <c r="AQ1111" s="140">
        <v>1493.3019870740409</v>
      </c>
      <c r="AR1111" s="142">
        <v>-101.33198707404085</v>
      </c>
      <c r="AS1111" s="143">
        <v>-7.279753663803161E-2</v>
      </c>
      <c r="AT1111" s="142">
        <v>1077.6080340255189</v>
      </c>
      <c r="AU1111" s="143">
        <v>0.41915431702453504</v>
      </c>
      <c r="AV1111" s="142">
        <v>3191.5780129259592</v>
      </c>
      <c r="AW1111" s="143">
        <v>0.68125074984331702</v>
      </c>
      <c r="AX1111" s="142">
        <v>-56.880798632311325</v>
      </c>
      <c r="AY1111" s="143">
        <v>-4.0863523375009037E-2</v>
      </c>
      <c r="AZ1111" s="142">
        <v>1122.0592224672484</v>
      </c>
      <c r="BA1111" s="143">
        <v>0.43644437699431882</v>
      </c>
      <c r="BB1111" s="142">
        <v>-44.451188441729528</v>
      </c>
      <c r="BC1111" s="143">
        <v>-3.0680307788552581E-2</v>
      </c>
      <c r="BE1111" s="139">
        <v>114.53250209009842</v>
      </c>
      <c r="BF1111" s="139">
        <v>120.13593967315302</v>
      </c>
      <c r="BG1111" s="139">
        <v>118.66929704171459</v>
      </c>
      <c r="BH1111" s="139">
        <v>136.47822087669601</v>
      </c>
      <c r="BI1111" s="139">
        <v>128.44308326011409</v>
      </c>
      <c r="BJ1111" s="139">
        <v>121.76794356926837</v>
      </c>
      <c r="BK1111" s="139">
        <v>115.48958441994743</v>
      </c>
      <c r="BL1111" s="139">
        <v>125.06463358025117</v>
      </c>
      <c r="BM1111" s="139">
        <v>133.47789283341831</v>
      </c>
      <c r="BN1111" s="139">
        <v>114.39473779742283</v>
      </c>
      <c r="BO1111" s="139">
        <v>127.99718133841365</v>
      </c>
      <c r="BP1111" s="139">
        <v>136.85097059354302</v>
      </c>
      <c r="BQ1111" s="144">
        <v>1493.3019870740409</v>
      </c>
    </row>
    <row r="1112" spans="11:69" x14ac:dyDescent="0.25">
      <c r="K1112" s="135" t="s">
        <v>328</v>
      </c>
      <c r="N1112" s="61" t="s">
        <v>3099</v>
      </c>
      <c r="V1112" s="61" t="s">
        <v>409</v>
      </c>
      <c r="W1112" s="61" t="s">
        <v>417</v>
      </c>
      <c r="X1112" s="61">
        <v>151</v>
      </c>
      <c r="AB1112" s="136" t="s">
        <v>414</v>
      </c>
      <c r="AC1112" s="179">
        <v>3960150</v>
      </c>
      <c r="AD1112" s="180" t="s">
        <v>1281</v>
      </c>
      <c r="AE1112" s="139">
        <v>0</v>
      </c>
      <c r="AF1112" s="17">
        <v>0</v>
      </c>
      <c r="AG1112" s="17">
        <v>0</v>
      </c>
      <c r="AH1112" s="140">
        <v>0</v>
      </c>
      <c r="AI1112" s="141">
        <v>0</v>
      </c>
      <c r="AJ1112" s="142">
        <v>0</v>
      </c>
      <c r="AK1112" s="121">
        <v>195.01000000000204</v>
      </c>
      <c r="AL1112" s="142">
        <v>234.01200000000244</v>
      </c>
      <c r="AM1112" s="181">
        <v>0</v>
      </c>
      <c r="AN1112" s="141">
        <v>195.01000000000204</v>
      </c>
      <c r="AO1112" s="140">
        <v>334.302857142861</v>
      </c>
      <c r="AP1112" s="140">
        <v>0</v>
      </c>
      <c r="AQ1112" s="140">
        <v>0</v>
      </c>
      <c r="AR1112" s="142">
        <v>0</v>
      </c>
      <c r="AS1112" s="143">
        <v>0</v>
      </c>
      <c r="AT1112" s="142">
        <v>0</v>
      </c>
      <c r="AU1112" s="143">
        <v>0</v>
      </c>
      <c r="AV1112" s="142">
        <v>0</v>
      </c>
      <c r="AW1112" s="143">
        <v>0</v>
      </c>
      <c r="AX1112" s="142">
        <v>0</v>
      </c>
      <c r="AY1112" s="143">
        <v>0</v>
      </c>
      <c r="AZ1112" s="142">
        <v>0</v>
      </c>
      <c r="BA1112" s="143">
        <v>0</v>
      </c>
      <c r="BB1112" s="142">
        <v>0</v>
      </c>
      <c r="BC1112" s="143">
        <v>0</v>
      </c>
      <c r="BE1112" s="139">
        <v>0</v>
      </c>
      <c r="BF1112" s="139">
        <v>0</v>
      </c>
      <c r="BG1112" s="139">
        <v>0</v>
      </c>
      <c r="BH1112" s="139">
        <v>0</v>
      </c>
      <c r="BI1112" s="139">
        <v>0</v>
      </c>
      <c r="BJ1112" s="139">
        <v>0</v>
      </c>
      <c r="BK1112" s="139">
        <v>0</v>
      </c>
      <c r="BL1112" s="139">
        <v>0</v>
      </c>
      <c r="BM1112" s="139">
        <v>0</v>
      </c>
      <c r="BN1112" s="139">
        <v>0</v>
      </c>
      <c r="BO1112" s="139">
        <v>0</v>
      </c>
      <c r="BP1112" s="139">
        <v>0</v>
      </c>
      <c r="BQ1112" s="144">
        <v>0</v>
      </c>
    </row>
    <row r="1113" spans="11:69" x14ac:dyDescent="0.25">
      <c r="K1113" s="135" t="s">
        <v>328</v>
      </c>
      <c r="N1113" s="61" t="s">
        <v>3100</v>
      </c>
      <c r="V1113" s="61" t="s">
        <v>409</v>
      </c>
      <c r="W1113" s="61" t="s">
        <v>417</v>
      </c>
      <c r="X1113" s="61">
        <v>151</v>
      </c>
      <c r="AB1113" s="136" t="s">
        <v>414</v>
      </c>
      <c r="AC1113" s="179">
        <v>250050001310</v>
      </c>
      <c r="AD1113" s="180" t="s">
        <v>3101</v>
      </c>
      <c r="AE1113" s="139">
        <v>-420.69000000000005</v>
      </c>
      <c r="AF1113" s="17">
        <v>0</v>
      </c>
      <c r="AG1113" s="17">
        <v>0</v>
      </c>
      <c r="AH1113" s="140">
        <v>0</v>
      </c>
      <c r="AI1113" s="141">
        <v>0</v>
      </c>
      <c r="AJ1113" s="142">
        <v>0</v>
      </c>
      <c r="AK1113" s="121">
        <v>0</v>
      </c>
      <c r="AL1113" s="142">
        <v>0</v>
      </c>
      <c r="AM1113" s="181">
        <v>0</v>
      </c>
      <c r="AN1113" s="141">
        <v>0</v>
      </c>
      <c r="AO1113" s="140">
        <v>0</v>
      </c>
      <c r="AP1113" s="140">
        <v>0</v>
      </c>
      <c r="AQ1113" s="140">
        <v>0</v>
      </c>
      <c r="AR1113" s="142">
        <v>0</v>
      </c>
      <c r="AS1113" s="143">
        <v>0</v>
      </c>
      <c r="AT1113" s="142">
        <v>0</v>
      </c>
      <c r="AU1113" s="143">
        <v>0</v>
      </c>
      <c r="AV1113" s="142">
        <v>0</v>
      </c>
      <c r="AW1113" s="143">
        <v>0</v>
      </c>
      <c r="AX1113" s="142">
        <v>0</v>
      </c>
      <c r="AY1113" s="143">
        <v>0</v>
      </c>
      <c r="AZ1113" s="142">
        <v>0</v>
      </c>
      <c r="BA1113" s="143">
        <v>0</v>
      </c>
      <c r="BB1113" s="142">
        <v>0</v>
      </c>
      <c r="BC1113" s="143">
        <v>0</v>
      </c>
      <c r="BE1113" s="139">
        <v>0</v>
      </c>
      <c r="BF1113" s="139">
        <v>0</v>
      </c>
      <c r="BG1113" s="139">
        <v>0</v>
      </c>
      <c r="BH1113" s="139">
        <v>0</v>
      </c>
      <c r="BI1113" s="139">
        <v>0</v>
      </c>
      <c r="BJ1113" s="139">
        <v>0</v>
      </c>
      <c r="BK1113" s="139">
        <v>0</v>
      </c>
      <c r="BL1113" s="139">
        <v>0</v>
      </c>
      <c r="BM1113" s="139">
        <v>0</v>
      </c>
      <c r="BN1113" s="139">
        <v>0</v>
      </c>
      <c r="BO1113" s="139">
        <v>0</v>
      </c>
      <c r="BP1113" s="139">
        <v>0</v>
      </c>
      <c r="BQ1113" s="144">
        <v>0</v>
      </c>
    </row>
    <row r="1114" spans="11:69" x14ac:dyDescent="0.25">
      <c r="K1114" s="135" t="s">
        <v>328</v>
      </c>
      <c r="N1114" s="61" t="s">
        <v>3102</v>
      </c>
      <c r="V1114" s="61" t="s">
        <v>409</v>
      </c>
      <c r="W1114" s="61" t="s">
        <v>417</v>
      </c>
      <c r="X1114" s="61">
        <v>151</v>
      </c>
      <c r="AB1114" s="136" t="s">
        <v>414</v>
      </c>
      <c r="AC1114" s="179">
        <v>250050001810</v>
      </c>
      <c r="AD1114" s="180" t="s">
        <v>3103</v>
      </c>
      <c r="AE1114" s="139">
        <v>2787.14</v>
      </c>
      <c r="AF1114" s="17">
        <v>0</v>
      </c>
      <c r="AG1114" s="17">
        <v>0</v>
      </c>
      <c r="AH1114" s="140">
        <v>0</v>
      </c>
      <c r="AI1114" s="141">
        <v>0</v>
      </c>
      <c r="AJ1114" s="142">
        <v>0</v>
      </c>
      <c r="AK1114" s="121">
        <v>0</v>
      </c>
      <c r="AL1114" s="142">
        <v>0</v>
      </c>
      <c r="AM1114" s="181">
        <v>0</v>
      </c>
      <c r="AN1114" s="141">
        <v>0</v>
      </c>
      <c r="AO1114" s="140">
        <v>0</v>
      </c>
      <c r="AP1114" s="140">
        <v>0</v>
      </c>
      <c r="AQ1114" s="140">
        <v>0</v>
      </c>
      <c r="AR1114" s="142">
        <v>0</v>
      </c>
      <c r="AS1114" s="143">
        <v>0</v>
      </c>
      <c r="AT1114" s="142">
        <v>0</v>
      </c>
      <c r="AU1114" s="143">
        <v>0</v>
      </c>
      <c r="AV1114" s="142">
        <v>0</v>
      </c>
      <c r="AW1114" s="143">
        <v>0</v>
      </c>
      <c r="AX1114" s="142">
        <v>0</v>
      </c>
      <c r="AY1114" s="143">
        <v>0</v>
      </c>
      <c r="AZ1114" s="142">
        <v>0</v>
      </c>
      <c r="BA1114" s="143">
        <v>0</v>
      </c>
      <c r="BB1114" s="142">
        <v>0</v>
      </c>
      <c r="BC1114" s="143">
        <v>0</v>
      </c>
      <c r="BE1114" s="139">
        <v>0</v>
      </c>
      <c r="BF1114" s="139">
        <v>0</v>
      </c>
      <c r="BG1114" s="139">
        <v>0</v>
      </c>
      <c r="BH1114" s="139">
        <v>0</v>
      </c>
      <c r="BI1114" s="139">
        <v>0</v>
      </c>
      <c r="BJ1114" s="139">
        <v>0</v>
      </c>
      <c r="BK1114" s="139">
        <v>0</v>
      </c>
      <c r="BL1114" s="139">
        <v>0</v>
      </c>
      <c r="BM1114" s="139">
        <v>0</v>
      </c>
      <c r="BN1114" s="139">
        <v>0</v>
      </c>
      <c r="BO1114" s="139">
        <v>0</v>
      </c>
      <c r="BP1114" s="139">
        <v>0</v>
      </c>
      <c r="BQ1114" s="144">
        <v>0</v>
      </c>
    </row>
    <row r="1115" spans="11:69" x14ac:dyDescent="0.25">
      <c r="K1115" s="135" t="s">
        <v>328</v>
      </c>
      <c r="N1115" s="61" t="s">
        <v>3104</v>
      </c>
      <c r="V1115" s="61" t="s">
        <v>409</v>
      </c>
      <c r="W1115" s="61" t="s">
        <v>417</v>
      </c>
      <c r="X1115" s="61">
        <v>151</v>
      </c>
      <c r="AB1115" s="136" t="s">
        <v>414</v>
      </c>
      <c r="AC1115" s="179">
        <v>250050001820</v>
      </c>
      <c r="AD1115" s="180" t="s">
        <v>3105</v>
      </c>
      <c r="AE1115" s="139">
        <v>18835.43</v>
      </c>
      <c r="AF1115" s="17">
        <v>0</v>
      </c>
      <c r="AG1115" s="17">
        <v>0</v>
      </c>
      <c r="AH1115" s="140">
        <v>0</v>
      </c>
      <c r="AI1115" s="141">
        <v>0</v>
      </c>
      <c r="AJ1115" s="142">
        <v>0</v>
      </c>
      <c r="AK1115" s="121">
        <v>0</v>
      </c>
      <c r="AL1115" s="142">
        <v>0</v>
      </c>
      <c r="AM1115" s="181">
        <v>0</v>
      </c>
      <c r="AN1115" s="141">
        <v>0</v>
      </c>
      <c r="AO1115" s="140">
        <v>0</v>
      </c>
      <c r="AP1115" s="140">
        <v>0</v>
      </c>
      <c r="AQ1115" s="140">
        <v>0</v>
      </c>
      <c r="AR1115" s="142">
        <v>0</v>
      </c>
      <c r="AS1115" s="143">
        <v>0</v>
      </c>
      <c r="AT1115" s="142">
        <v>0</v>
      </c>
      <c r="AU1115" s="143">
        <v>0</v>
      </c>
      <c r="AV1115" s="142">
        <v>0</v>
      </c>
      <c r="AW1115" s="143">
        <v>0</v>
      </c>
      <c r="AX1115" s="142">
        <v>0</v>
      </c>
      <c r="AY1115" s="143">
        <v>0</v>
      </c>
      <c r="AZ1115" s="142">
        <v>0</v>
      </c>
      <c r="BA1115" s="143">
        <v>0</v>
      </c>
      <c r="BB1115" s="142">
        <v>0</v>
      </c>
      <c r="BC1115" s="143">
        <v>0</v>
      </c>
      <c r="BE1115" s="139">
        <v>0</v>
      </c>
      <c r="BF1115" s="139">
        <v>0</v>
      </c>
      <c r="BG1115" s="139">
        <v>0</v>
      </c>
      <c r="BH1115" s="139">
        <v>0</v>
      </c>
      <c r="BI1115" s="139">
        <v>0</v>
      </c>
      <c r="BJ1115" s="139">
        <v>0</v>
      </c>
      <c r="BK1115" s="139">
        <v>0</v>
      </c>
      <c r="BL1115" s="139">
        <v>0</v>
      </c>
      <c r="BM1115" s="139">
        <v>0</v>
      </c>
      <c r="BN1115" s="139">
        <v>0</v>
      </c>
      <c r="BO1115" s="139">
        <v>0</v>
      </c>
      <c r="BP1115" s="139">
        <v>0</v>
      </c>
      <c r="BQ1115" s="144">
        <v>0</v>
      </c>
    </row>
    <row r="1116" spans="11:69" x14ac:dyDescent="0.25">
      <c r="K1116" s="135" t="s">
        <v>328</v>
      </c>
      <c r="N1116" s="61" t="s">
        <v>3106</v>
      </c>
      <c r="V1116" s="61" t="s">
        <v>409</v>
      </c>
      <c r="W1116" s="61" t="s">
        <v>417</v>
      </c>
      <c r="X1116" s="61">
        <v>151</v>
      </c>
      <c r="AB1116" s="136" t="s">
        <v>414</v>
      </c>
      <c r="AC1116" s="179">
        <v>250050001830</v>
      </c>
      <c r="AD1116" s="180" t="s">
        <v>3107</v>
      </c>
      <c r="AE1116" s="139">
        <v>32605.700000000004</v>
      </c>
      <c r="AF1116" s="17">
        <v>0</v>
      </c>
      <c r="AG1116" s="17">
        <v>0</v>
      </c>
      <c r="AH1116" s="140">
        <v>0</v>
      </c>
      <c r="AI1116" s="141">
        <v>0</v>
      </c>
      <c r="AJ1116" s="142">
        <v>0</v>
      </c>
      <c r="AK1116" s="121">
        <v>0</v>
      </c>
      <c r="AL1116" s="142">
        <v>0</v>
      </c>
      <c r="AM1116" s="181">
        <v>0</v>
      </c>
      <c r="AN1116" s="141">
        <v>0</v>
      </c>
      <c r="AO1116" s="140">
        <v>0</v>
      </c>
      <c r="AP1116" s="140">
        <v>0</v>
      </c>
      <c r="AQ1116" s="140">
        <v>0</v>
      </c>
      <c r="AR1116" s="142">
        <v>0</v>
      </c>
      <c r="AS1116" s="143">
        <v>0</v>
      </c>
      <c r="AT1116" s="142">
        <v>0</v>
      </c>
      <c r="AU1116" s="143">
        <v>0</v>
      </c>
      <c r="AV1116" s="142">
        <v>0</v>
      </c>
      <c r="AW1116" s="143">
        <v>0</v>
      </c>
      <c r="AX1116" s="142">
        <v>0</v>
      </c>
      <c r="AY1116" s="143">
        <v>0</v>
      </c>
      <c r="AZ1116" s="142">
        <v>0</v>
      </c>
      <c r="BA1116" s="143">
        <v>0</v>
      </c>
      <c r="BB1116" s="142">
        <v>0</v>
      </c>
      <c r="BC1116" s="143">
        <v>0</v>
      </c>
      <c r="BE1116" s="139">
        <v>0</v>
      </c>
      <c r="BF1116" s="139">
        <v>0</v>
      </c>
      <c r="BG1116" s="139">
        <v>0</v>
      </c>
      <c r="BH1116" s="139">
        <v>0</v>
      </c>
      <c r="BI1116" s="139">
        <v>0</v>
      </c>
      <c r="BJ1116" s="139">
        <v>0</v>
      </c>
      <c r="BK1116" s="139">
        <v>0</v>
      </c>
      <c r="BL1116" s="139">
        <v>0</v>
      </c>
      <c r="BM1116" s="139">
        <v>0</v>
      </c>
      <c r="BN1116" s="139">
        <v>0</v>
      </c>
      <c r="BO1116" s="139">
        <v>0</v>
      </c>
      <c r="BP1116" s="139">
        <v>0</v>
      </c>
      <c r="BQ1116" s="144">
        <v>0</v>
      </c>
    </row>
    <row r="1117" spans="11:69" x14ac:dyDescent="0.25">
      <c r="K1117" s="135" t="s">
        <v>328</v>
      </c>
      <c r="N1117" s="61" t="s">
        <v>3108</v>
      </c>
      <c r="V1117" s="61" t="s">
        <v>409</v>
      </c>
      <c r="W1117" s="61" t="s">
        <v>417</v>
      </c>
      <c r="X1117" s="61">
        <v>151</v>
      </c>
      <c r="AB1117" s="136" t="s">
        <v>414</v>
      </c>
      <c r="AC1117" s="179">
        <v>250050001840</v>
      </c>
      <c r="AD1117" s="180" t="s">
        <v>3109</v>
      </c>
      <c r="AE1117" s="139">
        <v>85285.540000000023</v>
      </c>
      <c r="AF1117" s="17">
        <v>0</v>
      </c>
      <c r="AG1117" s="17">
        <v>0</v>
      </c>
      <c r="AH1117" s="140">
        <v>0</v>
      </c>
      <c r="AI1117" s="141">
        <v>0</v>
      </c>
      <c r="AJ1117" s="142">
        <v>0</v>
      </c>
      <c r="AK1117" s="121">
        <v>0</v>
      </c>
      <c r="AL1117" s="142">
        <v>0</v>
      </c>
      <c r="AM1117" s="181">
        <v>0</v>
      </c>
      <c r="AN1117" s="141">
        <v>0</v>
      </c>
      <c r="AO1117" s="140">
        <v>0</v>
      </c>
      <c r="AP1117" s="140">
        <v>0</v>
      </c>
      <c r="AQ1117" s="140">
        <v>0</v>
      </c>
      <c r="AR1117" s="142">
        <v>0</v>
      </c>
      <c r="AS1117" s="143">
        <v>0</v>
      </c>
      <c r="AT1117" s="142">
        <v>0</v>
      </c>
      <c r="AU1117" s="143">
        <v>0</v>
      </c>
      <c r="AV1117" s="142">
        <v>0</v>
      </c>
      <c r="AW1117" s="143">
        <v>0</v>
      </c>
      <c r="AX1117" s="142">
        <v>0</v>
      </c>
      <c r="AY1117" s="143">
        <v>0</v>
      </c>
      <c r="AZ1117" s="142">
        <v>0</v>
      </c>
      <c r="BA1117" s="143">
        <v>0</v>
      </c>
      <c r="BB1117" s="142">
        <v>0</v>
      </c>
      <c r="BC1117" s="143">
        <v>0</v>
      </c>
      <c r="BE1117" s="139">
        <v>0</v>
      </c>
      <c r="BF1117" s="139">
        <v>0</v>
      </c>
      <c r="BG1117" s="139">
        <v>0</v>
      </c>
      <c r="BH1117" s="139">
        <v>0</v>
      </c>
      <c r="BI1117" s="139">
        <v>0</v>
      </c>
      <c r="BJ1117" s="139">
        <v>0</v>
      </c>
      <c r="BK1117" s="139">
        <v>0</v>
      </c>
      <c r="BL1117" s="139">
        <v>0</v>
      </c>
      <c r="BM1117" s="139">
        <v>0</v>
      </c>
      <c r="BN1117" s="139">
        <v>0</v>
      </c>
      <c r="BO1117" s="139">
        <v>0</v>
      </c>
      <c r="BP1117" s="139">
        <v>0</v>
      </c>
      <c r="BQ1117" s="144">
        <v>0</v>
      </c>
    </row>
    <row r="1118" spans="11:69" x14ac:dyDescent="0.25">
      <c r="K1118" s="135" t="s">
        <v>328</v>
      </c>
      <c r="N1118" s="61" t="s">
        <v>3110</v>
      </c>
      <c r="V1118" s="61" t="s">
        <v>409</v>
      </c>
      <c r="W1118" s="61" t="s">
        <v>417</v>
      </c>
      <c r="X1118" s="61">
        <v>151</v>
      </c>
      <c r="AB1118" s="136" t="s">
        <v>414</v>
      </c>
      <c r="AC1118" s="179">
        <v>250050001850</v>
      </c>
      <c r="AD1118" s="180" t="s">
        <v>3111</v>
      </c>
      <c r="AE1118" s="139">
        <v>452311.32</v>
      </c>
      <c r="AF1118" s="17">
        <v>0</v>
      </c>
      <c r="AG1118" s="17">
        <v>0</v>
      </c>
      <c r="AH1118" s="140">
        <v>0</v>
      </c>
      <c r="AI1118" s="141">
        <v>0</v>
      </c>
      <c r="AJ1118" s="142">
        <v>0</v>
      </c>
      <c r="AK1118" s="121">
        <v>0</v>
      </c>
      <c r="AL1118" s="142">
        <v>0</v>
      </c>
      <c r="AM1118" s="181">
        <v>0</v>
      </c>
      <c r="AN1118" s="141">
        <v>0</v>
      </c>
      <c r="AO1118" s="140">
        <v>0</v>
      </c>
      <c r="AP1118" s="140">
        <v>0</v>
      </c>
      <c r="AQ1118" s="140">
        <v>0</v>
      </c>
      <c r="AR1118" s="142">
        <v>0</v>
      </c>
      <c r="AS1118" s="143">
        <v>0</v>
      </c>
      <c r="AT1118" s="142">
        <v>0</v>
      </c>
      <c r="AU1118" s="143">
        <v>0</v>
      </c>
      <c r="AV1118" s="142">
        <v>0</v>
      </c>
      <c r="AW1118" s="143">
        <v>0</v>
      </c>
      <c r="AX1118" s="142">
        <v>0</v>
      </c>
      <c r="AY1118" s="143">
        <v>0</v>
      </c>
      <c r="AZ1118" s="142">
        <v>0</v>
      </c>
      <c r="BA1118" s="143">
        <v>0</v>
      </c>
      <c r="BB1118" s="142">
        <v>0</v>
      </c>
      <c r="BC1118" s="143">
        <v>0</v>
      </c>
      <c r="BE1118" s="139">
        <v>0</v>
      </c>
      <c r="BF1118" s="139">
        <v>0</v>
      </c>
      <c r="BG1118" s="139">
        <v>0</v>
      </c>
      <c r="BH1118" s="139">
        <v>0</v>
      </c>
      <c r="BI1118" s="139">
        <v>0</v>
      </c>
      <c r="BJ1118" s="139">
        <v>0</v>
      </c>
      <c r="BK1118" s="139">
        <v>0</v>
      </c>
      <c r="BL1118" s="139">
        <v>0</v>
      </c>
      <c r="BM1118" s="139">
        <v>0</v>
      </c>
      <c r="BN1118" s="139">
        <v>0</v>
      </c>
      <c r="BO1118" s="139">
        <v>0</v>
      </c>
      <c r="BP1118" s="139">
        <v>0</v>
      </c>
      <c r="BQ1118" s="144">
        <v>0</v>
      </c>
    </row>
    <row r="1119" spans="11:69" x14ac:dyDescent="0.25">
      <c r="K1119" s="135" t="s">
        <v>328</v>
      </c>
      <c r="N1119" s="61" t="s">
        <v>3112</v>
      </c>
      <c r="V1119" s="61" t="s">
        <v>409</v>
      </c>
      <c r="W1119" s="61" t="s">
        <v>417</v>
      </c>
      <c r="X1119" s="61">
        <v>151</v>
      </c>
      <c r="AB1119" s="136" t="s">
        <v>414</v>
      </c>
      <c r="AC1119" s="179">
        <v>250050001900</v>
      </c>
      <c r="AD1119" s="180" t="s">
        <v>3113</v>
      </c>
      <c r="AE1119" s="139">
        <v>176.68</v>
      </c>
      <c r="AF1119" s="17">
        <v>0</v>
      </c>
      <c r="AG1119" s="17">
        <v>0</v>
      </c>
      <c r="AH1119" s="140">
        <v>0</v>
      </c>
      <c r="AI1119" s="141">
        <v>0</v>
      </c>
      <c r="AJ1119" s="142">
        <v>0</v>
      </c>
      <c r="AK1119" s="121">
        <v>0</v>
      </c>
      <c r="AL1119" s="142">
        <v>0</v>
      </c>
      <c r="AM1119" s="181">
        <v>0</v>
      </c>
      <c r="AN1119" s="141">
        <v>0</v>
      </c>
      <c r="AO1119" s="140">
        <v>0</v>
      </c>
      <c r="AP1119" s="140">
        <v>0</v>
      </c>
      <c r="AQ1119" s="140">
        <v>0</v>
      </c>
      <c r="AR1119" s="142">
        <v>0</v>
      </c>
      <c r="AS1119" s="143">
        <v>0</v>
      </c>
      <c r="AT1119" s="142">
        <v>0</v>
      </c>
      <c r="AU1119" s="143">
        <v>0</v>
      </c>
      <c r="AV1119" s="142">
        <v>0</v>
      </c>
      <c r="AW1119" s="143">
        <v>0</v>
      </c>
      <c r="AX1119" s="142">
        <v>0</v>
      </c>
      <c r="AY1119" s="143">
        <v>0</v>
      </c>
      <c r="AZ1119" s="142">
        <v>0</v>
      </c>
      <c r="BA1119" s="143">
        <v>0</v>
      </c>
      <c r="BB1119" s="142">
        <v>0</v>
      </c>
      <c r="BC1119" s="143">
        <v>0</v>
      </c>
      <c r="BE1119" s="139">
        <v>0</v>
      </c>
      <c r="BF1119" s="139">
        <v>0</v>
      </c>
      <c r="BG1119" s="139">
        <v>0</v>
      </c>
      <c r="BH1119" s="139">
        <v>0</v>
      </c>
      <c r="BI1119" s="139">
        <v>0</v>
      </c>
      <c r="BJ1119" s="139">
        <v>0</v>
      </c>
      <c r="BK1119" s="139">
        <v>0</v>
      </c>
      <c r="BL1119" s="139">
        <v>0</v>
      </c>
      <c r="BM1119" s="139">
        <v>0</v>
      </c>
      <c r="BN1119" s="139">
        <v>0</v>
      </c>
      <c r="BO1119" s="139">
        <v>0</v>
      </c>
      <c r="BP1119" s="139">
        <v>0</v>
      </c>
      <c r="BQ1119" s="144">
        <v>0</v>
      </c>
    </row>
    <row r="1120" spans="11:69" x14ac:dyDescent="0.25">
      <c r="K1120" s="135" t="s">
        <v>328</v>
      </c>
      <c r="N1120" s="61" t="s">
        <v>3114</v>
      </c>
      <c r="V1120" s="61" t="s">
        <v>409</v>
      </c>
      <c r="W1120" s="61" t="s">
        <v>417</v>
      </c>
      <c r="X1120" s="61">
        <v>151</v>
      </c>
      <c r="AB1120" s="136" t="s">
        <v>414</v>
      </c>
      <c r="AC1120" s="179">
        <v>250050002000</v>
      </c>
      <c r="AD1120" s="180" t="s">
        <v>3115</v>
      </c>
      <c r="AE1120" s="139">
        <v>1182.1600000000001</v>
      </c>
      <c r="AF1120" s="17">
        <v>0</v>
      </c>
      <c r="AG1120" s="17">
        <v>0</v>
      </c>
      <c r="AH1120" s="140">
        <v>0</v>
      </c>
      <c r="AI1120" s="141">
        <v>0</v>
      </c>
      <c r="AJ1120" s="142">
        <v>0</v>
      </c>
      <c r="AK1120" s="121">
        <v>0</v>
      </c>
      <c r="AL1120" s="142">
        <v>0</v>
      </c>
      <c r="AM1120" s="181">
        <v>0</v>
      </c>
      <c r="AN1120" s="141">
        <v>0</v>
      </c>
      <c r="AO1120" s="140">
        <v>0</v>
      </c>
      <c r="AP1120" s="140">
        <v>0</v>
      </c>
      <c r="AQ1120" s="140">
        <v>0</v>
      </c>
      <c r="AR1120" s="142">
        <v>0</v>
      </c>
      <c r="AS1120" s="143">
        <v>0</v>
      </c>
      <c r="AT1120" s="142">
        <v>0</v>
      </c>
      <c r="AU1120" s="143">
        <v>0</v>
      </c>
      <c r="AV1120" s="142">
        <v>0</v>
      </c>
      <c r="AW1120" s="143">
        <v>0</v>
      </c>
      <c r="AX1120" s="142">
        <v>0</v>
      </c>
      <c r="AY1120" s="143">
        <v>0</v>
      </c>
      <c r="AZ1120" s="142">
        <v>0</v>
      </c>
      <c r="BA1120" s="143">
        <v>0</v>
      </c>
      <c r="BB1120" s="142">
        <v>0</v>
      </c>
      <c r="BC1120" s="143">
        <v>0</v>
      </c>
      <c r="BE1120" s="139">
        <v>0</v>
      </c>
      <c r="BF1120" s="139">
        <v>0</v>
      </c>
      <c r="BG1120" s="139">
        <v>0</v>
      </c>
      <c r="BH1120" s="139">
        <v>0</v>
      </c>
      <c r="BI1120" s="139">
        <v>0</v>
      </c>
      <c r="BJ1120" s="139">
        <v>0</v>
      </c>
      <c r="BK1120" s="139">
        <v>0</v>
      </c>
      <c r="BL1120" s="139">
        <v>0</v>
      </c>
      <c r="BM1120" s="139">
        <v>0</v>
      </c>
      <c r="BN1120" s="139">
        <v>0</v>
      </c>
      <c r="BO1120" s="139">
        <v>0</v>
      </c>
      <c r="BP1120" s="139">
        <v>0</v>
      </c>
      <c r="BQ1120" s="144">
        <v>0</v>
      </c>
    </row>
    <row r="1121" spans="2:69" x14ac:dyDescent="0.25">
      <c r="K1121" s="135" t="s">
        <v>328</v>
      </c>
      <c r="N1121" s="61" t="s">
        <v>3116</v>
      </c>
      <c r="V1121" s="61" t="s">
        <v>409</v>
      </c>
      <c r="W1121" s="61" t="s">
        <v>417</v>
      </c>
      <c r="X1121" s="61">
        <v>151</v>
      </c>
      <c r="AB1121" s="136" t="s">
        <v>414</v>
      </c>
      <c r="AC1121" s="179">
        <v>250050002180</v>
      </c>
      <c r="AD1121" s="180" t="s">
        <v>3117</v>
      </c>
      <c r="AE1121" s="139">
        <v>1216.1099999999999</v>
      </c>
      <c r="AF1121" s="17">
        <v>0</v>
      </c>
      <c r="AG1121" s="17">
        <v>0</v>
      </c>
      <c r="AH1121" s="140">
        <v>0</v>
      </c>
      <c r="AI1121" s="141">
        <v>0</v>
      </c>
      <c r="AJ1121" s="142">
        <v>0</v>
      </c>
      <c r="AK1121" s="121">
        <v>0</v>
      </c>
      <c r="AL1121" s="142">
        <v>0</v>
      </c>
      <c r="AM1121" s="181">
        <v>0</v>
      </c>
      <c r="AN1121" s="141">
        <v>0</v>
      </c>
      <c r="AO1121" s="140">
        <v>0</v>
      </c>
      <c r="AP1121" s="140">
        <v>0</v>
      </c>
      <c r="AQ1121" s="140">
        <v>0</v>
      </c>
      <c r="AR1121" s="142">
        <v>0</v>
      </c>
      <c r="AS1121" s="143">
        <v>0</v>
      </c>
      <c r="AT1121" s="142">
        <v>0</v>
      </c>
      <c r="AU1121" s="143">
        <v>0</v>
      </c>
      <c r="AV1121" s="142">
        <v>0</v>
      </c>
      <c r="AW1121" s="143">
        <v>0</v>
      </c>
      <c r="AX1121" s="142">
        <v>0</v>
      </c>
      <c r="AY1121" s="143">
        <v>0</v>
      </c>
      <c r="AZ1121" s="142">
        <v>0</v>
      </c>
      <c r="BA1121" s="143">
        <v>0</v>
      </c>
      <c r="BB1121" s="142">
        <v>0</v>
      </c>
      <c r="BC1121" s="143">
        <v>0</v>
      </c>
      <c r="BE1121" s="139">
        <v>0</v>
      </c>
      <c r="BF1121" s="139">
        <v>0</v>
      </c>
      <c r="BG1121" s="139">
        <v>0</v>
      </c>
      <c r="BH1121" s="139">
        <v>0</v>
      </c>
      <c r="BI1121" s="139">
        <v>0</v>
      </c>
      <c r="BJ1121" s="139">
        <v>0</v>
      </c>
      <c r="BK1121" s="139">
        <v>0</v>
      </c>
      <c r="BL1121" s="139">
        <v>0</v>
      </c>
      <c r="BM1121" s="139">
        <v>0</v>
      </c>
      <c r="BN1121" s="139">
        <v>0</v>
      </c>
      <c r="BO1121" s="139">
        <v>0</v>
      </c>
      <c r="BP1121" s="139">
        <v>0</v>
      </c>
      <c r="BQ1121" s="144">
        <v>0</v>
      </c>
    </row>
    <row r="1122" spans="2:69" x14ac:dyDescent="0.25">
      <c r="K1122" s="135" t="s">
        <v>328</v>
      </c>
      <c r="N1122" s="61" t="s">
        <v>3118</v>
      </c>
      <c r="V1122" s="61" t="s">
        <v>409</v>
      </c>
      <c r="W1122" s="61" t="s">
        <v>417</v>
      </c>
      <c r="X1122" s="61">
        <v>151</v>
      </c>
      <c r="AB1122" s="136" t="s">
        <v>414</v>
      </c>
      <c r="AC1122" s="179">
        <v>250050002500</v>
      </c>
      <c r="AD1122" s="180" t="s">
        <v>3119</v>
      </c>
      <c r="AE1122" s="139">
        <v>5984.2899999999991</v>
      </c>
      <c r="AF1122" s="17">
        <v>0</v>
      </c>
      <c r="AG1122" s="17">
        <v>0</v>
      </c>
      <c r="AH1122" s="140">
        <v>0</v>
      </c>
      <c r="AI1122" s="141">
        <v>0</v>
      </c>
      <c r="AJ1122" s="142">
        <v>0</v>
      </c>
      <c r="AK1122" s="121">
        <v>0</v>
      </c>
      <c r="AL1122" s="142">
        <v>0</v>
      </c>
      <c r="AM1122" s="181">
        <v>0</v>
      </c>
      <c r="AN1122" s="141">
        <v>0</v>
      </c>
      <c r="AO1122" s="140">
        <v>0</v>
      </c>
      <c r="AP1122" s="140">
        <v>0</v>
      </c>
      <c r="AQ1122" s="140">
        <v>0</v>
      </c>
      <c r="AR1122" s="142">
        <v>0</v>
      </c>
      <c r="AS1122" s="143">
        <v>0</v>
      </c>
      <c r="AT1122" s="142">
        <v>0</v>
      </c>
      <c r="AU1122" s="143">
        <v>0</v>
      </c>
      <c r="AV1122" s="142">
        <v>0</v>
      </c>
      <c r="AW1122" s="143">
        <v>0</v>
      </c>
      <c r="AX1122" s="142">
        <v>0</v>
      </c>
      <c r="AY1122" s="143">
        <v>0</v>
      </c>
      <c r="AZ1122" s="142">
        <v>0</v>
      </c>
      <c r="BA1122" s="143">
        <v>0</v>
      </c>
      <c r="BB1122" s="142">
        <v>0</v>
      </c>
      <c r="BC1122" s="143">
        <v>0</v>
      </c>
      <c r="BE1122" s="139">
        <v>0</v>
      </c>
      <c r="BF1122" s="139">
        <v>0</v>
      </c>
      <c r="BG1122" s="139">
        <v>0</v>
      </c>
      <c r="BH1122" s="139">
        <v>0</v>
      </c>
      <c r="BI1122" s="139">
        <v>0</v>
      </c>
      <c r="BJ1122" s="139">
        <v>0</v>
      </c>
      <c r="BK1122" s="139">
        <v>0</v>
      </c>
      <c r="BL1122" s="139">
        <v>0</v>
      </c>
      <c r="BM1122" s="139">
        <v>0</v>
      </c>
      <c r="BN1122" s="139">
        <v>0</v>
      </c>
      <c r="BO1122" s="139">
        <v>0</v>
      </c>
      <c r="BP1122" s="139">
        <v>0</v>
      </c>
      <c r="BQ1122" s="144">
        <v>0</v>
      </c>
    </row>
    <row r="1123" spans="2:69" x14ac:dyDescent="0.25">
      <c r="K1123" s="135" t="s">
        <v>328</v>
      </c>
      <c r="N1123" s="61" t="s">
        <v>3120</v>
      </c>
      <c r="V1123" s="61" t="s">
        <v>409</v>
      </c>
      <c r="W1123" s="61" t="s">
        <v>417</v>
      </c>
      <c r="X1123" s="61">
        <v>151</v>
      </c>
      <c r="AB1123" s="136" t="s">
        <v>414</v>
      </c>
      <c r="AC1123" s="179">
        <v>250050003100</v>
      </c>
      <c r="AD1123" s="180" t="s">
        <v>3121</v>
      </c>
      <c r="AE1123" s="139">
        <v>3983.8</v>
      </c>
      <c r="AF1123" s="17">
        <v>0</v>
      </c>
      <c r="AG1123" s="17">
        <v>0</v>
      </c>
      <c r="AH1123" s="140">
        <v>0</v>
      </c>
      <c r="AI1123" s="141">
        <v>0</v>
      </c>
      <c r="AJ1123" s="142">
        <v>0</v>
      </c>
      <c r="AK1123" s="121">
        <v>0</v>
      </c>
      <c r="AL1123" s="142">
        <v>0</v>
      </c>
      <c r="AM1123" s="181">
        <v>0</v>
      </c>
      <c r="AN1123" s="141">
        <v>0</v>
      </c>
      <c r="AO1123" s="140">
        <v>0</v>
      </c>
      <c r="AP1123" s="140">
        <v>0</v>
      </c>
      <c r="AQ1123" s="140">
        <v>0</v>
      </c>
      <c r="AR1123" s="142">
        <v>0</v>
      </c>
      <c r="AS1123" s="143">
        <v>0</v>
      </c>
      <c r="AT1123" s="142">
        <v>0</v>
      </c>
      <c r="AU1123" s="143">
        <v>0</v>
      </c>
      <c r="AV1123" s="142">
        <v>0</v>
      </c>
      <c r="AW1123" s="143">
        <v>0</v>
      </c>
      <c r="AX1123" s="142">
        <v>0</v>
      </c>
      <c r="AY1123" s="143">
        <v>0</v>
      </c>
      <c r="AZ1123" s="142">
        <v>0</v>
      </c>
      <c r="BA1123" s="143">
        <v>0</v>
      </c>
      <c r="BB1123" s="142">
        <v>0</v>
      </c>
      <c r="BC1123" s="143">
        <v>0</v>
      </c>
      <c r="BE1123" s="139">
        <v>0</v>
      </c>
      <c r="BF1123" s="139">
        <v>0</v>
      </c>
      <c r="BG1123" s="139">
        <v>0</v>
      </c>
      <c r="BH1123" s="139">
        <v>0</v>
      </c>
      <c r="BI1123" s="139">
        <v>0</v>
      </c>
      <c r="BJ1123" s="139">
        <v>0</v>
      </c>
      <c r="BK1123" s="139">
        <v>0</v>
      </c>
      <c r="BL1123" s="139">
        <v>0</v>
      </c>
      <c r="BM1123" s="139">
        <v>0</v>
      </c>
      <c r="BN1123" s="139">
        <v>0</v>
      </c>
      <c r="BO1123" s="139">
        <v>0</v>
      </c>
      <c r="BP1123" s="139">
        <v>0</v>
      </c>
      <c r="BQ1123" s="144">
        <v>0</v>
      </c>
    </row>
    <row r="1124" spans="2:69" x14ac:dyDescent="0.25">
      <c r="K1124" s="135" t="s">
        <v>328</v>
      </c>
      <c r="N1124" s="61" t="s">
        <v>3122</v>
      </c>
      <c r="V1124" s="61" t="s">
        <v>409</v>
      </c>
      <c r="W1124" s="61" t="s">
        <v>417</v>
      </c>
      <c r="X1124" s="61">
        <v>151</v>
      </c>
      <c r="AB1124" s="136" t="s">
        <v>414</v>
      </c>
      <c r="AC1124" s="179">
        <v>250050003500</v>
      </c>
      <c r="AD1124" s="180" t="s">
        <v>3123</v>
      </c>
      <c r="AE1124" s="139">
        <v>10179.51</v>
      </c>
      <c r="AF1124" s="17">
        <v>0</v>
      </c>
      <c r="AG1124" s="17">
        <v>0</v>
      </c>
      <c r="AH1124" s="140">
        <v>0</v>
      </c>
      <c r="AI1124" s="141">
        <v>0</v>
      </c>
      <c r="AJ1124" s="142">
        <v>0</v>
      </c>
      <c r="AK1124" s="121">
        <v>0</v>
      </c>
      <c r="AL1124" s="142">
        <v>0</v>
      </c>
      <c r="AM1124" s="181">
        <v>0</v>
      </c>
      <c r="AN1124" s="141">
        <v>0</v>
      </c>
      <c r="AO1124" s="140">
        <v>0</v>
      </c>
      <c r="AP1124" s="140">
        <v>0</v>
      </c>
      <c r="AQ1124" s="140">
        <v>0</v>
      </c>
      <c r="AR1124" s="142">
        <v>0</v>
      </c>
      <c r="AS1124" s="143">
        <v>0</v>
      </c>
      <c r="AT1124" s="142">
        <v>0</v>
      </c>
      <c r="AU1124" s="143">
        <v>0</v>
      </c>
      <c r="AV1124" s="142">
        <v>0</v>
      </c>
      <c r="AW1124" s="143">
        <v>0</v>
      </c>
      <c r="AX1124" s="142">
        <v>0</v>
      </c>
      <c r="AY1124" s="143">
        <v>0</v>
      </c>
      <c r="AZ1124" s="142">
        <v>0</v>
      </c>
      <c r="BA1124" s="143">
        <v>0</v>
      </c>
      <c r="BB1124" s="142">
        <v>0</v>
      </c>
      <c r="BC1124" s="143">
        <v>0</v>
      </c>
      <c r="BE1124" s="139">
        <v>0</v>
      </c>
      <c r="BF1124" s="139">
        <v>0</v>
      </c>
      <c r="BG1124" s="139">
        <v>0</v>
      </c>
      <c r="BH1124" s="139">
        <v>0</v>
      </c>
      <c r="BI1124" s="139">
        <v>0</v>
      </c>
      <c r="BJ1124" s="139">
        <v>0</v>
      </c>
      <c r="BK1124" s="139">
        <v>0</v>
      </c>
      <c r="BL1124" s="139">
        <v>0</v>
      </c>
      <c r="BM1124" s="139">
        <v>0</v>
      </c>
      <c r="BN1124" s="139">
        <v>0</v>
      </c>
      <c r="BO1124" s="139">
        <v>0</v>
      </c>
      <c r="BP1124" s="139">
        <v>0</v>
      </c>
      <c r="BQ1124" s="144">
        <v>0</v>
      </c>
    </row>
    <row r="1125" spans="2:69" x14ac:dyDescent="0.25">
      <c r="K1125" s="135" t="s">
        <v>328</v>
      </c>
      <c r="N1125" s="61" t="s">
        <v>3124</v>
      </c>
      <c r="V1125" s="61" t="s">
        <v>409</v>
      </c>
      <c r="W1125" s="61" t="s">
        <v>417</v>
      </c>
      <c r="X1125" s="61">
        <v>151</v>
      </c>
      <c r="AB1125" s="136" t="s">
        <v>414</v>
      </c>
      <c r="AC1125" s="179">
        <v>250050006500</v>
      </c>
      <c r="AD1125" s="180" t="s">
        <v>3125</v>
      </c>
      <c r="AE1125" s="139">
        <v>1501.92</v>
      </c>
      <c r="AF1125" s="17">
        <v>0</v>
      </c>
      <c r="AG1125" s="17">
        <v>0</v>
      </c>
      <c r="AH1125" s="140">
        <v>0</v>
      </c>
      <c r="AI1125" s="141">
        <v>0</v>
      </c>
      <c r="AJ1125" s="142">
        <v>0</v>
      </c>
      <c r="AK1125" s="121">
        <v>0</v>
      </c>
      <c r="AL1125" s="142">
        <v>0</v>
      </c>
      <c r="AM1125" s="181">
        <v>0</v>
      </c>
      <c r="AN1125" s="141">
        <v>0</v>
      </c>
      <c r="AO1125" s="140">
        <v>0</v>
      </c>
      <c r="AP1125" s="140">
        <v>0</v>
      </c>
      <c r="AQ1125" s="140">
        <v>0</v>
      </c>
      <c r="AR1125" s="142">
        <v>0</v>
      </c>
      <c r="AS1125" s="143">
        <v>0</v>
      </c>
      <c r="AT1125" s="142">
        <v>0</v>
      </c>
      <c r="AU1125" s="143">
        <v>0</v>
      </c>
      <c r="AV1125" s="142">
        <v>0</v>
      </c>
      <c r="AW1125" s="143">
        <v>0</v>
      </c>
      <c r="AX1125" s="142">
        <v>0</v>
      </c>
      <c r="AY1125" s="143">
        <v>0</v>
      </c>
      <c r="AZ1125" s="142">
        <v>0</v>
      </c>
      <c r="BA1125" s="143">
        <v>0</v>
      </c>
      <c r="BB1125" s="142">
        <v>0</v>
      </c>
      <c r="BC1125" s="143">
        <v>0</v>
      </c>
      <c r="BE1125" s="139">
        <v>0</v>
      </c>
      <c r="BF1125" s="139">
        <v>0</v>
      </c>
      <c r="BG1125" s="139">
        <v>0</v>
      </c>
      <c r="BH1125" s="139">
        <v>0</v>
      </c>
      <c r="BI1125" s="139">
        <v>0</v>
      </c>
      <c r="BJ1125" s="139">
        <v>0</v>
      </c>
      <c r="BK1125" s="139">
        <v>0</v>
      </c>
      <c r="BL1125" s="139">
        <v>0</v>
      </c>
      <c r="BM1125" s="139">
        <v>0</v>
      </c>
      <c r="BN1125" s="139">
        <v>0</v>
      </c>
      <c r="BO1125" s="139">
        <v>0</v>
      </c>
      <c r="BP1125" s="139">
        <v>0</v>
      </c>
      <c r="BQ1125" s="144">
        <v>0</v>
      </c>
    </row>
    <row r="1126" spans="2:69" x14ac:dyDescent="0.25">
      <c r="K1126" s="135" t="s">
        <v>328</v>
      </c>
      <c r="N1126" s="61" t="s">
        <v>3126</v>
      </c>
      <c r="V1126" s="61" t="s">
        <v>409</v>
      </c>
      <c r="W1126" s="61" t="s">
        <v>417</v>
      </c>
      <c r="X1126" s="61">
        <v>151</v>
      </c>
      <c r="AB1126" s="136" t="s">
        <v>414</v>
      </c>
      <c r="AC1126" s="179">
        <v>250050007000</v>
      </c>
      <c r="AD1126" s="180" t="s">
        <v>3127</v>
      </c>
      <c r="AE1126" s="139">
        <v>6659.21</v>
      </c>
      <c r="AF1126" s="17">
        <v>0</v>
      </c>
      <c r="AG1126" s="17">
        <v>0</v>
      </c>
      <c r="AH1126" s="140">
        <v>0</v>
      </c>
      <c r="AI1126" s="141">
        <v>0</v>
      </c>
      <c r="AJ1126" s="142">
        <v>0</v>
      </c>
      <c r="AK1126" s="121">
        <v>0</v>
      </c>
      <c r="AL1126" s="142">
        <v>0</v>
      </c>
      <c r="AM1126" s="181">
        <v>0</v>
      </c>
      <c r="AN1126" s="141">
        <v>0</v>
      </c>
      <c r="AO1126" s="140">
        <v>0</v>
      </c>
      <c r="AP1126" s="140">
        <v>0</v>
      </c>
      <c r="AQ1126" s="140">
        <v>0</v>
      </c>
      <c r="AR1126" s="142">
        <v>0</v>
      </c>
      <c r="AS1126" s="143">
        <v>0</v>
      </c>
      <c r="AT1126" s="142">
        <v>0</v>
      </c>
      <c r="AU1126" s="143">
        <v>0</v>
      </c>
      <c r="AV1126" s="142">
        <v>0</v>
      </c>
      <c r="AW1126" s="143">
        <v>0</v>
      </c>
      <c r="AX1126" s="142">
        <v>0</v>
      </c>
      <c r="AY1126" s="143">
        <v>0</v>
      </c>
      <c r="AZ1126" s="142">
        <v>0</v>
      </c>
      <c r="BA1126" s="143">
        <v>0</v>
      </c>
      <c r="BB1126" s="142">
        <v>0</v>
      </c>
      <c r="BC1126" s="143">
        <v>0</v>
      </c>
      <c r="BE1126" s="139">
        <v>0</v>
      </c>
      <c r="BF1126" s="139">
        <v>0</v>
      </c>
      <c r="BG1126" s="139">
        <v>0</v>
      </c>
      <c r="BH1126" s="139">
        <v>0</v>
      </c>
      <c r="BI1126" s="139">
        <v>0</v>
      </c>
      <c r="BJ1126" s="139">
        <v>0</v>
      </c>
      <c r="BK1126" s="139">
        <v>0</v>
      </c>
      <c r="BL1126" s="139">
        <v>0</v>
      </c>
      <c r="BM1126" s="139">
        <v>0</v>
      </c>
      <c r="BN1126" s="139">
        <v>0</v>
      </c>
      <c r="BO1126" s="139">
        <v>0</v>
      </c>
      <c r="BP1126" s="139">
        <v>0</v>
      </c>
      <c r="BQ1126" s="144">
        <v>0</v>
      </c>
    </row>
    <row r="1127" spans="2:69" x14ac:dyDescent="0.25">
      <c r="K1127" s="135" t="s">
        <v>328</v>
      </c>
      <c r="N1127" s="61" t="s">
        <v>3128</v>
      </c>
      <c r="V1127" s="61" t="s">
        <v>409</v>
      </c>
      <c r="W1127" s="61" t="s">
        <v>417</v>
      </c>
      <c r="X1127" s="61">
        <v>151</v>
      </c>
      <c r="AB1127" s="136" t="s">
        <v>414</v>
      </c>
      <c r="AC1127" s="179">
        <v>250050008000</v>
      </c>
      <c r="AD1127" s="180" t="s">
        <v>3129</v>
      </c>
      <c r="AE1127" s="139">
        <v>3819.95</v>
      </c>
      <c r="AF1127" s="17">
        <v>0</v>
      </c>
      <c r="AG1127" s="17">
        <v>0</v>
      </c>
      <c r="AH1127" s="140">
        <v>0</v>
      </c>
      <c r="AI1127" s="141">
        <v>0</v>
      </c>
      <c r="AJ1127" s="142">
        <v>0</v>
      </c>
      <c r="AK1127" s="121">
        <v>0</v>
      </c>
      <c r="AL1127" s="142">
        <v>0</v>
      </c>
      <c r="AM1127" s="181">
        <v>0</v>
      </c>
      <c r="AN1127" s="141">
        <v>0</v>
      </c>
      <c r="AO1127" s="140">
        <v>0</v>
      </c>
      <c r="AP1127" s="140">
        <v>0</v>
      </c>
      <c r="AQ1127" s="140">
        <v>0</v>
      </c>
      <c r="AR1127" s="142">
        <v>0</v>
      </c>
      <c r="AS1127" s="143">
        <v>0</v>
      </c>
      <c r="AT1127" s="142">
        <v>0</v>
      </c>
      <c r="AU1127" s="143">
        <v>0</v>
      </c>
      <c r="AV1127" s="142">
        <v>0</v>
      </c>
      <c r="AW1127" s="143">
        <v>0</v>
      </c>
      <c r="AX1127" s="142">
        <v>0</v>
      </c>
      <c r="AY1127" s="143">
        <v>0</v>
      </c>
      <c r="AZ1127" s="142">
        <v>0</v>
      </c>
      <c r="BA1127" s="143">
        <v>0</v>
      </c>
      <c r="BB1127" s="142">
        <v>0</v>
      </c>
      <c r="BC1127" s="143">
        <v>0</v>
      </c>
      <c r="BE1127" s="139">
        <v>0</v>
      </c>
      <c r="BF1127" s="139">
        <v>0</v>
      </c>
      <c r="BG1127" s="139">
        <v>0</v>
      </c>
      <c r="BH1127" s="139">
        <v>0</v>
      </c>
      <c r="BI1127" s="139">
        <v>0</v>
      </c>
      <c r="BJ1127" s="139">
        <v>0</v>
      </c>
      <c r="BK1127" s="139">
        <v>0</v>
      </c>
      <c r="BL1127" s="139">
        <v>0</v>
      </c>
      <c r="BM1127" s="139">
        <v>0</v>
      </c>
      <c r="BN1127" s="139">
        <v>0</v>
      </c>
      <c r="BO1127" s="139">
        <v>0</v>
      </c>
      <c r="BP1127" s="139">
        <v>0</v>
      </c>
      <c r="BQ1127" s="144">
        <v>0</v>
      </c>
    </row>
    <row r="1128" spans="2:69" x14ac:dyDescent="0.25">
      <c r="K1128" s="135" t="s">
        <v>328</v>
      </c>
      <c r="N1128" s="61" t="s">
        <v>3130</v>
      </c>
      <c r="V1128" s="61" t="s">
        <v>409</v>
      </c>
      <c r="W1128" s="61" t="s">
        <v>417</v>
      </c>
      <c r="X1128" s="61">
        <v>151</v>
      </c>
      <c r="AB1128" s="136" t="s">
        <v>414</v>
      </c>
      <c r="AC1128" s="179">
        <v>250050008500</v>
      </c>
      <c r="AD1128" s="180" t="s">
        <v>3131</v>
      </c>
      <c r="AE1128" s="139">
        <v>37476.83</v>
      </c>
      <c r="AF1128" s="17">
        <v>0</v>
      </c>
      <c r="AG1128" s="17">
        <v>0</v>
      </c>
      <c r="AH1128" s="140">
        <v>0</v>
      </c>
      <c r="AI1128" s="141">
        <v>0</v>
      </c>
      <c r="AJ1128" s="142">
        <v>0</v>
      </c>
      <c r="AK1128" s="121">
        <v>0</v>
      </c>
      <c r="AL1128" s="142">
        <v>0</v>
      </c>
      <c r="AM1128" s="181">
        <v>0</v>
      </c>
      <c r="AN1128" s="141">
        <v>0</v>
      </c>
      <c r="AO1128" s="140">
        <v>0</v>
      </c>
      <c r="AP1128" s="140">
        <v>0</v>
      </c>
      <c r="AQ1128" s="140">
        <v>0</v>
      </c>
      <c r="AR1128" s="142">
        <v>0</v>
      </c>
      <c r="AS1128" s="143">
        <v>0</v>
      </c>
      <c r="AT1128" s="142">
        <v>0</v>
      </c>
      <c r="AU1128" s="143">
        <v>0</v>
      </c>
      <c r="AV1128" s="142">
        <v>0</v>
      </c>
      <c r="AW1128" s="143">
        <v>0</v>
      </c>
      <c r="AX1128" s="142">
        <v>0</v>
      </c>
      <c r="AY1128" s="143">
        <v>0</v>
      </c>
      <c r="AZ1128" s="142">
        <v>0</v>
      </c>
      <c r="BA1128" s="143">
        <v>0</v>
      </c>
      <c r="BB1128" s="142">
        <v>0</v>
      </c>
      <c r="BC1128" s="143">
        <v>0</v>
      </c>
      <c r="BE1128" s="139">
        <v>0</v>
      </c>
      <c r="BF1128" s="139">
        <v>0</v>
      </c>
      <c r="BG1128" s="139">
        <v>0</v>
      </c>
      <c r="BH1128" s="139">
        <v>0</v>
      </c>
      <c r="BI1128" s="139">
        <v>0</v>
      </c>
      <c r="BJ1128" s="139">
        <v>0</v>
      </c>
      <c r="BK1128" s="139">
        <v>0</v>
      </c>
      <c r="BL1128" s="139">
        <v>0</v>
      </c>
      <c r="BM1128" s="139">
        <v>0</v>
      </c>
      <c r="BN1128" s="139">
        <v>0</v>
      </c>
      <c r="BO1128" s="139">
        <v>0</v>
      </c>
      <c r="BP1128" s="139">
        <v>0</v>
      </c>
      <c r="BQ1128" s="144">
        <v>0</v>
      </c>
    </row>
    <row r="1129" spans="2:69" x14ac:dyDescent="0.25">
      <c r="K1129" s="135" t="s">
        <v>328</v>
      </c>
      <c r="N1129" s="61" t="s">
        <v>3132</v>
      </c>
      <c r="V1129" s="61" t="s">
        <v>409</v>
      </c>
      <c r="W1129" s="61" t="s">
        <v>417</v>
      </c>
      <c r="X1129" s="61">
        <v>151</v>
      </c>
      <c r="AB1129" s="136" t="s">
        <v>414</v>
      </c>
      <c r="AC1129" s="179">
        <v>250050009200</v>
      </c>
      <c r="AD1129" s="180" t="s">
        <v>3133</v>
      </c>
      <c r="AE1129" s="139">
        <v>7069.5099999999993</v>
      </c>
      <c r="AF1129" s="17">
        <v>0</v>
      </c>
      <c r="AG1129" s="17">
        <v>0</v>
      </c>
      <c r="AH1129" s="140">
        <v>0</v>
      </c>
      <c r="AI1129" s="141">
        <v>0</v>
      </c>
      <c r="AJ1129" s="142">
        <v>0</v>
      </c>
      <c r="AK1129" s="121">
        <v>0</v>
      </c>
      <c r="AL1129" s="142">
        <v>0</v>
      </c>
      <c r="AM1129" s="181">
        <v>0</v>
      </c>
      <c r="AN1129" s="141">
        <v>0</v>
      </c>
      <c r="AO1129" s="140">
        <v>0</v>
      </c>
      <c r="AP1129" s="140">
        <v>0</v>
      </c>
      <c r="AQ1129" s="140">
        <v>0</v>
      </c>
      <c r="AR1129" s="142">
        <v>0</v>
      </c>
      <c r="AS1129" s="143">
        <v>0</v>
      </c>
      <c r="AT1129" s="142">
        <v>0</v>
      </c>
      <c r="AU1129" s="143">
        <v>0</v>
      </c>
      <c r="AV1129" s="142">
        <v>0</v>
      </c>
      <c r="AW1129" s="143">
        <v>0</v>
      </c>
      <c r="AX1129" s="142">
        <v>0</v>
      </c>
      <c r="AY1129" s="143">
        <v>0</v>
      </c>
      <c r="AZ1129" s="142">
        <v>0</v>
      </c>
      <c r="BA1129" s="143">
        <v>0</v>
      </c>
      <c r="BB1129" s="142">
        <v>0</v>
      </c>
      <c r="BC1129" s="143">
        <v>0</v>
      </c>
      <c r="BE1129" s="139">
        <v>0</v>
      </c>
      <c r="BF1129" s="139">
        <v>0</v>
      </c>
      <c r="BG1129" s="139">
        <v>0</v>
      </c>
      <c r="BH1129" s="139">
        <v>0</v>
      </c>
      <c r="BI1129" s="139">
        <v>0</v>
      </c>
      <c r="BJ1129" s="139">
        <v>0</v>
      </c>
      <c r="BK1129" s="139">
        <v>0</v>
      </c>
      <c r="BL1129" s="139">
        <v>0</v>
      </c>
      <c r="BM1129" s="139">
        <v>0</v>
      </c>
      <c r="BN1129" s="139">
        <v>0</v>
      </c>
      <c r="BO1129" s="139">
        <v>0</v>
      </c>
      <c r="BP1129" s="139">
        <v>0</v>
      </c>
      <c r="BQ1129" s="144">
        <v>0</v>
      </c>
    </row>
    <row r="1130" spans="2:69" x14ac:dyDescent="0.25">
      <c r="K1130" s="135" t="s">
        <v>328</v>
      </c>
      <c r="N1130" s="61" t="s">
        <v>3134</v>
      </c>
      <c r="V1130" s="61" t="s">
        <v>409</v>
      </c>
      <c r="W1130" s="61" t="s">
        <v>417</v>
      </c>
      <c r="X1130" s="61">
        <v>151</v>
      </c>
      <c r="AB1130" s="136" t="s">
        <v>414</v>
      </c>
      <c r="AC1130" s="179">
        <v>250050009500</v>
      </c>
      <c r="AD1130" s="180" t="s">
        <v>3135</v>
      </c>
      <c r="AE1130" s="139">
        <v>-186.76</v>
      </c>
      <c r="AF1130" s="17">
        <v>0</v>
      </c>
      <c r="AG1130" s="17">
        <v>0</v>
      </c>
      <c r="AH1130" s="140">
        <v>0</v>
      </c>
      <c r="AI1130" s="141">
        <v>0</v>
      </c>
      <c r="AJ1130" s="142">
        <v>0</v>
      </c>
      <c r="AK1130" s="121">
        <v>0</v>
      </c>
      <c r="AL1130" s="142">
        <v>0</v>
      </c>
      <c r="AM1130" s="181">
        <v>0</v>
      </c>
      <c r="AN1130" s="141">
        <v>0</v>
      </c>
      <c r="AO1130" s="140">
        <v>0</v>
      </c>
      <c r="AP1130" s="140">
        <v>0</v>
      </c>
      <c r="AQ1130" s="140">
        <v>0</v>
      </c>
      <c r="AR1130" s="142">
        <v>0</v>
      </c>
      <c r="AS1130" s="143">
        <v>0</v>
      </c>
      <c r="AT1130" s="142">
        <v>0</v>
      </c>
      <c r="AU1130" s="143">
        <v>0</v>
      </c>
      <c r="AV1130" s="142">
        <v>0</v>
      </c>
      <c r="AW1130" s="143">
        <v>0</v>
      </c>
      <c r="AX1130" s="142">
        <v>0</v>
      </c>
      <c r="AY1130" s="143">
        <v>0</v>
      </c>
      <c r="AZ1130" s="142">
        <v>0</v>
      </c>
      <c r="BA1130" s="143">
        <v>0</v>
      </c>
      <c r="BB1130" s="142">
        <v>0</v>
      </c>
      <c r="BC1130" s="143">
        <v>0</v>
      </c>
      <c r="BE1130" s="139">
        <v>0</v>
      </c>
      <c r="BF1130" s="139">
        <v>0</v>
      </c>
      <c r="BG1130" s="139">
        <v>0</v>
      </c>
      <c r="BH1130" s="139">
        <v>0</v>
      </c>
      <c r="BI1130" s="139">
        <v>0</v>
      </c>
      <c r="BJ1130" s="139">
        <v>0</v>
      </c>
      <c r="BK1130" s="139">
        <v>0</v>
      </c>
      <c r="BL1130" s="139">
        <v>0</v>
      </c>
      <c r="BM1130" s="139">
        <v>0</v>
      </c>
      <c r="BN1130" s="139">
        <v>0</v>
      </c>
      <c r="BO1130" s="139">
        <v>0</v>
      </c>
      <c r="BP1130" s="139">
        <v>0</v>
      </c>
      <c r="BQ1130" s="144">
        <v>0</v>
      </c>
    </row>
    <row r="1131" spans="2:69" x14ac:dyDescent="0.25">
      <c r="K1131" s="135" t="s">
        <v>328</v>
      </c>
      <c r="N1131" s="61" t="s">
        <v>3136</v>
      </c>
      <c r="V1131" s="61" t="s">
        <v>409</v>
      </c>
      <c r="W1131" s="61" t="s">
        <v>417</v>
      </c>
      <c r="X1131" s="61">
        <v>151</v>
      </c>
      <c r="AB1131" s="136" t="s">
        <v>414</v>
      </c>
      <c r="AC1131" s="179">
        <v>250050009600</v>
      </c>
      <c r="AD1131" s="180" t="s">
        <v>3137</v>
      </c>
      <c r="AE1131" s="139">
        <v>73.06</v>
      </c>
      <c r="AF1131" s="17">
        <v>0</v>
      </c>
      <c r="AG1131" s="17">
        <v>0</v>
      </c>
      <c r="AH1131" s="140">
        <v>0</v>
      </c>
      <c r="AI1131" s="141">
        <v>0</v>
      </c>
      <c r="AJ1131" s="142">
        <v>0</v>
      </c>
      <c r="AK1131" s="121">
        <v>0</v>
      </c>
      <c r="AL1131" s="142">
        <v>0</v>
      </c>
      <c r="AM1131" s="181">
        <v>0</v>
      </c>
      <c r="AN1131" s="141">
        <v>0</v>
      </c>
      <c r="AO1131" s="140">
        <v>0</v>
      </c>
      <c r="AP1131" s="140">
        <v>0</v>
      </c>
      <c r="AQ1131" s="140">
        <v>0</v>
      </c>
      <c r="AR1131" s="142">
        <v>0</v>
      </c>
      <c r="AS1131" s="143">
        <v>0</v>
      </c>
      <c r="AT1131" s="142">
        <v>0</v>
      </c>
      <c r="AU1131" s="143">
        <v>0</v>
      </c>
      <c r="AV1131" s="142">
        <v>0</v>
      </c>
      <c r="AW1131" s="143">
        <v>0</v>
      </c>
      <c r="AX1131" s="142">
        <v>0</v>
      </c>
      <c r="AY1131" s="143">
        <v>0</v>
      </c>
      <c r="AZ1131" s="142">
        <v>0</v>
      </c>
      <c r="BA1131" s="143">
        <v>0</v>
      </c>
      <c r="BB1131" s="142">
        <v>0</v>
      </c>
      <c r="BC1131" s="143">
        <v>0</v>
      </c>
      <c r="BE1131" s="139">
        <v>0</v>
      </c>
      <c r="BF1131" s="139">
        <v>0</v>
      </c>
      <c r="BG1131" s="139">
        <v>0</v>
      </c>
      <c r="BH1131" s="139">
        <v>0</v>
      </c>
      <c r="BI1131" s="139">
        <v>0</v>
      </c>
      <c r="BJ1131" s="139">
        <v>0</v>
      </c>
      <c r="BK1131" s="139">
        <v>0</v>
      </c>
      <c r="BL1131" s="139">
        <v>0</v>
      </c>
      <c r="BM1131" s="139">
        <v>0</v>
      </c>
      <c r="BN1131" s="139">
        <v>0</v>
      </c>
      <c r="BO1131" s="139">
        <v>0</v>
      </c>
      <c r="BP1131" s="139">
        <v>0</v>
      </c>
      <c r="BQ1131" s="144">
        <v>0</v>
      </c>
    </row>
    <row r="1132" spans="2:69" x14ac:dyDescent="0.25">
      <c r="K1132" s="135" t="s">
        <v>328</v>
      </c>
      <c r="N1132" s="61" t="s">
        <v>3138</v>
      </c>
      <c r="V1132" s="61" t="s">
        <v>409</v>
      </c>
      <c r="W1132" s="61" t="s">
        <v>417</v>
      </c>
      <c r="X1132" s="61">
        <v>151</v>
      </c>
      <c r="AB1132" s="136" t="s">
        <v>414</v>
      </c>
      <c r="AC1132" s="179">
        <v>250050009700</v>
      </c>
      <c r="AD1132" s="180" t="s">
        <v>3139</v>
      </c>
      <c r="AE1132" s="139">
        <v>4384.7299999999996</v>
      </c>
      <c r="AF1132" s="17">
        <v>0</v>
      </c>
      <c r="AG1132" s="17">
        <v>0</v>
      </c>
      <c r="AH1132" s="140">
        <v>0</v>
      </c>
      <c r="AI1132" s="141">
        <v>0</v>
      </c>
      <c r="AJ1132" s="142">
        <v>0</v>
      </c>
      <c r="AK1132" s="121">
        <v>0</v>
      </c>
      <c r="AL1132" s="142">
        <v>0</v>
      </c>
      <c r="AM1132" s="181">
        <v>0</v>
      </c>
      <c r="AN1132" s="141">
        <v>0</v>
      </c>
      <c r="AO1132" s="140">
        <v>0</v>
      </c>
      <c r="AP1132" s="140">
        <v>0</v>
      </c>
      <c r="AQ1132" s="140">
        <v>0</v>
      </c>
      <c r="AR1132" s="142">
        <v>0</v>
      </c>
      <c r="AS1132" s="143">
        <v>0</v>
      </c>
      <c r="AT1132" s="142">
        <v>0</v>
      </c>
      <c r="AU1132" s="143">
        <v>0</v>
      </c>
      <c r="AV1132" s="142">
        <v>0</v>
      </c>
      <c r="AW1132" s="143">
        <v>0</v>
      </c>
      <c r="AX1132" s="142">
        <v>0</v>
      </c>
      <c r="AY1132" s="143">
        <v>0</v>
      </c>
      <c r="AZ1132" s="142">
        <v>0</v>
      </c>
      <c r="BA1132" s="143">
        <v>0</v>
      </c>
      <c r="BB1132" s="142">
        <v>0</v>
      </c>
      <c r="BC1132" s="143">
        <v>0</v>
      </c>
      <c r="BE1132" s="139">
        <v>0</v>
      </c>
      <c r="BF1132" s="139">
        <v>0</v>
      </c>
      <c r="BG1132" s="139">
        <v>0</v>
      </c>
      <c r="BH1132" s="139">
        <v>0</v>
      </c>
      <c r="BI1132" s="139">
        <v>0</v>
      </c>
      <c r="BJ1132" s="139">
        <v>0</v>
      </c>
      <c r="BK1132" s="139">
        <v>0</v>
      </c>
      <c r="BL1132" s="139">
        <v>0</v>
      </c>
      <c r="BM1132" s="139">
        <v>0</v>
      </c>
      <c r="BN1132" s="139">
        <v>0</v>
      </c>
      <c r="BO1132" s="139">
        <v>0</v>
      </c>
      <c r="BP1132" s="139">
        <v>0</v>
      </c>
      <c r="BQ1132" s="144">
        <v>0</v>
      </c>
    </row>
    <row r="1133" spans="2:69" x14ac:dyDescent="0.25">
      <c r="K1133" s="135" t="s">
        <v>328</v>
      </c>
      <c r="N1133" s="61" t="s">
        <v>3140</v>
      </c>
      <c r="V1133" s="61" t="s">
        <v>409</v>
      </c>
      <c r="W1133" s="61" t="s">
        <v>417</v>
      </c>
      <c r="X1133" s="61">
        <v>151</v>
      </c>
      <c r="AB1133" s="136" t="s">
        <v>414</v>
      </c>
      <c r="AC1133" s="179">
        <v>250050009800</v>
      </c>
      <c r="AD1133" s="180" t="s">
        <v>3141</v>
      </c>
      <c r="AE1133" s="139">
        <v>9698.77</v>
      </c>
      <c r="AF1133" s="17">
        <v>0</v>
      </c>
      <c r="AG1133" s="17">
        <v>0</v>
      </c>
      <c r="AH1133" s="140">
        <v>0</v>
      </c>
      <c r="AI1133" s="141">
        <v>0</v>
      </c>
      <c r="AJ1133" s="142">
        <v>0</v>
      </c>
      <c r="AK1133" s="121">
        <v>0</v>
      </c>
      <c r="AL1133" s="142">
        <v>0</v>
      </c>
      <c r="AM1133" s="181">
        <v>0</v>
      </c>
      <c r="AN1133" s="141">
        <v>0</v>
      </c>
      <c r="AO1133" s="140">
        <v>0</v>
      </c>
      <c r="AP1133" s="140">
        <v>0</v>
      </c>
      <c r="AQ1133" s="140">
        <v>0</v>
      </c>
      <c r="AR1133" s="142">
        <v>0</v>
      </c>
      <c r="AS1133" s="143">
        <v>0</v>
      </c>
      <c r="AT1133" s="142">
        <v>0</v>
      </c>
      <c r="AU1133" s="143">
        <v>0</v>
      </c>
      <c r="AV1133" s="142">
        <v>0</v>
      </c>
      <c r="AW1133" s="143">
        <v>0</v>
      </c>
      <c r="AX1133" s="142">
        <v>0</v>
      </c>
      <c r="AY1133" s="143">
        <v>0</v>
      </c>
      <c r="AZ1133" s="142">
        <v>0</v>
      </c>
      <c r="BA1133" s="143">
        <v>0</v>
      </c>
      <c r="BB1133" s="142">
        <v>0</v>
      </c>
      <c r="BC1133" s="143">
        <v>0</v>
      </c>
      <c r="BE1133" s="139">
        <v>0</v>
      </c>
      <c r="BF1133" s="139">
        <v>0</v>
      </c>
      <c r="BG1133" s="139">
        <v>0</v>
      </c>
      <c r="BH1133" s="139">
        <v>0</v>
      </c>
      <c r="BI1133" s="139">
        <v>0</v>
      </c>
      <c r="BJ1133" s="139">
        <v>0</v>
      </c>
      <c r="BK1133" s="139">
        <v>0</v>
      </c>
      <c r="BL1133" s="139">
        <v>0</v>
      </c>
      <c r="BM1133" s="139">
        <v>0</v>
      </c>
      <c r="BN1133" s="139">
        <v>0</v>
      </c>
      <c r="BO1133" s="139">
        <v>0</v>
      </c>
      <c r="BP1133" s="139">
        <v>0</v>
      </c>
      <c r="BQ1133" s="144">
        <v>0</v>
      </c>
    </row>
    <row r="1134" spans="2:69" x14ac:dyDescent="0.25">
      <c r="K1134" s="135" t="s">
        <v>328</v>
      </c>
      <c r="N1134" s="61" t="s">
        <v>3142</v>
      </c>
      <c r="V1134" s="61" t="s">
        <v>409</v>
      </c>
      <c r="W1134" s="61" t="s">
        <v>417</v>
      </c>
      <c r="X1134" s="61">
        <v>151</v>
      </c>
      <c r="AB1134" s="136" t="s">
        <v>414</v>
      </c>
      <c r="AC1134" s="179">
        <v>250050009919</v>
      </c>
      <c r="AD1134" s="180" t="s">
        <v>3143</v>
      </c>
      <c r="AE1134" s="139">
        <v>79009.42</v>
      </c>
      <c r="AF1134" s="17">
        <v>0</v>
      </c>
      <c r="AG1134" s="17">
        <v>0</v>
      </c>
      <c r="AH1134" s="140">
        <v>0</v>
      </c>
      <c r="AI1134" s="141">
        <v>0</v>
      </c>
      <c r="AJ1134" s="142">
        <v>0</v>
      </c>
      <c r="AK1134" s="121">
        <v>0</v>
      </c>
      <c r="AL1134" s="142">
        <v>0</v>
      </c>
      <c r="AM1134" s="181">
        <v>0</v>
      </c>
      <c r="AN1134" s="141">
        <v>0</v>
      </c>
      <c r="AO1134" s="140">
        <v>0</v>
      </c>
      <c r="AP1134" s="140">
        <v>0</v>
      </c>
      <c r="AQ1134" s="140">
        <v>0</v>
      </c>
      <c r="AR1134" s="142">
        <v>0</v>
      </c>
      <c r="AS1134" s="143">
        <v>0</v>
      </c>
      <c r="AT1134" s="142">
        <v>0</v>
      </c>
      <c r="AU1134" s="143">
        <v>0</v>
      </c>
      <c r="AV1134" s="142">
        <v>0</v>
      </c>
      <c r="AW1134" s="143">
        <v>0</v>
      </c>
      <c r="AX1134" s="142">
        <v>0</v>
      </c>
      <c r="AY1134" s="143">
        <v>0</v>
      </c>
      <c r="AZ1134" s="142">
        <v>0</v>
      </c>
      <c r="BA1134" s="143">
        <v>0</v>
      </c>
      <c r="BB1134" s="142">
        <v>0</v>
      </c>
      <c r="BC1134" s="143">
        <v>0</v>
      </c>
      <c r="BE1134" s="139">
        <v>0</v>
      </c>
      <c r="BF1134" s="139">
        <v>0</v>
      </c>
      <c r="BG1134" s="139">
        <v>0</v>
      </c>
      <c r="BH1134" s="139">
        <v>0</v>
      </c>
      <c r="BI1134" s="139">
        <v>0</v>
      </c>
      <c r="BJ1134" s="139">
        <v>0</v>
      </c>
      <c r="BK1134" s="139">
        <v>0</v>
      </c>
      <c r="BL1134" s="139">
        <v>0</v>
      </c>
      <c r="BM1134" s="139">
        <v>0</v>
      </c>
      <c r="BN1134" s="139">
        <v>0</v>
      </c>
      <c r="BO1134" s="139">
        <v>0</v>
      </c>
      <c r="BP1134" s="139">
        <v>0</v>
      </c>
      <c r="BQ1134" s="144">
        <v>0</v>
      </c>
    </row>
    <row r="1135" spans="2:69" ht="18.75" hidden="1" x14ac:dyDescent="0.3">
      <c r="B1135" s="120" t="s">
        <v>318</v>
      </c>
      <c r="C1135" s="120" t="s">
        <v>318</v>
      </c>
      <c r="J1135" s="120" t="s">
        <v>318</v>
      </c>
      <c r="K1135" s="135" t="s">
        <v>321</v>
      </c>
      <c r="N1135" s="61" t="s">
        <v>323</v>
      </c>
      <c r="AC1135" s="145"/>
      <c r="AD1135" s="165"/>
      <c r="AE1135" s="17"/>
      <c r="AI1135" s="163"/>
      <c r="AS1135" s="61"/>
      <c r="AU1135" s="61"/>
      <c r="AW1135" s="61"/>
      <c r="AY1135" s="61"/>
      <c r="BA1135" s="61"/>
      <c r="BB1135" s="61"/>
      <c r="BC1135" s="61"/>
      <c r="BE1135" s="17"/>
      <c r="BF1135" s="17"/>
      <c r="BG1135" s="17"/>
      <c r="BH1135" s="17"/>
      <c r="BI1135" s="17"/>
      <c r="BJ1135" s="17"/>
      <c r="BK1135" s="17"/>
      <c r="BL1135" s="17"/>
      <c r="BM1135" s="17"/>
      <c r="BN1135" s="17"/>
      <c r="BO1135" s="17"/>
      <c r="BP1135" s="17"/>
      <c r="BQ1135" s="166"/>
    </row>
    <row r="1136" spans="2:69" ht="17.25" x14ac:dyDescent="0.3">
      <c r="K1136" s="135" t="s">
        <v>325</v>
      </c>
      <c r="V1136" s="61" t="s">
        <v>409</v>
      </c>
      <c r="W1136" s="61" t="s">
        <v>417</v>
      </c>
      <c r="AB1136" s="136" t="s">
        <v>414</v>
      </c>
      <c r="AC1136" s="167" t="s">
        <v>1368</v>
      </c>
      <c r="AD1136" s="138"/>
      <c r="AE1136" s="168">
        <v>1092698.8000000003</v>
      </c>
      <c r="AF1136" s="168">
        <v>1547791.69</v>
      </c>
      <c r="AG1136" s="168">
        <v>1578710.0599999998</v>
      </c>
      <c r="AH1136" s="169">
        <v>1274095.1501476683</v>
      </c>
      <c r="AI1136" s="170">
        <v>421684.49999999988</v>
      </c>
      <c r="AJ1136" s="169">
        <v>1265053.4999999995</v>
      </c>
      <c r="AK1136" s="170">
        <v>1235865.1499999999</v>
      </c>
      <c r="AL1136" s="169">
        <v>1483038.1799999997</v>
      </c>
      <c r="AM1136" s="170">
        <v>1063786.2091377866</v>
      </c>
      <c r="AN1136" s="170">
        <v>1446174.0910098816</v>
      </c>
      <c r="AO1136" s="169">
        <v>1606795.1657142863</v>
      </c>
      <c r="AP1136" s="169">
        <v>1354673.6404790888</v>
      </c>
      <c r="AQ1136" s="169">
        <v>1395264.8567986661</v>
      </c>
      <c r="AR1136" s="169">
        <v>-130211.35679866653</v>
      </c>
      <c r="AS1136" s="171">
        <v>-0.10292952574627601</v>
      </c>
      <c r="AT1136" s="169">
        <v>-121169.70665099774</v>
      </c>
      <c r="AU1136" s="171">
        <v>-9.5102557008363231E-2</v>
      </c>
      <c r="AV1136" s="169">
        <v>183445.20320133376</v>
      </c>
      <c r="AW1136" s="171">
        <v>0.11619942625901414</v>
      </c>
      <c r="AX1136" s="169">
        <v>-89620.140479089227</v>
      </c>
      <c r="AY1136" s="171">
        <v>-7.0842964727649269E-2</v>
      </c>
      <c r="AZ1136" s="169">
        <v>-80578.490331420442</v>
      </c>
      <c r="BA1136" s="171">
        <v>-6.3243699124104935E-2</v>
      </c>
      <c r="BB1136" s="169">
        <v>-40591.216319577303</v>
      </c>
      <c r="BC1136" s="171">
        <v>-2.9963834171322597E-2</v>
      </c>
      <c r="BE1136" s="168">
        <v>119349.62790687174</v>
      </c>
      <c r="BF1136" s="168">
        <v>111535.42186166267</v>
      </c>
      <c r="BG1136" s="168">
        <v>114887.10147553399</v>
      </c>
      <c r="BH1136" s="168">
        <v>122302.53977749751</v>
      </c>
      <c r="BI1136" s="168">
        <v>111757.22633703149</v>
      </c>
      <c r="BJ1136" s="168">
        <v>115678.33512699422</v>
      </c>
      <c r="BK1136" s="168">
        <v>115832.9326849596</v>
      </c>
      <c r="BL1136" s="168">
        <v>116520.34707287551</v>
      </c>
      <c r="BM1136" s="168">
        <v>117748.84332019239</v>
      </c>
      <c r="BN1136" s="168">
        <v>116511.15763968974</v>
      </c>
      <c r="BO1136" s="168">
        <v>117284.38584312622</v>
      </c>
      <c r="BP1136" s="168">
        <v>115856.93775223095</v>
      </c>
      <c r="BQ1136" s="172">
        <v>1395264.8567986661</v>
      </c>
    </row>
    <row r="1137" spans="11:96" ht="18.75" x14ac:dyDescent="0.3">
      <c r="K1137" s="135" t="s">
        <v>325</v>
      </c>
      <c r="AC1137" s="145"/>
      <c r="AD1137" s="173"/>
      <c r="AE1137" s="174"/>
      <c r="AI1137" s="175"/>
      <c r="AS1137" s="61"/>
      <c r="AU1137" s="61"/>
      <c r="AW1137" s="61"/>
      <c r="AY1137" s="61"/>
      <c r="BA1137" s="61"/>
      <c r="BB1137" s="61"/>
      <c r="BC1137" s="61"/>
      <c r="BE1137" s="174"/>
      <c r="BF1137" s="174"/>
      <c r="BG1137" s="174"/>
      <c r="BH1137" s="174"/>
      <c r="BI1137" s="174"/>
      <c r="BJ1137" s="174"/>
      <c r="BK1137" s="174"/>
      <c r="BL1137" s="174"/>
      <c r="BM1137" s="174"/>
      <c r="BN1137" s="174"/>
      <c r="BO1137" s="174"/>
      <c r="BP1137" s="174"/>
      <c r="BQ1137" s="176"/>
    </row>
    <row r="1138" spans="11:96" ht="18.75" x14ac:dyDescent="0.3">
      <c r="K1138" s="135" t="s">
        <v>325</v>
      </c>
      <c r="M1138" s="61" t="s">
        <v>419</v>
      </c>
      <c r="N1138" s="61" t="s">
        <v>1369</v>
      </c>
      <c r="V1138" s="61" t="s">
        <v>409</v>
      </c>
      <c r="W1138" s="61" t="s">
        <v>420</v>
      </c>
      <c r="X1138" s="61">
        <v>152</v>
      </c>
      <c r="AB1138" s="136" t="s">
        <v>414</v>
      </c>
      <c r="AC1138" s="162" t="s">
        <v>421</v>
      </c>
      <c r="AD1138" s="138"/>
      <c r="AE1138" s="39"/>
      <c r="AI1138" s="163"/>
      <c r="AS1138" s="61"/>
      <c r="AU1138" s="61"/>
      <c r="AW1138" s="61"/>
      <c r="AY1138" s="61"/>
      <c r="BA1138" s="61"/>
      <c r="BB1138" s="61"/>
      <c r="BC1138" s="61"/>
      <c r="BE1138" s="39"/>
      <c r="BF1138" s="39"/>
      <c r="BG1138" s="39"/>
      <c r="BH1138" s="39"/>
      <c r="BI1138" s="39"/>
      <c r="BJ1138" s="39"/>
      <c r="BK1138" s="39"/>
      <c r="BL1138" s="39"/>
      <c r="BM1138" s="39"/>
      <c r="BN1138" s="39"/>
      <c r="BO1138" s="39"/>
      <c r="BP1138" s="39"/>
      <c r="BQ1138" s="164"/>
      <c r="BS1138" s="61">
        <v>98389230.439999998</v>
      </c>
      <c r="BT1138" s="61">
        <v>106243721.13</v>
      </c>
      <c r="BU1138" s="61">
        <v>113331415.65000001</v>
      </c>
      <c r="BV1138" s="61">
        <v>113651338.71259475</v>
      </c>
      <c r="BW1138" s="61">
        <v>38708373.239999995</v>
      </c>
      <c r="BX1138" s="61">
        <v>116125119.71999998</v>
      </c>
      <c r="BY1138" s="61">
        <v>93684066.459999993</v>
      </c>
      <c r="BZ1138" s="61">
        <v>112420879.752</v>
      </c>
      <c r="CA1138" s="61">
        <v>94958844.784637138</v>
      </c>
      <c r="CB1138" s="61">
        <v>112376560.3879576</v>
      </c>
      <c r="CC1138" s="61">
        <v>111665502.7085713</v>
      </c>
      <c r="CD1138" s="61">
        <v>122054192.82670414</v>
      </c>
      <c r="CE1138" s="61">
        <v>127156031.10545194</v>
      </c>
      <c r="CG1138" s="61">
        <v>10968300.548334993</v>
      </c>
      <c r="CH1138" s="61">
        <v>10279884.288939588</v>
      </c>
      <c r="CI1138" s="61">
        <v>10580358.534005444</v>
      </c>
      <c r="CJ1138" s="61">
        <v>11102691.863576138</v>
      </c>
      <c r="CK1138" s="61">
        <v>10156935.384682428</v>
      </c>
      <c r="CL1138" s="61">
        <v>10510129.709063902</v>
      </c>
      <c r="CM1138" s="61">
        <v>10508153.409179823</v>
      </c>
      <c r="CN1138" s="61">
        <v>10586855.036377862</v>
      </c>
      <c r="CO1138" s="61">
        <v>10696470.477763047</v>
      </c>
      <c r="CP1138" s="61">
        <v>10572815.232632624</v>
      </c>
      <c r="CQ1138" s="61">
        <v>10656689.360854102</v>
      </c>
      <c r="CR1138" s="61">
        <v>10536747.260041988</v>
      </c>
    </row>
    <row r="1139" spans="11:96" x14ac:dyDescent="0.25">
      <c r="K1139" s="135" t="s">
        <v>328</v>
      </c>
      <c r="N1139" s="61" t="s">
        <v>1370</v>
      </c>
      <c r="V1139" s="61" t="s">
        <v>409</v>
      </c>
      <c r="W1139" s="61" t="s">
        <v>420</v>
      </c>
      <c r="X1139" s="61">
        <v>152</v>
      </c>
      <c r="AB1139" s="136" t="s">
        <v>414</v>
      </c>
      <c r="AC1139" s="179">
        <v>4600090</v>
      </c>
      <c r="AD1139" s="180" t="s">
        <v>1371</v>
      </c>
      <c r="AE1139" s="139">
        <v>0</v>
      </c>
      <c r="AF1139" s="17">
        <v>-95005.00999999998</v>
      </c>
      <c r="AG1139" s="17">
        <v>-214606.36</v>
      </c>
      <c r="AH1139" s="140">
        <v>-176081.98651775331</v>
      </c>
      <c r="AI1139" s="141">
        <v>-88470.459999999977</v>
      </c>
      <c r="AJ1139" s="142">
        <v>-265411.37999999995</v>
      </c>
      <c r="AK1139" s="121">
        <v>-398076.87999999995</v>
      </c>
      <c r="AL1139" s="142">
        <v>-477692.25599999994</v>
      </c>
      <c r="AM1139" s="181">
        <v>-145097.8742363654</v>
      </c>
      <c r="AN1139" s="141">
        <v>-429060.99228138785</v>
      </c>
      <c r="AO1139" s="140">
        <v>-417890.29714285699</v>
      </c>
      <c r="AP1139" s="140">
        <v>-326574.36251060897</v>
      </c>
      <c r="AQ1139" s="140">
        <v>-320423.29616861057</v>
      </c>
      <c r="AR1139" s="142">
        <v>55011.916168610624</v>
      </c>
      <c r="AS1139" s="143">
        <v>0.20727037464863277</v>
      </c>
      <c r="AT1139" s="142">
        <v>144341.30965085726</v>
      </c>
      <c r="AU1139" s="143">
        <v>0.8197392164036279</v>
      </c>
      <c r="AV1139" s="142">
        <v>105816.93616861058</v>
      </c>
      <c r="AW1139" s="143">
        <v>0.4930745583150965</v>
      </c>
      <c r="AX1139" s="142">
        <v>61162.982510609028</v>
      </c>
      <c r="AY1139" s="143">
        <v>0.2304459684833749</v>
      </c>
      <c r="AZ1139" s="142">
        <v>150492.37599285567</v>
      </c>
      <c r="BA1139" s="143">
        <v>0.85467218407194889</v>
      </c>
      <c r="BB1139" s="142">
        <v>-6151.0663419984048</v>
      </c>
      <c r="BC1139" s="143">
        <v>-1.8835117045657813E-2</v>
      </c>
      <c r="BE1139" s="139">
        <v>-23219.131375706402</v>
      </c>
      <c r="BF1139" s="139">
        <v>-22470.1271367357</v>
      </c>
      <c r="BG1139" s="139">
        <v>-23219.131375706402</v>
      </c>
      <c r="BH1139" s="139">
        <v>-28560.300713784101</v>
      </c>
      <c r="BI1139" s="139">
        <v>-25796.400644717796</v>
      </c>
      <c r="BJ1139" s="139">
        <v>-28560.300713783901</v>
      </c>
      <c r="BK1139" s="139">
        <v>-27639.0006894734</v>
      </c>
      <c r="BL1139" s="139">
        <v>-28560.300713783701</v>
      </c>
      <c r="BM1139" s="139">
        <v>-27639.0006894734</v>
      </c>
      <c r="BN1139" s="139">
        <v>-28560.300713783701</v>
      </c>
      <c r="BO1139" s="139">
        <v>-28560.300713783701</v>
      </c>
      <c r="BP1139" s="139">
        <v>-27639.000687878299</v>
      </c>
      <c r="BQ1139" s="144">
        <v>-320423.29616861057</v>
      </c>
    </row>
    <row r="1140" spans="11:96" x14ac:dyDescent="0.25">
      <c r="K1140" s="135" t="s">
        <v>328</v>
      </c>
      <c r="N1140" s="61" t="s">
        <v>1372</v>
      </c>
      <c r="V1140" s="61" t="s">
        <v>409</v>
      </c>
      <c r="W1140" s="61" t="s">
        <v>420</v>
      </c>
      <c r="X1140" s="61">
        <v>152</v>
      </c>
      <c r="AB1140" s="136" t="s">
        <v>414</v>
      </c>
      <c r="AC1140" s="179">
        <v>4600105</v>
      </c>
      <c r="AD1140" s="180" t="s">
        <v>1373</v>
      </c>
      <c r="AE1140" s="139">
        <v>218916.15</v>
      </c>
      <c r="AF1140" s="17">
        <v>-138159.67999999999</v>
      </c>
      <c r="AG1140" s="17">
        <v>-144386.19</v>
      </c>
      <c r="AH1140" s="140">
        <v>-35514.292999423735</v>
      </c>
      <c r="AI1140" s="141">
        <v>-10472.780000000001</v>
      </c>
      <c r="AJ1140" s="142">
        <v>-31418.340000000004</v>
      </c>
      <c r="AK1140" s="121">
        <v>27980.080000000002</v>
      </c>
      <c r="AL1140" s="142">
        <v>33576.096000000005</v>
      </c>
      <c r="AM1140" s="181">
        <v>-29202.246628192759</v>
      </c>
      <c r="AN1140" s="141">
        <v>21668.033628769026</v>
      </c>
      <c r="AO1140" s="140">
        <v>-20895.565714285702</v>
      </c>
      <c r="AP1140" s="140">
        <v>-39203.0883343526</v>
      </c>
      <c r="AQ1140" s="140">
        <v>-37375.64909416005</v>
      </c>
      <c r="AR1140" s="142">
        <v>5957.3090941600458</v>
      </c>
      <c r="AS1140" s="143">
        <v>0.1896124713832763</v>
      </c>
      <c r="AT1140" s="142">
        <v>1861.3560947363148</v>
      </c>
      <c r="AU1140" s="143">
        <v>5.2411464160824428E-2</v>
      </c>
      <c r="AV1140" s="142">
        <v>-107010.54090583995</v>
      </c>
      <c r="AW1140" s="143">
        <v>-0.74114110848024972</v>
      </c>
      <c r="AX1140" s="142">
        <v>7784.7483343525964</v>
      </c>
      <c r="AY1140" s="143">
        <v>0.2477772006526314</v>
      </c>
      <c r="AZ1140" s="142">
        <v>3688.7953349288655</v>
      </c>
      <c r="BA1140" s="143">
        <v>0.10386790847810827</v>
      </c>
      <c r="BB1140" s="142">
        <v>-1827.4392401925506</v>
      </c>
      <c r="BC1140" s="143">
        <v>-4.6614675471657048E-2</v>
      </c>
      <c r="BE1140" s="139">
        <v>-2421.6565336624299</v>
      </c>
      <c r="BF1140" s="139">
        <v>-2343.5385806988602</v>
      </c>
      <c r="BG1140" s="139">
        <v>-2421.6565336624299</v>
      </c>
      <c r="BH1140" s="139">
        <v>-3428.0319446512199</v>
      </c>
      <c r="BI1140" s="139">
        <v>-3096.2869176150698</v>
      </c>
      <c r="BJ1140" s="139">
        <v>-3428.0319446511899</v>
      </c>
      <c r="BK1140" s="139">
        <v>-3317.4502686424198</v>
      </c>
      <c r="BL1140" s="139">
        <v>-3428.0319446511498</v>
      </c>
      <c r="BM1140" s="139">
        <v>-3317.4502686424198</v>
      </c>
      <c r="BN1140" s="139">
        <v>-3428.0319446511498</v>
      </c>
      <c r="BO1140" s="139">
        <v>-3428.0319446511498</v>
      </c>
      <c r="BP1140" s="139">
        <v>-3317.4502679805601</v>
      </c>
      <c r="BQ1140" s="144">
        <v>-37375.64909416005</v>
      </c>
    </row>
    <row r="1141" spans="11:96" x14ac:dyDescent="0.25">
      <c r="K1141" s="135" t="s">
        <v>328</v>
      </c>
      <c r="N1141" s="61" t="s">
        <v>1374</v>
      </c>
      <c r="V1141" s="61" t="s">
        <v>409</v>
      </c>
      <c r="W1141" s="61" t="s">
        <v>420</v>
      </c>
      <c r="X1141" s="61">
        <v>152</v>
      </c>
      <c r="AB1141" s="136" t="s">
        <v>414</v>
      </c>
      <c r="AC1141" s="179">
        <v>4600107</v>
      </c>
      <c r="AD1141" s="180" t="s">
        <v>1375</v>
      </c>
      <c r="AE1141" s="139">
        <v>0</v>
      </c>
      <c r="AF1141" s="17">
        <v>-31059.93</v>
      </c>
      <c r="AG1141" s="17">
        <v>-6175.7899999999991</v>
      </c>
      <c r="AH1141" s="140">
        <v>-37649.300332153456</v>
      </c>
      <c r="AI1141" s="141">
        <v>-14115.29</v>
      </c>
      <c r="AJ1141" s="142">
        <v>-42345.87</v>
      </c>
      <c r="AK1141" s="121">
        <v>-9177.9999999999982</v>
      </c>
      <c r="AL1141" s="142">
        <v>-11013.599999999999</v>
      </c>
      <c r="AM1141" s="181">
        <v>-31020.483868994066</v>
      </c>
      <c r="AN1141" s="141">
        <v>-15806.816463159388</v>
      </c>
      <c r="AO1141" s="140">
        <v>-22802.794285714303</v>
      </c>
      <c r="AP1141" s="140">
        <v>-46155.442307046804</v>
      </c>
      <c r="AQ1141" s="140">
        <v>-46164.640445734447</v>
      </c>
      <c r="AR1141" s="142">
        <v>3818.7704457344444</v>
      </c>
      <c r="AS1141" s="143">
        <v>9.0180469682980754E-2</v>
      </c>
      <c r="AT1141" s="142">
        <v>8515.3401135809909</v>
      </c>
      <c r="AU1141" s="143">
        <v>0.22617525527582447</v>
      </c>
      <c r="AV1141" s="142">
        <v>39988.850445734446</v>
      </c>
      <c r="AW1141" s="143">
        <v>6.4750988044824149</v>
      </c>
      <c r="AX1141" s="142">
        <v>3809.5723070468011</v>
      </c>
      <c r="AY1141" s="143">
        <v>8.9963255142633772E-2</v>
      </c>
      <c r="AZ1141" s="142">
        <v>8506.1419748933477</v>
      </c>
      <c r="BA1141" s="143">
        <v>0.22593094426322943</v>
      </c>
      <c r="BB1141" s="142">
        <v>9.1981386876432225</v>
      </c>
      <c r="BC1141" s="143">
        <v>1.9928611292365176E-4</v>
      </c>
      <c r="BE1141" s="139">
        <v>-3576.5786891185498</v>
      </c>
      <c r="BF1141" s="139">
        <v>-3461.2051829174502</v>
      </c>
      <c r="BG1141" s="139">
        <v>-3576.5786891185498</v>
      </c>
      <c r="BH1141" s="139">
        <v>-4036.8447415287601</v>
      </c>
      <c r="BI1141" s="139">
        <v>-3646.1823472523802</v>
      </c>
      <c r="BJ1141" s="139">
        <v>-4036.8447415287396</v>
      </c>
      <c r="BK1141" s="139">
        <v>-3906.6239433014598</v>
      </c>
      <c r="BL1141" s="139">
        <v>-4036.8447415287301</v>
      </c>
      <c r="BM1141" s="139">
        <v>-3906.6239433014598</v>
      </c>
      <c r="BN1141" s="139">
        <v>-4036.8447415287301</v>
      </c>
      <c r="BO1141" s="139">
        <v>-4036.8447415287301</v>
      </c>
      <c r="BP1141" s="139">
        <v>-3906.6239430809096</v>
      </c>
      <c r="BQ1141" s="144">
        <v>-46164.640445734447</v>
      </c>
    </row>
    <row r="1142" spans="11:96" x14ac:dyDescent="0.25">
      <c r="K1142" s="135" t="s">
        <v>328</v>
      </c>
      <c r="N1142" s="61" t="s">
        <v>1376</v>
      </c>
      <c r="V1142" s="61" t="s">
        <v>409</v>
      </c>
      <c r="W1142" s="61" t="s">
        <v>420</v>
      </c>
      <c r="X1142" s="61">
        <v>152</v>
      </c>
      <c r="AB1142" s="136" t="s">
        <v>414</v>
      </c>
      <c r="AC1142" s="179">
        <v>4600109</v>
      </c>
      <c r="AD1142" s="180" t="s">
        <v>1377</v>
      </c>
      <c r="AE1142" s="139">
        <v>0</v>
      </c>
      <c r="AF1142" s="17">
        <v>41755.899999999994</v>
      </c>
      <c r="AG1142" s="17">
        <v>-37464.75</v>
      </c>
      <c r="AH1142" s="140">
        <v>-4395.3577687468332</v>
      </c>
      <c r="AI1142" s="141">
        <v>-27788.019999999997</v>
      </c>
      <c r="AJ1142" s="142">
        <v>-83364.06</v>
      </c>
      <c r="AK1142" s="121">
        <v>-62364.53</v>
      </c>
      <c r="AL1142" s="142">
        <v>-74837.435999999987</v>
      </c>
      <c r="AM1142" s="181">
        <v>-3613.9156773546106</v>
      </c>
      <c r="AN1142" s="141">
        <v>-63145.972091392221</v>
      </c>
      <c r="AO1142" s="140">
        <v>-4251.3771428571399</v>
      </c>
      <c r="AP1142" s="140">
        <v>-92856.164248755798</v>
      </c>
      <c r="AQ1142" s="140">
        <v>-93569.359044865399</v>
      </c>
      <c r="AR1142" s="142">
        <v>10205.299044865402</v>
      </c>
      <c r="AS1142" s="143">
        <v>0.12241845040735062</v>
      </c>
      <c r="AT1142" s="142">
        <v>89174.001276118564</v>
      </c>
      <c r="AU1142" s="143">
        <v>20.288223614057038</v>
      </c>
      <c r="AV1142" s="142">
        <v>56104.609044865399</v>
      </c>
      <c r="AW1142" s="143">
        <v>1.497530586614495</v>
      </c>
      <c r="AX1142" s="142">
        <v>9492.1042487558007</v>
      </c>
      <c r="AY1142" s="143">
        <v>0.11386326732114296</v>
      </c>
      <c r="AZ1142" s="142">
        <v>88460.806480008963</v>
      </c>
      <c r="BA1142" s="143">
        <v>20.125962693869663</v>
      </c>
      <c r="BB1142" s="142">
        <v>713.19479610960116</v>
      </c>
      <c r="BC1142" s="143">
        <v>7.6806402879080523E-3</v>
      </c>
      <c r="BE1142" s="139">
        <v>-7428.6529167550498</v>
      </c>
      <c r="BF1142" s="139">
        <v>-7189.0189505826702</v>
      </c>
      <c r="BG1142" s="139">
        <v>-7428.6529167550498</v>
      </c>
      <c r="BH1142" s="139">
        <v>-8121.6632317765298</v>
      </c>
      <c r="BI1142" s="139">
        <v>-7335.6958217996798</v>
      </c>
      <c r="BJ1142" s="139">
        <v>-8121.6632317764997</v>
      </c>
      <c r="BK1142" s="139">
        <v>-7859.6740940477102</v>
      </c>
      <c r="BL1142" s="139">
        <v>-8121.6632317764788</v>
      </c>
      <c r="BM1142" s="139">
        <v>-7859.6740940477102</v>
      </c>
      <c r="BN1142" s="139">
        <v>-8121.6632317764788</v>
      </c>
      <c r="BO1142" s="139">
        <v>-8121.6632317764788</v>
      </c>
      <c r="BP1142" s="139">
        <v>-7859.6740919950598</v>
      </c>
      <c r="BQ1142" s="144">
        <v>-93569.359044865385</v>
      </c>
    </row>
    <row r="1143" spans="11:96" x14ac:dyDescent="0.25">
      <c r="K1143" s="135" t="s">
        <v>328</v>
      </c>
      <c r="N1143" s="61" t="s">
        <v>1378</v>
      </c>
      <c r="V1143" s="61" t="s">
        <v>409</v>
      </c>
      <c r="W1143" s="61" t="s">
        <v>420</v>
      </c>
      <c r="X1143" s="61">
        <v>152</v>
      </c>
      <c r="AB1143" s="136" t="s">
        <v>414</v>
      </c>
      <c r="AC1143" s="179">
        <v>4600110</v>
      </c>
      <c r="AD1143" s="180" t="s">
        <v>1379</v>
      </c>
      <c r="AE1143" s="139">
        <v>0</v>
      </c>
      <c r="AF1143" s="17">
        <v>-62945.709999999992</v>
      </c>
      <c r="AG1143" s="17">
        <v>-132770.56</v>
      </c>
      <c r="AH1143" s="140">
        <v>-118017.54579920546</v>
      </c>
      <c r="AI1143" s="141">
        <v>125198.86000000003</v>
      </c>
      <c r="AJ1143" s="142">
        <v>375596.58000000007</v>
      </c>
      <c r="AK1143" s="121">
        <v>-38437.999999999964</v>
      </c>
      <c r="AL1143" s="142">
        <v>-46125.599999999962</v>
      </c>
      <c r="AM1143" s="181">
        <v>-97259.55479026727</v>
      </c>
      <c r="AN1143" s="141">
        <v>-59195.991008938152</v>
      </c>
      <c r="AO1143" s="140">
        <v>8873.5371428571598</v>
      </c>
      <c r="AP1143" s="140">
        <v>353632.66543300397</v>
      </c>
      <c r="AQ1143" s="140">
        <v>376716.51532944024</v>
      </c>
      <c r="AR1143" s="142">
        <v>-1119.9353294401662</v>
      </c>
      <c r="AS1143" s="143">
        <v>-2.9817506044388532E-3</v>
      </c>
      <c r="AT1143" s="142">
        <v>-494734.06112864567</v>
      </c>
      <c r="AU1143" s="143">
        <v>-4.1920382073559139</v>
      </c>
      <c r="AV1143" s="142">
        <v>-509487.07532944024</v>
      </c>
      <c r="AW1143" s="143">
        <v>-3.8373497507989742</v>
      </c>
      <c r="AX1143" s="142">
        <v>21963.9145669961</v>
      </c>
      <c r="AY1143" s="143">
        <v>5.8477408305997076E-2</v>
      </c>
      <c r="AZ1143" s="142">
        <v>-471650.21123220946</v>
      </c>
      <c r="BA1143" s="143">
        <v>-3.9964414446871577</v>
      </c>
      <c r="BB1143" s="142">
        <v>-23083.849896436266</v>
      </c>
      <c r="BC1143" s="143">
        <v>-6.5276350724476614E-2</v>
      </c>
      <c r="BE1143" s="139">
        <v>35129.6787671567</v>
      </c>
      <c r="BF1143" s="139">
        <v>33996.463319448703</v>
      </c>
      <c r="BG1143" s="139">
        <v>35129.6787671567</v>
      </c>
      <c r="BH1143" s="139">
        <v>30938.760180373505</v>
      </c>
      <c r="BI1143" s="139">
        <v>27944.686613284299</v>
      </c>
      <c r="BJ1143" s="139">
        <v>30938.7601803736</v>
      </c>
      <c r="BK1143" s="139">
        <v>29940.735655250301</v>
      </c>
      <c r="BL1143" s="139">
        <v>30938.7601803738</v>
      </c>
      <c r="BM1143" s="139">
        <v>29940.735655250301</v>
      </c>
      <c r="BN1143" s="139">
        <v>30938.7601803738</v>
      </c>
      <c r="BO1143" s="139">
        <v>30938.7601803738</v>
      </c>
      <c r="BP1143" s="139">
        <v>29940.735650024799</v>
      </c>
      <c r="BQ1143" s="144">
        <v>376716.51532944024</v>
      </c>
    </row>
    <row r="1144" spans="11:96" x14ac:dyDescent="0.25">
      <c r="K1144" s="135" t="s">
        <v>328</v>
      </c>
      <c r="N1144" s="61" t="s">
        <v>1380</v>
      </c>
      <c r="V1144" s="61" t="s">
        <v>409</v>
      </c>
      <c r="W1144" s="61" t="s">
        <v>420</v>
      </c>
      <c r="X1144" s="61">
        <v>152</v>
      </c>
      <c r="AB1144" s="136" t="s">
        <v>414</v>
      </c>
      <c r="AC1144" s="179">
        <v>4600113</v>
      </c>
      <c r="AD1144" s="180" t="s">
        <v>1381</v>
      </c>
      <c r="AE1144" s="139">
        <v>0</v>
      </c>
      <c r="AF1144" s="17">
        <v>131321.21999999997</v>
      </c>
      <c r="AG1144" s="17">
        <v>107528.96999999999</v>
      </c>
      <c r="AH1144" s="140">
        <v>68455.498712785047</v>
      </c>
      <c r="AI1144" s="141">
        <v>12320.71</v>
      </c>
      <c r="AJ1144" s="142">
        <v>36962.129999999997</v>
      </c>
      <c r="AK1144" s="121">
        <v>66138.42</v>
      </c>
      <c r="AL1144" s="142">
        <v>79366.103999999992</v>
      </c>
      <c r="AM1144" s="181">
        <v>57312.316073492511</v>
      </c>
      <c r="AN1144" s="141">
        <v>77281.602639292541</v>
      </c>
      <c r="AO1144" s="140">
        <v>56013.702857142896</v>
      </c>
      <c r="AP1144" s="140">
        <v>20017.0398360297</v>
      </c>
      <c r="AQ1144" s="140">
        <v>27454.415763465389</v>
      </c>
      <c r="AR1144" s="142">
        <v>9507.7142365346081</v>
      </c>
      <c r="AS1144" s="143">
        <v>0.25722852650901368</v>
      </c>
      <c r="AT1144" s="142">
        <v>41001.082949319658</v>
      </c>
      <c r="AU1144" s="143">
        <v>0.59894506241705481</v>
      </c>
      <c r="AV1144" s="142">
        <v>80074.554236534605</v>
      </c>
      <c r="AW1144" s="143">
        <v>0.74467889199101056</v>
      </c>
      <c r="AX1144" s="142">
        <v>16945.090163970297</v>
      </c>
      <c r="AY1144" s="143">
        <v>0.45844463411524983</v>
      </c>
      <c r="AZ1144" s="142">
        <v>48438.458876755351</v>
      </c>
      <c r="BA1144" s="143">
        <v>0.70759047538293329</v>
      </c>
      <c r="BB1144" s="142">
        <v>-7437.3759274356889</v>
      </c>
      <c r="BC1144" s="143">
        <v>-0.37155223691211192</v>
      </c>
      <c r="BE1144" s="139">
        <v>4046.8748337930301</v>
      </c>
      <c r="BF1144" s="139">
        <v>3916.3304842342</v>
      </c>
      <c r="BG1144" s="139">
        <v>4046.8748337930301</v>
      </c>
      <c r="BH1144" s="139">
        <v>1753.7523954343201</v>
      </c>
      <c r="BI1144" s="139">
        <v>1584.0344216988799</v>
      </c>
      <c r="BJ1144" s="139">
        <v>1753.7523954343999</v>
      </c>
      <c r="BK1144" s="139">
        <v>1697.17973748186</v>
      </c>
      <c r="BL1144" s="139">
        <v>1753.7523954344799</v>
      </c>
      <c r="BM1144" s="139">
        <v>1697.17973748186</v>
      </c>
      <c r="BN1144" s="139">
        <v>1753.7523954344799</v>
      </c>
      <c r="BO1144" s="139">
        <v>1753.7523954344799</v>
      </c>
      <c r="BP1144" s="139">
        <v>1697.1797378103699</v>
      </c>
      <c r="BQ1144" s="144">
        <v>27454.415763465389</v>
      </c>
    </row>
    <row r="1145" spans="11:96" x14ac:dyDescent="0.25">
      <c r="K1145" s="135" t="s">
        <v>328</v>
      </c>
      <c r="N1145" s="61" t="s">
        <v>1382</v>
      </c>
      <c r="V1145" s="61" t="s">
        <v>409</v>
      </c>
      <c r="W1145" s="61" t="s">
        <v>420</v>
      </c>
      <c r="X1145" s="61">
        <v>152</v>
      </c>
      <c r="AB1145" s="136" t="s">
        <v>414</v>
      </c>
      <c r="AC1145" s="179">
        <v>4600114</v>
      </c>
      <c r="AD1145" s="180" t="s">
        <v>1383</v>
      </c>
      <c r="AE1145" s="139">
        <v>0</v>
      </c>
      <c r="AF1145" s="17">
        <v>140426.36999999997</v>
      </c>
      <c r="AG1145" s="17">
        <v>74255.990000000005</v>
      </c>
      <c r="AH1145" s="140">
        <v>184223.47313787145</v>
      </c>
      <c r="AI1145" s="141">
        <v>41220.92</v>
      </c>
      <c r="AJ1145" s="142">
        <v>123662.76</v>
      </c>
      <c r="AK1145" s="121">
        <v>57105.21</v>
      </c>
      <c r="AL1145" s="142">
        <v>68526.251999999993</v>
      </c>
      <c r="AM1145" s="181">
        <v>154023.59410391777</v>
      </c>
      <c r="AN1145" s="141">
        <v>87305.089033953671</v>
      </c>
      <c r="AO1145" s="140">
        <v>49573.628571428599</v>
      </c>
      <c r="AP1145" s="140">
        <v>129449.122655999</v>
      </c>
      <c r="AQ1145" s="140">
        <v>137300.28561986313</v>
      </c>
      <c r="AR1145" s="142">
        <v>-13637.52561986314</v>
      </c>
      <c r="AS1145" s="143">
        <v>-0.11027997126914472</v>
      </c>
      <c r="AT1145" s="142">
        <v>46923.187518008315</v>
      </c>
      <c r="AU1145" s="143">
        <v>0.25470797352132951</v>
      </c>
      <c r="AV1145" s="142">
        <v>-63044.295619863129</v>
      </c>
      <c r="AW1145" s="143">
        <v>-0.84901292972948206</v>
      </c>
      <c r="AX1145" s="142">
        <v>-5786.362655999008</v>
      </c>
      <c r="AY1145" s="143">
        <v>-4.6791472679398455E-2</v>
      </c>
      <c r="AZ1145" s="142">
        <v>54774.350481872447</v>
      </c>
      <c r="BA1145" s="143">
        <v>0.29732557718570279</v>
      </c>
      <c r="BB1145" s="142">
        <v>-7851.1629638641316</v>
      </c>
      <c r="BC1145" s="143">
        <v>-6.0650569140804363E-2</v>
      </c>
      <c r="BE1145" s="139">
        <v>12658.358175322001</v>
      </c>
      <c r="BF1145" s="139">
        <v>12250.024038511399</v>
      </c>
      <c r="BG1145" s="139">
        <v>12658.358175322001</v>
      </c>
      <c r="BH1145" s="139">
        <v>11325.054587666</v>
      </c>
      <c r="BI1145" s="139">
        <v>10229.0815620878</v>
      </c>
      <c r="BJ1145" s="139">
        <v>11325.054587666</v>
      </c>
      <c r="BK1145" s="139">
        <v>10959.7302442293</v>
      </c>
      <c r="BL1145" s="139">
        <v>11325.0545876661</v>
      </c>
      <c r="BM1145" s="139">
        <v>10959.7302442293</v>
      </c>
      <c r="BN1145" s="139">
        <v>11325.0545876661</v>
      </c>
      <c r="BO1145" s="139">
        <v>11325.0545876661</v>
      </c>
      <c r="BP1145" s="139">
        <v>10959.730241830997</v>
      </c>
      <c r="BQ1145" s="144">
        <v>137300.28561986311</v>
      </c>
    </row>
    <row r="1146" spans="11:96" x14ac:dyDescent="0.25">
      <c r="K1146" s="135" t="s">
        <v>328</v>
      </c>
      <c r="N1146" s="61" t="s">
        <v>1384</v>
      </c>
      <c r="V1146" s="61" t="s">
        <v>409</v>
      </c>
      <c r="W1146" s="61" t="s">
        <v>420</v>
      </c>
      <c r="X1146" s="61">
        <v>152</v>
      </c>
      <c r="AB1146" s="136" t="s">
        <v>414</v>
      </c>
      <c r="AC1146" s="179">
        <v>4600115</v>
      </c>
      <c r="AD1146" s="180" t="s">
        <v>1385</v>
      </c>
      <c r="AE1146" s="139">
        <v>760603.94</v>
      </c>
      <c r="AF1146" s="17">
        <v>1595971.5799999998</v>
      </c>
      <c r="AG1146" s="17">
        <v>-431880.65999999986</v>
      </c>
      <c r="AH1146" s="140">
        <v>-25298.700338843868</v>
      </c>
      <c r="AI1146" s="141">
        <v>164681.65</v>
      </c>
      <c r="AJ1146" s="142">
        <v>494044.94999999995</v>
      </c>
      <c r="AK1146" s="121">
        <v>48023.71</v>
      </c>
      <c r="AL1146" s="142">
        <v>57628.452000000005</v>
      </c>
      <c r="AM1146" s="181">
        <v>-21082.250282345311</v>
      </c>
      <c r="AN1146" s="141">
        <v>43807.259943501442</v>
      </c>
      <c r="AO1146" s="140">
        <v>13513.182857142858</v>
      </c>
      <c r="AP1146" s="140">
        <v>98411.200421548259</v>
      </c>
      <c r="AQ1146" s="140">
        <v>79058.444544761267</v>
      </c>
      <c r="AR1146" s="142">
        <v>414986.50545523869</v>
      </c>
      <c r="AS1146" s="143">
        <v>0.8399772236417733</v>
      </c>
      <c r="AT1146" s="142">
        <v>-104357.14488360513</v>
      </c>
      <c r="AU1146" s="143">
        <v>-4.1250002366079714</v>
      </c>
      <c r="AV1146" s="142">
        <v>-510939.10454476112</v>
      </c>
      <c r="AW1146" s="143">
        <v>-1.1830562279514005</v>
      </c>
      <c r="AX1146" s="142">
        <v>395633.74957845168</v>
      </c>
      <c r="AY1146" s="143">
        <v>0.80080516879780217</v>
      </c>
      <c r="AZ1146" s="142">
        <v>-123709.90076039213</v>
      </c>
      <c r="BA1146" s="143">
        <v>-4.8899705954636241</v>
      </c>
      <c r="BB1146" s="142">
        <v>19352.755876786992</v>
      </c>
      <c r="BC1146" s="143">
        <v>0.19665196434845525</v>
      </c>
      <c r="BE1146" s="139">
        <v>6760.139528658714</v>
      </c>
      <c r="BF1146" s="139">
        <v>6508.6364815607503</v>
      </c>
      <c r="BG1146" s="139">
        <v>6744.2088484916339</v>
      </c>
      <c r="BH1146" s="139">
        <v>6675.6271873137302</v>
      </c>
      <c r="BI1146" s="139">
        <v>6017.1170898835862</v>
      </c>
      <c r="BJ1146" s="139">
        <v>6732.5639809217628</v>
      </c>
      <c r="BK1146" s="139">
        <v>6527.0754963718091</v>
      </c>
      <c r="BL1146" s="139">
        <v>6720.171582654596</v>
      </c>
      <c r="BM1146" s="139">
        <v>6457.8874981187009</v>
      </c>
      <c r="BN1146" s="139">
        <v>6761.2109463242969</v>
      </c>
      <c r="BO1146" s="139">
        <v>6708.892194704089</v>
      </c>
      <c r="BP1146" s="139">
        <v>6444.9137097575867</v>
      </c>
      <c r="BQ1146" s="144">
        <v>79058.444544761267</v>
      </c>
    </row>
    <row r="1147" spans="11:96" x14ac:dyDescent="0.25">
      <c r="K1147" s="135" t="s">
        <v>328</v>
      </c>
      <c r="N1147" s="61" t="s">
        <v>1386</v>
      </c>
      <c r="V1147" s="61" t="s">
        <v>409</v>
      </c>
      <c r="W1147" s="61" t="s">
        <v>420</v>
      </c>
      <c r="X1147" s="61">
        <v>152</v>
      </c>
      <c r="AB1147" s="136" t="s">
        <v>414</v>
      </c>
      <c r="AC1147" s="179">
        <v>4600120</v>
      </c>
      <c r="AD1147" s="180" t="s">
        <v>1387</v>
      </c>
      <c r="AE1147" s="139">
        <v>1223421.47</v>
      </c>
      <c r="AF1147" s="17">
        <v>1235489.3099999998</v>
      </c>
      <c r="AG1147" s="17">
        <v>918630.93</v>
      </c>
      <c r="AH1147" s="140">
        <v>-3893.0302799307974</v>
      </c>
      <c r="AI1147" s="141">
        <v>412257.36000000004</v>
      </c>
      <c r="AJ1147" s="142">
        <v>1236772.08</v>
      </c>
      <c r="AK1147" s="121">
        <v>97971.050000000119</v>
      </c>
      <c r="AL1147" s="142">
        <v>117565.26000000015</v>
      </c>
      <c r="AM1147" s="181">
        <v>-3244.1919005149684</v>
      </c>
      <c r="AN1147" s="141">
        <v>97322.21162058429</v>
      </c>
      <c r="AO1147" s="140">
        <v>1260979.5085714301</v>
      </c>
      <c r="AP1147" s="140">
        <v>1277999.4798278699</v>
      </c>
      <c r="AQ1147" s="140">
        <v>1308320.5196565499</v>
      </c>
      <c r="AR1147" s="142">
        <v>-71548.439656549832</v>
      </c>
      <c r="AS1147" s="143">
        <v>-5.7850949915161272E-2</v>
      </c>
      <c r="AT1147" s="142">
        <v>-1312213.5499364808</v>
      </c>
      <c r="AU1147" s="143">
        <v>-337.06738853308042</v>
      </c>
      <c r="AV1147" s="142">
        <v>-389689.58965654986</v>
      </c>
      <c r="AW1147" s="143">
        <v>-0.42420691153578927</v>
      </c>
      <c r="AX1147" s="142">
        <v>-41227.399827869842</v>
      </c>
      <c r="AY1147" s="143">
        <v>-3.3334678632032058E-2</v>
      </c>
      <c r="AZ1147" s="142">
        <v>-1281892.5101078008</v>
      </c>
      <c r="BA1147" s="143">
        <v>-329.27884396794053</v>
      </c>
      <c r="BB1147" s="142">
        <v>-30321.03982867999</v>
      </c>
      <c r="BC1147" s="143">
        <v>-2.3725392934247393E-2</v>
      </c>
      <c r="BE1147" s="139">
        <v>111117.63317899599</v>
      </c>
      <c r="BF1147" s="139">
        <v>107533.19339235099</v>
      </c>
      <c r="BG1147" s="139">
        <v>111117.63317899599</v>
      </c>
      <c r="BH1147" s="139">
        <v>111117.63317899599</v>
      </c>
      <c r="BI1147" s="139">
        <v>100364.313838637</v>
      </c>
      <c r="BJ1147" s="139">
        <v>111117.63317899599</v>
      </c>
      <c r="BK1147" s="139">
        <v>107533.19339235099</v>
      </c>
      <c r="BL1147" s="139">
        <v>111117.63317899599</v>
      </c>
      <c r="BM1147" s="139">
        <v>107533.19339235099</v>
      </c>
      <c r="BN1147" s="139">
        <v>111117.63317899599</v>
      </c>
      <c r="BO1147" s="139">
        <v>111117.63317899599</v>
      </c>
      <c r="BP1147" s="139">
        <v>107533.19338788798</v>
      </c>
      <c r="BQ1147" s="144">
        <v>1308320.5196565499</v>
      </c>
    </row>
    <row r="1148" spans="11:96" x14ac:dyDescent="0.25">
      <c r="K1148" s="135" t="s">
        <v>328</v>
      </c>
      <c r="N1148" s="61" t="s">
        <v>1388</v>
      </c>
      <c r="V1148" s="61" t="s">
        <v>409</v>
      </c>
      <c r="W1148" s="61" t="s">
        <v>420</v>
      </c>
      <c r="X1148" s="61">
        <v>152</v>
      </c>
      <c r="AB1148" s="136" t="s">
        <v>414</v>
      </c>
      <c r="AC1148" s="179">
        <v>4600125</v>
      </c>
      <c r="AD1148" s="180" t="s">
        <v>1389</v>
      </c>
      <c r="AE1148" s="139">
        <v>0</v>
      </c>
      <c r="AF1148" s="17">
        <v>86552.33</v>
      </c>
      <c r="AG1148" s="17">
        <v>466911.7</v>
      </c>
      <c r="AH1148" s="140">
        <v>455865.11370835733</v>
      </c>
      <c r="AI1148" s="141">
        <v>-2895.2799999999988</v>
      </c>
      <c r="AJ1148" s="142">
        <v>-8685.8399999999965</v>
      </c>
      <c r="AK1148" s="121">
        <v>63314.1</v>
      </c>
      <c r="AL1148" s="142">
        <v>75976.92</v>
      </c>
      <c r="AM1148" s="181">
        <v>379887.59475458175</v>
      </c>
      <c r="AN1148" s="141">
        <v>139291.61895377559</v>
      </c>
      <c r="AO1148" s="140">
        <v>9409.56</v>
      </c>
      <c r="AP1148" s="140">
        <v>-9016.8251352530897</v>
      </c>
      <c r="AQ1148" s="140">
        <v>2754.5648112646845</v>
      </c>
      <c r="AR1148" s="142">
        <v>-11440.404811264681</v>
      </c>
      <c r="AS1148" s="143">
        <v>-1.3171328059536771</v>
      </c>
      <c r="AT1148" s="142">
        <v>453110.54889709264</v>
      </c>
      <c r="AU1148" s="143">
        <v>0.99395750030341878</v>
      </c>
      <c r="AV1148" s="142">
        <v>464157.13518873532</v>
      </c>
      <c r="AW1148" s="143">
        <v>0.99410045879924469</v>
      </c>
      <c r="AX1148" s="142">
        <v>330.98513525309318</v>
      </c>
      <c r="AY1148" s="143">
        <v>3.81062896913935E-2</v>
      </c>
      <c r="AZ1148" s="142">
        <v>464881.93884361041</v>
      </c>
      <c r="BA1148" s="143">
        <v>1.0197795901991782</v>
      </c>
      <c r="BB1148" s="142">
        <v>-11771.389946517775</v>
      </c>
      <c r="BC1148" s="143">
        <v>-1.30549165254355</v>
      </c>
      <c r="BE1148" s="139">
        <v>233.94934014309001</v>
      </c>
      <c r="BF1148" s="139">
        <v>226.40258721731499</v>
      </c>
      <c r="BG1148" s="139">
        <v>233.94934014309001</v>
      </c>
      <c r="BH1148" s="139">
        <v>233.949340143124</v>
      </c>
      <c r="BI1148" s="139">
        <v>211.309081418353</v>
      </c>
      <c r="BJ1148" s="139">
        <v>233.949340143158</v>
      </c>
      <c r="BK1148" s="139">
        <v>226.40258721741401</v>
      </c>
      <c r="BL1148" s="139">
        <v>233.94934014319301</v>
      </c>
      <c r="BM1148" s="139">
        <v>226.40258721741401</v>
      </c>
      <c r="BN1148" s="139">
        <v>233.94934014319301</v>
      </c>
      <c r="BO1148" s="139">
        <v>233.94934014319301</v>
      </c>
      <c r="BP1148" s="139">
        <v>226.40258719214799</v>
      </c>
      <c r="BQ1148" s="144">
        <v>2754.5648112646845</v>
      </c>
    </row>
    <row r="1149" spans="11:96" x14ac:dyDescent="0.25">
      <c r="K1149" s="135" t="s">
        <v>328</v>
      </c>
      <c r="N1149" s="61" t="s">
        <v>1390</v>
      </c>
      <c r="V1149" s="61" t="s">
        <v>409</v>
      </c>
      <c r="W1149" s="61" t="s">
        <v>420</v>
      </c>
      <c r="X1149" s="61">
        <v>152</v>
      </c>
      <c r="AB1149" s="136" t="s">
        <v>414</v>
      </c>
      <c r="AC1149" s="179">
        <v>4600130</v>
      </c>
      <c r="AD1149" s="180" t="s">
        <v>1391</v>
      </c>
      <c r="AE1149" s="139">
        <v>0</v>
      </c>
      <c r="AF1149" s="17">
        <v>152223.44</v>
      </c>
      <c r="AG1149" s="17">
        <v>181157.37999999995</v>
      </c>
      <c r="AH1149" s="140">
        <v>345592.80702850473</v>
      </c>
      <c r="AI1149" s="141">
        <v>23038.1</v>
      </c>
      <c r="AJ1149" s="142">
        <v>69114.299999999988</v>
      </c>
      <c r="AK1149" s="121">
        <v>47841.509999999995</v>
      </c>
      <c r="AL1149" s="142">
        <v>57409.811999999998</v>
      </c>
      <c r="AM1149" s="181">
        <v>287994.00585662673</v>
      </c>
      <c r="AN1149" s="141">
        <v>105440.311171878</v>
      </c>
      <c r="AO1149" s="140">
        <v>113700.51428571428</v>
      </c>
      <c r="AP1149" s="140">
        <v>71007.300246301791</v>
      </c>
      <c r="AQ1149" s="140">
        <v>92467.534576664359</v>
      </c>
      <c r="AR1149" s="142">
        <v>-23353.23457666437</v>
      </c>
      <c r="AS1149" s="143">
        <v>-0.33789294801024355</v>
      </c>
      <c r="AT1149" s="142">
        <v>253125.27245184037</v>
      </c>
      <c r="AU1149" s="143">
        <v>0.73243790757185068</v>
      </c>
      <c r="AV1149" s="142">
        <v>88689.845423335588</v>
      </c>
      <c r="AW1149" s="143">
        <v>0.48957346050895423</v>
      </c>
      <c r="AX1149" s="142">
        <v>-1893.0002463018027</v>
      </c>
      <c r="AY1149" s="143">
        <v>-2.7389415016889459E-2</v>
      </c>
      <c r="AZ1149" s="142">
        <v>274585.50678220292</v>
      </c>
      <c r="BA1149" s="143">
        <v>0.7945347854405862</v>
      </c>
      <c r="BB1149" s="142">
        <v>-21460.234330362568</v>
      </c>
      <c r="BC1149" s="143">
        <v>-0.30222574659117901</v>
      </c>
      <c r="BE1149" s="139">
        <v>7853.5146862818756</v>
      </c>
      <c r="BF1149" s="139">
        <v>7600.0965664985661</v>
      </c>
      <c r="BG1149" s="139">
        <v>7853.4770693375049</v>
      </c>
      <c r="BH1149" s="139">
        <v>7853.3151281959208</v>
      </c>
      <c r="BI1149" s="139">
        <v>7093.287412193913</v>
      </c>
      <c r="BJ1149" s="139">
        <v>7853.4495724745602</v>
      </c>
      <c r="BK1149" s="139">
        <v>7600.1401064184265</v>
      </c>
      <c r="BL1149" s="139">
        <v>7853.42031047817</v>
      </c>
      <c r="BM1149" s="139">
        <v>7599.9767335529205</v>
      </c>
      <c r="BN1149" s="139">
        <v>7853.5172162799072</v>
      </c>
      <c r="BO1149" s="139">
        <v>7853.3936765824492</v>
      </c>
      <c r="BP1149" s="139">
        <v>7599.9460983701547</v>
      </c>
      <c r="BQ1149" s="144">
        <v>92467.534576664373</v>
      </c>
    </row>
    <row r="1150" spans="11:96" x14ac:dyDescent="0.25">
      <c r="K1150" s="135" t="s">
        <v>328</v>
      </c>
      <c r="N1150" s="61" t="s">
        <v>1392</v>
      </c>
      <c r="V1150" s="61" t="s">
        <v>409</v>
      </c>
      <c r="W1150" s="61" t="s">
        <v>420</v>
      </c>
      <c r="X1150" s="61">
        <v>152</v>
      </c>
      <c r="AB1150" s="136" t="s">
        <v>414</v>
      </c>
      <c r="AC1150" s="179">
        <v>4600131</v>
      </c>
      <c r="AD1150" s="180" t="s">
        <v>1393</v>
      </c>
      <c r="AE1150" s="139">
        <v>611271.36</v>
      </c>
      <c r="AF1150" s="17">
        <v>288656.7</v>
      </c>
      <c r="AG1150" s="17">
        <v>217460.88999999996</v>
      </c>
      <c r="AH1150" s="140">
        <v>607250.2711035274</v>
      </c>
      <c r="AI1150" s="141">
        <v>256094.1</v>
      </c>
      <c r="AJ1150" s="142">
        <v>768282.3</v>
      </c>
      <c r="AK1150" s="121">
        <v>740911.72</v>
      </c>
      <c r="AL1150" s="142">
        <v>889094.0639999999</v>
      </c>
      <c r="AM1150" s="181">
        <v>506041.89258569485</v>
      </c>
      <c r="AN1150" s="141">
        <v>842120.09851783258</v>
      </c>
      <c r="AO1150" s="140">
        <v>189557.3314285714</v>
      </c>
      <c r="AP1150" s="140">
        <v>787885.81520305027</v>
      </c>
      <c r="AQ1150" s="140">
        <v>908283.93940810754</v>
      </c>
      <c r="AR1150" s="142">
        <v>-140001.6394081075</v>
      </c>
      <c r="AS1150" s="143">
        <v>-0.18222681872029003</v>
      </c>
      <c r="AT1150" s="142">
        <v>-301033.66830458015</v>
      </c>
      <c r="AU1150" s="143">
        <v>-0.49573245600619625</v>
      </c>
      <c r="AV1150" s="142">
        <v>-690823.04940810753</v>
      </c>
      <c r="AW1150" s="143">
        <v>-3.1767691625289847</v>
      </c>
      <c r="AX1150" s="142">
        <v>-19603.515203050221</v>
      </c>
      <c r="AY1150" s="143">
        <v>-2.5516031285700867E-2</v>
      </c>
      <c r="AZ1150" s="142">
        <v>-180635.54409952287</v>
      </c>
      <c r="BA1150" s="143">
        <v>-0.29746474014949781</v>
      </c>
      <c r="BB1150" s="142">
        <v>-120398.12420505728</v>
      </c>
      <c r="BC1150" s="143">
        <v>-0.15281164082644239</v>
      </c>
      <c r="BE1150" s="139">
        <v>77132.234216635567</v>
      </c>
      <c r="BF1150" s="139">
        <v>74651.203209422543</v>
      </c>
      <c r="BG1150" s="139">
        <v>77135.620371440324</v>
      </c>
      <c r="BH1150" s="139">
        <v>77150.19778552957</v>
      </c>
      <c r="BI1150" s="139">
        <v>69686.70310555528</v>
      </c>
      <c r="BJ1150" s="139">
        <v>77138.095553679232</v>
      </c>
      <c r="BK1150" s="139">
        <v>74647.283895569635</v>
      </c>
      <c r="BL1150" s="139">
        <v>77140.729627779889</v>
      </c>
      <c r="BM1150" s="139">
        <v>74661.990190252312</v>
      </c>
      <c r="BN1150" s="139">
        <v>77132.006482278433</v>
      </c>
      <c r="BO1150" s="139">
        <v>77143.12712456008</v>
      </c>
      <c r="BP1150" s="139">
        <v>74664.747845404709</v>
      </c>
      <c r="BQ1150" s="144">
        <v>908283.93940810754</v>
      </c>
    </row>
    <row r="1151" spans="11:96" x14ac:dyDescent="0.25">
      <c r="K1151" s="135" t="s">
        <v>328</v>
      </c>
      <c r="N1151" s="61" t="s">
        <v>1394</v>
      </c>
      <c r="V1151" s="61" t="s">
        <v>409</v>
      </c>
      <c r="W1151" s="61" t="s">
        <v>420</v>
      </c>
      <c r="X1151" s="61">
        <v>152</v>
      </c>
      <c r="AB1151" s="136" t="s">
        <v>414</v>
      </c>
      <c r="AC1151" s="179">
        <v>4600135</v>
      </c>
      <c r="AD1151" s="180" t="s">
        <v>1395</v>
      </c>
      <c r="AE1151" s="139">
        <v>22991.21</v>
      </c>
      <c r="AF1151" s="17">
        <v>-24893.239999999991</v>
      </c>
      <c r="AG1151" s="17">
        <v>-10697.68</v>
      </c>
      <c r="AH1151" s="140">
        <v>0</v>
      </c>
      <c r="AI1151" s="141">
        <v>0</v>
      </c>
      <c r="AJ1151" s="142">
        <v>0</v>
      </c>
      <c r="AK1151" s="121">
        <v>0</v>
      </c>
      <c r="AL1151" s="142">
        <v>0</v>
      </c>
      <c r="AM1151" s="181">
        <v>0</v>
      </c>
      <c r="AN1151" s="141">
        <v>0</v>
      </c>
      <c r="AO1151" s="140">
        <v>0</v>
      </c>
      <c r="AP1151" s="140">
        <v>0</v>
      </c>
      <c r="AQ1151" s="140">
        <v>0</v>
      </c>
      <c r="AR1151" s="142">
        <v>0</v>
      </c>
      <c r="AS1151" s="143">
        <v>0</v>
      </c>
      <c r="AT1151" s="142">
        <v>0</v>
      </c>
      <c r="AU1151" s="143">
        <v>0</v>
      </c>
      <c r="AV1151" s="142">
        <v>-10697.68</v>
      </c>
      <c r="AW1151" s="143">
        <v>-1</v>
      </c>
      <c r="AX1151" s="142">
        <v>0</v>
      </c>
      <c r="AY1151" s="143">
        <v>0</v>
      </c>
      <c r="AZ1151" s="142">
        <v>0</v>
      </c>
      <c r="BA1151" s="143">
        <v>0</v>
      </c>
      <c r="BB1151" s="142">
        <v>0</v>
      </c>
      <c r="BC1151" s="143">
        <v>0</v>
      </c>
      <c r="BE1151" s="139">
        <v>0</v>
      </c>
      <c r="BF1151" s="139">
        <v>0</v>
      </c>
      <c r="BG1151" s="139">
        <v>0</v>
      </c>
      <c r="BH1151" s="139">
        <v>0</v>
      </c>
      <c r="BI1151" s="139">
        <v>0</v>
      </c>
      <c r="BJ1151" s="139">
        <v>0</v>
      </c>
      <c r="BK1151" s="139">
        <v>0</v>
      </c>
      <c r="BL1151" s="139">
        <v>0</v>
      </c>
      <c r="BM1151" s="139">
        <v>0</v>
      </c>
      <c r="BN1151" s="139">
        <v>0</v>
      </c>
      <c r="BO1151" s="139">
        <v>0</v>
      </c>
      <c r="BP1151" s="139">
        <v>0</v>
      </c>
      <c r="BQ1151" s="144">
        <v>0</v>
      </c>
    </row>
    <row r="1152" spans="11:96" x14ac:dyDescent="0.25">
      <c r="K1152" s="135" t="s">
        <v>328</v>
      </c>
      <c r="N1152" s="61" t="s">
        <v>1396</v>
      </c>
      <c r="V1152" s="61" t="s">
        <v>409</v>
      </c>
      <c r="W1152" s="61" t="s">
        <v>420</v>
      </c>
      <c r="X1152" s="61">
        <v>152</v>
      </c>
      <c r="AB1152" s="136" t="s">
        <v>414</v>
      </c>
      <c r="AC1152" s="179">
        <v>4600140</v>
      </c>
      <c r="AD1152" s="180" t="s">
        <v>1397</v>
      </c>
      <c r="AE1152" s="139">
        <v>231635.7</v>
      </c>
      <c r="AF1152" s="17">
        <v>280107.06</v>
      </c>
      <c r="AG1152" s="17">
        <v>-82187.740000000005</v>
      </c>
      <c r="AH1152" s="140">
        <v>-9983.7868566036104</v>
      </c>
      <c r="AI1152" s="141">
        <v>25141.279999999999</v>
      </c>
      <c r="AJ1152" s="142">
        <v>75423.839999999997</v>
      </c>
      <c r="AK1152" s="121">
        <v>105547.79000000001</v>
      </c>
      <c r="AL1152" s="142">
        <v>126657.348</v>
      </c>
      <c r="AM1152" s="181">
        <v>-8319.8223803753608</v>
      </c>
      <c r="AN1152" s="141">
        <v>103883.82552377175</v>
      </c>
      <c r="AO1152" s="140">
        <v>80325.651428571393</v>
      </c>
      <c r="AP1152" s="140">
        <v>74349.699926585599</v>
      </c>
      <c r="AQ1152" s="140">
        <v>96849.528596552263</v>
      </c>
      <c r="AR1152" s="142">
        <v>-21425.688596552267</v>
      </c>
      <c r="AS1152" s="143">
        <v>-0.28407050869529143</v>
      </c>
      <c r="AT1152" s="142">
        <v>-106833.31545315587</v>
      </c>
      <c r="AU1152" s="143">
        <v>-10.700680712398496</v>
      </c>
      <c r="AV1152" s="142">
        <v>-179037.26859655225</v>
      </c>
      <c r="AW1152" s="143">
        <v>-2.1783938650284367</v>
      </c>
      <c r="AX1152" s="142">
        <v>1074.1400734143972</v>
      </c>
      <c r="AY1152" s="143">
        <v>1.4241386720888214E-2</v>
      </c>
      <c r="AZ1152" s="142">
        <v>-84333.486783189204</v>
      </c>
      <c r="BA1152" s="143">
        <v>-8.4470439918705011</v>
      </c>
      <c r="BB1152" s="142">
        <v>-22499.828669966664</v>
      </c>
      <c r="BC1152" s="143">
        <v>-0.30262164732585944</v>
      </c>
      <c r="BE1152" s="139">
        <v>8265.1861148593707</v>
      </c>
      <c r="BF1152" s="139">
        <v>7998.5672072358802</v>
      </c>
      <c r="BG1152" s="139">
        <v>8265.1861148593707</v>
      </c>
      <c r="BH1152" s="139">
        <v>8212.22807347251</v>
      </c>
      <c r="BI1152" s="139">
        <v>7417.4963242431804</v>
      </c>
      <c r="BJ1152" s="139">
        <v>8212.2280734725591</v>
      </c>
      <c r="BK1152" s="139">
        <v>7947.3174897692797</v>
      </c>
      <c r="BL1152" s="139">
        <v>8212.2280734726191</v>
      </c>
      <c r="BM1152" s="139">
        <v>7947.3174897692797</v>
      </c>
      <c r="BN1152" s="139">
        <v>8212.2280734726191</v>
      </c>
      <c r="BO1152" s="139">
        <v>8212.2280734726191</v>
      </c>
      <c r="BP1152" s="139">
        <v>7947.3174884529699</v>
      </c>
      <c r="BQ1152" s="144">
        <v>96849.528596552263</v>
      </c>
    </row>
    <row r="1153" spans="11:69" x14ac:dyDescent="0.25">
      <c r="K1153" s="135" t="s">
        <v>328</v>
      </c>
      <c r="N1153" s="61" t="s">
        <v>1398</v>
      </c>
      <c r="V1153" s="61" t="s">
        <v>409</v>
      </c>
      <c r="W1153" s="61" t="s">
        <v>420</v>
      </c>
      <c r="X1153" s="61">
        <v>152</v>
      </c>
      <c r="AB1153" s="136" t="s">
        <v>414</v>
      </c>
      <c r="AC1153" s="179">
        <v>4600147</v>
      </c>
      <c r="AD1153" s="180" t="s">
        <v>1399</v>
      </c>
      <c r="AE1153" s="139">
        <v>0</v>
      </c>
      <c r="AF1153" s="17">
        <v>32316.700000000004</v>
      </c>
      <c r="AG1153" s="17">
        <v>-32760.999999999996</v>
      </c>
      <c r="AH1153" s="140">
        <v>0</v>
      </c>
      <c r="AI1153" s="141">
        <v>0</v>
      </c>
      <c r="AJ1153" s="142">
        <v>0</v>
      </c>
      <c r="AK1153" s="121">
        <v>0</v>
      </c>
      <c r="AL1153" s="142">
        <v>0</v>
      </c>
      <c r="AM1153" s="181">
        <v>0</v>
      </c>
      <c r="AN1153" s="141">
        <v>0</v>
      </c>
      <c r="AO1153" s="140">
        <v>0</v>
      </c>
      <c r="AP1153" s="140">
        <v>0</v>
      </c>
      <c r="AQ1153" s="140">
        <v>0</v>
      </c>
      <c r="AR1153" s="142">
        <v>0</v>
      </c>
      <c r="AS1153" s="143">
        <v>0</v>
      </c>
      <c r="AT1153" s="142">
        <v>0</v>
      </c>
      <c r="AU1153" s="143">
        <v>0</v>
      </c>
      <c r="AV1153" s="142">
        <v>-32760.999999999996</v>
      </c>
      <c r="AW1153" s="143">
        <v>-1</v>
      </c>
      <c r="AX1153" s="142">
        <v>0</v>
      </c>
      <c r="AY1153" s="143">
        <v>0</v>
      </c>
      <c r="AZ1153" s="142">
        <v>0</v>
      </c>
      <c r="BA1153" s="143">
        <v>0</v>
      </c>
      <c r="BB1153" s="142">
        <v>0</v>
      </c>
      <c r="BC1153" s="143">
        <v>0</v>
      </c>
      <c r="BE1153" s="139">
        <v>0</v>
      </c>
      <c r="BF1153" s="139">
        <v>0</v>
      </c>
      <c r="BG1153" s="139">
        <v>0</v>
      </c>
      <c r="BH1153" s="139">
        <v>0</v>
      </c>
      <c r="BI1153" s="139">
        <v>0</v>
      </c>
      <c r="BJ1153" s="139">
        <v>0</v>
      </c>
      <c r="BK1153" s="139">
        <v>0</v>
      </c>
      <c r="BL1153" s="139">
        <v>0</v>
      </c>
      <c r="BM1153" s="139">
        <v>0</v>
      </c>
      <c r="BN1153" s="139">
        <v>0</v>
      </c>
      <c r="BO1153" s="139">
        <v>0</v>
      </c>
      <c r="BP1153" s="139">
        <v>0</v>
      </c>
      <c r="BQ1153" s="144">
        <v>0</v>
      </c>
    </row>
    <row r="1154" spans="11:69" x14ac:dyDescent="0.25">
      <c r="K1154" s="135" t="s">
        <v>328</v>
      </c>
      <c r="N1154" s="61" t="s">
        <v>1400</v>
      </c>
      <c r="V1154" s="61" t="s">
        <v>409</v>
      </c>
      <c r="W1154" s="61" t="s">
        <v>420</v>
      </c>
      <c r="X1154" s="61">
        <v>152</v>
      </c>
      <c r="AB1154" s="136" t="s">
        <v>414</v>
      </c>
      <c r="AC1154" s="179">
        <v>4600150</v>
      </c>
      <c r="AD1154" s="180" t="s">
        <v>1401</v>
      </c>
      <c r="AE1154" s="139">
        <v>0</v>
      </c>
      <c r="AF1154" s="17">
        <v>54607.01</v>
      </c>
      <c r="AG1154" s="17">
        <v>-231813.71000000002</v>
      </c>
      <c r="AH1154" s="140">
        <v>-191639.5869032582</v>
      </c>
      <c r="AI1154" s="141">
        <v>62683.719999999994</v>
      </c>
      <c r="AJ1154" s="142">
        <v>188051.15999999997</v>
      </c>
      <c r="AK1154" s="121">
        <v>179349.97999999998</v>
      </c>
      <c r="AL1154" s="142">
        <v>215219.976</v>
      </c>
      <c r="AM1154" s="181">
        <v>-159699.65575280771</v>
      </c>
      <c r="AN1154" s="141">
        <v>147410.04884954949</v>
      </c>
      <c r="AO1154" s="140">
        <v>234638.76000000027</v>
      </c>
      <c r="AP1154" s="140">
        <v>165348.36845098401</v>
      </c>
      <c r="AQ1154" s="140">
        <v>170761.95815315167</v>
      </c>
      <c r="AR1154" s="142">
        <v>17289.2018468483</v>
      </c>
      <c r="AS1154" s="143">
        <v>9.1938820514844491E-2</v>
      </c>
      <c r="AT1154" s="142">
        <v>-362401.5450564099</v>
      </c>
      <c r="AU1154" s="143">
        <v>-1.8910578493333647</v>
      </c>
      <c r="AV1154" s="142">
        <v>-402575.6681531517</v>
      </c>
      <c r="AW1154" s="143">
        <v>-1.7366344214634746</v>
      </c>
      <c r="AX1154" s="142">
        <v>22702.791549015965</v>
      </c>
      <c r="AY1154" s="143">
        <v>0.12072667644813234</v>
      </c>
      <c r="AZ1154" s="142">
        <v>-356987.95535424224</v>
      </c>
      <c r="BA1154" s="143">
        <v>-1.8628090423428731</v>
      </c>
      <c r="BB1154" s="142">
        <v>-5413.5897021676647</v>
      </c>
      <c r="BC1154" s="143">
        <v>-3.2740508738509103E-2</v>
      </c>
      <c r="BE1154" s="139">
        <v>14503.0704158847</v>
      </c>
      <c r="BF1154" s="139">
        <v>14035.2294400133</v>
      </c>
      <c r="BG1154" s="139">
        <v>14503.0704158847</v>
      </c>
      <c r="BH1154" s="139">
        <v>14503.0704158847</v>
      </c>
      <c r="BI1154" s="139">
        <v>13099.547475272901</v>
      </c>
      <c r="BJ1154" s="139">
        <v>14503.0704158847</v>
      </c>
      <c r="BK1154" s="139">
        <v>14035.2294400133</v>
      </c>
      <c r="BL1154" s="139">
        <v>14503.0704158847</v>
      </c>
      <c r="BM1154" s="139">
        <v>14035.2294400133</v>
      </c>
      <c r="BN1154" s="139">
        <v>14503.0704158847</v>
      </c>
      <c r="BO1154" s="139">
        <v>14503.0704158847</v>
      </c>
      <c r="BP1154" s="139">
        <v>14035.229446646003</v>
      </c>
      <c r="BQ1154" s="144">
        <v>170761.95815315167</v>
      </c>
    </row>
    <row r="1155" spans="11:69" x14ac:dyDescent="0.25">
      <c r="K1155" s="135" t="s">
        <v>328</v>
      </c>
      <c r="N1155" s="61" t="s">
        <v>1402</v>
      </c>
      <c r="V1155" s="61" t="s">
        <v>409</v>
      </c>
      <c r="W1155" s="61" t="s">
        <v>420</v>
      </c>
      <c r="X1155" s="61">
        <v>152</v>
      </c>
      <c r="AB1155" s="136" t="s">
        <v>414</v>
      </c>
      <c r="AC1155" s="179">
        <v>4600155</v>
      </c>
      <c r="AD1155" s="180" t="s">
        <v>1403</v>
      </c>
      <c r="AE1155" s="139">
        <v>0</v>
      </c>
      <c r="AF1155" s="17">
        <v>1645611.28</v>
      </c>
      <c r="AG1155" s="17">
        <v>1771308.8299999994</v>
      </c>
      <c r="AH1155" s="140">
        <v>1579305.2145753941</v>
      </c>
      <c r="AI1155" s="141">
        <v>656260.82000000007</v>
      </c>
      <c r="AJ1155" s="142">
        <v>1968782.4600000002</v>
      </c>
      <c r="AK1155" s="121">
        <v>1648581.7599999998</v>
      </c>
      <c r="AL1155" s="142">
        <v>1978298.1119999997</v>
      </c>
      <c r="AM1155" s="181">
        <v>1316087.6788042209</v>
      </c>
      <c r="AN1155" s="141">
        <v>1911799.295771173</v>
      </c>
      <c r="AO1155" s="140">
        <v>2123656.6628571399</v>
      </c>
      <c r="AP1155" s="140">
        <v>2048344.0590351399</v>
      </c>
      <c r="AQ1155" s="140">
        <v>2115784.0947791738</v>
      </c>
      <c r="AR1155" s="142">
        <v>-147001.63477917365</v>
      </c>
      <c r="AS1155" s="143">
        <v>-7.4666265961742487E-2</v>
      </c>
      <c r="AT1155" s="142">
        <v>-536478.88020377979</v>
      </c>
      <c r="AU1155" s="143">
        <v>-0.3396929708409881</v>
      </c>
      <c r="AV1155" s="142">
        <v>-344475.26477917447</v>
      </c>
      <c r="AW1155" s="143">
        <v>-0.19447498874556765</v>
      </c>
      <c r="AX1155" s="142">
        <v>-79561.599035139661</v>
      </c>
      <c r="AY1155" s="143">
        <v>-4.0411574489108183E-2</v>
      </c>
      <c r="AZ1155" s="142">
        <v>-469038.8444597458</v>
      </c>
      <c r="BA1155" s="143">
        <v>-0.29699062608733917</v>
      </c>
      <c r="BB1155" s="142">
        <v>-67440.035744033987</v>
      </c>
      <c r="BC1155" s="143">
        <v>-3.2924173771764306E-2</v>
      </c>
      <c r="BE1155" s="139">
        <v>179696.73134588101</v>
      </c>
      <c r="BF1155" s="139">
        <v>173900.062576325</v>
      </c>
      <c r="BG1155" s="139">
        <v>179696.73134588101</v>
      </c>
      <c r="BH1155" s="139">
        <v>179696.73134588101</v>
      </c>
      <c r="BI1155" s="139">
        <v>162306.725079989</v>
      </c>
      <c r="BJ1155" s="139">
        <v>179696.73134588101</v>
      </c>
      <c r="BK1155" s="139">
        <v>173900.062576325</v>
      </c>
      <c r="BL1155" s="139">
        <v>179696.73134588101</v>
      </c>
      <c r="BM1155" s="139">
        <v>173900.062576325</v>
      </c>
      <c r="BN1155" s="139">
        <v>179696.73134588101</v>
      </c>
      <c r="BO1155" s="139">
        <v>179696.73134588101</v>
      </c>
      <c r="BP1155" s="139">
        <v>173900.06254904301</v>
      </c>
      <c r="BQ1155" s="144">
        <v>2115784.0947791738</v>
      </c>
    </row>
    <row r="1156" spans="11:69" x14ac:dyDescent="0.25">
      <c r="K1156" s="135" t="s">
        <v>328</v>
      </c>
      <c r="N1156" s="61" t="s">
        <v>1404</v>
      </c>
      <c r="V1156" s="61" t="s">
        <v>409</v>
      </c>
      <c r="W1156" s="61" t="s">
        <v>420</v>
      </c>
      <c r="X1156" s="61">
        <v>152</v>
      </c>
      <c r="AB1156" s="136" t="s">
        <v>414</v>
      </c>
      <c r="AC1156" s="179">
        <v>4600160</v>
      </c>
      <c r="AD1156" s="180" t="s">
        <v>1405</v>
      </c>
      <c r="AE1156" s="139">
        <v>0</v>
      </c>
      <c r="AF1156" s="17">
        <v>60900.09</v>
      </c>
      <c r="AG1156" s="17">
        <v>83054.060000000012</v>
      </c>
      <c r="AH1156" s="140">
        <v>94307.079045657913</v>
      </c>
      <c r="AI1156" s="141">
        <v>-8902.84</v>
      </c>
      <c r="AJ1156" s="142">
        <v>-26708.52</v>
      </c>
      <c r="AK1156" s="121">
        <v>-15274.36</v>
      </c>
      <c r="AL1156" s="142">
        <v>-18329.232000000004</v>
      </c>
      <c r="AM1156" s="181">
        <v>78589.232537487929</v>
      </c>
      <c r="AN1156" s="141">
        <v>443.4865081699827</v>
      </c>
      <c r="AO1156" s="140">
        <v>-8348.6228571428601</v>
      </c>
      <c r="AP1156" s="140">
        <v>-26493.5169752646</v>
      </c>
      <c r="AQ1156" s="140">
        <v>-29266.65290952229</v>
      </c>
      <c r="AR1156" s="142">
        <v>2558.13290952229</v>
      </c>
      <c r="AS1156" s="143">
        <v>9.5779657933958526E-2</v>
      </c>
      <c r="AT1156" s="142">
        <v>123573.73195518021</v>
      </c>
      <c r="AU1156" s="143">
        <v>1.310333574167355</v>
      </c>
      <c r="AV1156" s="142">
        <v>112320.71290952231</v>
      </c>
      <c r="AW1156" s="143">
        <v>1.3523807615127097</v>
      </c>
      <c r="AX1156" s="142">
        <v>-215.00302473540069</v>
      </c>
      <c r="AY1156" s="143">
        <v>-8.0499789855596905E-3</v>
      </c>
      <c r="AZ1156" s="142">
        <v>120800.59602092252</v>
      </c>
      <c r="BA1156" s="143">
        <v>1.2809281895205131</v>
      </c>
      <c r="BB1156" s="142">
        <v>2773.1359342576907</v>
      </c>
      <c r="BC1156" s="143">
        <v>0.10467224630262568</v>
      </c>
      <c r="BE1156" s="139">
        <v>-2485.6609320735301</v>
      </c>
      <c r="BF1156" s="139">
        <v>-2405.47832132744</v>
      </c>
      <c r="BG1156" s="139">
        <v>-2485.6609320735301</v>
      </c>
      <c r="BH1156" s="139">
        <v>-2485.6609320735301</v>
      </c>
      <c r="BI1156" s="139">
        <v>-2245.1130998598301</v>
      </c>
      <c r="BJ1156" s="139">
        <v>-2485.6609320735402</v>
      </c>
      <c r="BK1156" s="139">
        <v>-2405.47832132745</v>
      </c>
      <c r="BL1156" s="139">
        <v>-2485.6609320735402</v>
      </c>
      <c r="BM1156" s="139">
        <v>-2405.47832132745</v>
      </c>
      <c r="BN1156" s="139">
        <v>-2485.6609320735402</v>
      </c>
      <c r="BO1156" s="139">
        <v>-2485.6609320735402</v>
      </c>
      <c r="BP1156" s="139">
        <v>-2405.4783211653698</v>
      </c>
      <c r="BQ1156" s="144">
        <v>-29266.65290952229</v>
      </c>
    </row>
    <row r="1157" spans="11:69" x14ac:dyDescent="0.25">
      <c r="K1157" s="135" t="s">
        <v>328</v>
      </c>
      <c r="N1157" s="61" t="s">
        <v>1406</v>
      </c>
      <c r="V1157" s="61" t="s">
        <v>409</v>
      </c>
      <c r="W1157" s="61" t="s">
        <v>420</v>
      </c>
      <c r="X1157" s="61">
        <v>152</v>
      </c>
      <c r="AB1157" s="136" t="s">
        <v>414</v>
      </c>
      <c r="AC1157" s="179">
        <v>4600165</v>
      </c>
      <c r="AD1157" s="180" t="s">
        <v>1407</v>
      </c>
      <c r="AE1157" s="139">
        <v>0</v>
      </c>
      <c r="AF1157" s="17">
        <v>-1307.19</v>
      </c>
      <c r="AG1157" s="17">
        <v>87144.7</v>
      </c>
      <c r="AH1157" s="140">
        <v>18679.759368341631</v>
      </c>
      <c r="AI1157" s="141">
        <v>48791.570000000007</v>
      </c>
      <c r="AJ1157" s="142">
        <v>146374.71000000002</v>
      </c>
      <c r="AK1157" s="121">
        <v>235383.97000000003</v>
      </c>
      <c r="AL1157" s="142">
        <v>282460.76400000008</v>
      </c>
      <c r="AM1157" s="181">
        <v>15566.466140224491</v>
      </c>
      <c r="AN1157" s="141">
        <v>238497.26322811717</v>
      </c>
      <c r="AO1157" s="140">
        <v>234509.502857143</v>
      </c>
      <c r="AP1157" s="140">
        <v>145233.59395025601</v>
      </c>
      <c r="AQ1157" s="140">
        <v>156163.0533636758</v>
      </c>
      <c r="AR1157" s="142">
        <v>-9788.3433636757836</v>
      </c>
      <c r="AS1157" s="143">
        <v>-6.6871820710529717E-2</v>
      </c>
      <c r="AT1157" s="142">
        <v>-137483.29399533418</v>
      </c>
      <c r="AU1157" s="143">
        <v>-7.360014188851931</v>
      </c>
      <c r="AV1157" s="142">
        <v>-69018.353363675807</v>
      </c>
      <c r="AW1157" s="143">
        <v>-0.79199714226654994</v>
      </c>
      <c r="AX1157" s="142">
        <v>1141.1160497440142</v>
      </c>
      <c r="AY1157" s="143">
        <v>7.7958552385450604E-3</v>
      </c>
      <c r="AZ1157" s="142">
        <v>-126553.83458191437</v>
      </c>
      <c r="BA1157" s="143">
        <v>-6.774917818074103</v>
      </c>
      <c r="BB1157" s="142">
        <v>-10929.459413419798</v>
      </c>
      <c r="BC1157" s="143">
        <v>-7.5254347951777947E-2</v>
      </c>
      <c r="BE1157" s="139">
        <v>13263.163436458901</v>
      </c>
      <c r="BF1157" s="139">
        <v>12835.319454440198</v>
      </c>
      <c r="BG1157" s="139">
        <v>13263.163436458901</v>
      </c>
      <c r="BH1157" s="139">
        <v>13263.163436458901</v>
      </c>
      <c r="BI1157" s="139">
        <v>11979.6314909584</v>
      </c>
      <c r="BJ1157" s="139">
        <v>13263.163436458999</v>
      </c>
      <c r="BK1157" s="139">
        <v>12835.319454440301</v>
      </c>
      <c r="BL1157" s="139">
        <v>13263.163436458999</v>
      </c>
      <c r="BM1157" s="139">
        <v>12835.319454440301</v>
      </c>
      <c r="BN1157" s="139">
        <v>13263.163436458999</v>
      </c>
      <c r="BO1157" s="139">
        <v>13263.163436458999</v>
      </c>
      <c r="BP1157" s="139">
        <v>12835.319454183898</v>
      </c>
      <c r="BQ1157" s="144">
        <v>156163.05336367578</v>
      </c>
    </row>
    <row r="1158" spans="11:69" x14ac:dyDescent="0.25">
      <c r="K1158" s="135" t="s">
        <v>328</v>
      </c>
      <c r="N1158" s="61" t="s">
        <v>1408</v>
      </c>
      <c r="V1158" s="61" t="s">
        <v>409</v>
      </c>
      <c r="W1158" s="61" t="s">
        <v>420</v>
      </c>
      <c r="X1158" s="61">
        <v>152</v>
      </c>
      <c r="AB1158" s="136" t="s">
        <v>414</v>
      </c>
      <c r="AC1158" s="179">
        <v>4600170</v>
      </c>
      <c r="AD1158" s="180" t="s">
        <v>1409</v>
      </c>
      <c r="AE1158" s="139">
        <v>0</v>
      </c>
      <c r="AF1158" s="17">
        <v>3384442.94</v>
      </c>
      <c r="AG1158" s="17">
        <v>1186838.1500000001</v>
      </c>
      <c r="AH1158" s="140">
        <v>3168292.8247773983</v>
      </c>
      <c r="AI1158" s="141">
        <v>1413889.51</v>
      </c>
      <c r="AJ1158" s="142">
        <v>4241668.53</v>
      </c>
      <c r="AK1158" s="121">
        <v>2574600.0499999998</v>
      </c>
      <c r="AL1158" s="142">
        <v>3089520.0599999996</v>
      </c>
      <c r="AM1158" s="181">
        <v>2640244.0206449842</v>
      </c>
      <c r="AN1158" s="141">
        <v>3102648.8541324139</v>
      </c>
      <c r="AO1158" s="140">
        <v>3020591.6742857099</v>
      </c>
      <c r="AP1158" s="140">
        <v>4433445.3323387289</v>
      </c>
      <c r="AQ1158" s="140">
        <v>4559010.9355982412</v>
      </c>
      <c r="AR1158" s="142">
        <v>-317342.4055982409</v>
      </c>
      <c r="AS1158" s="143">
        <v>-7.481546550697607E-2</v>
      </c>
      <c r="AT1158" s="142">
        <v>-1390718.1108208429</v>
      </c>
      <c r="AU1158" s="143">
        <v>-0.43894872972120363</v>
      </c>
      <c r="AV1158" s="142">
        <v>-3372172.7855982408</v>
      </c>
      <c r="AW1158" s="143">
        <v>-2.8413080465927392</v>
      </c>
      <c r="AX1158" s="142">
        <v>-191776.80233872868</v>
      </c>
      <c r="AY1158" s="143">
        <v>-4.521258579786494E-2</v>
      </c>
      <c r="AZ1158" s="142">
        <v>-1265152.5075613307</v>
      </c>
      <c r="BA1158" s="143">
        <v>-0.39931678589406244</v>
      </c>
      <c r="BB1158" s="142">
        <v>-125565.60325951222</v>
      </c>
      <c r="BC1158" s="143">
        <v>-2.8322352898682054E-2</v>
      </c>
      <c r="BE1158" s="139">
        <v>387172.34021056676</v>
      </c>
      <c r="BF1158" s="139">
        <v>374705.85361934936</v>
      </c>
      <c r="BG1158" s="139">
        <v>387183.2926441239</v>
      </c>
      <c r="BH1158" s="139">
        <v>387230.44292769057</v>
      </c>
      <c r="BI1158" s="139">
        <v>349765.12907611654</v>
      </c>
      <c r="BJ1158" s="139">
        <v>387191.29852848005</v>
      </c>
      <c r="BK1158" s="139">
        <v>374693.17663779057</v>
      </c>
      <c r="BL1158" s="139">
        <v>387199.81834266335</v>
      </c>
      <c r="BM1158" s="139">
        <v>374740.74377154565</v>
      </c>
      <c r="BN1158" s="139">
        <v>387171.60355180094</v>
      </c>
      <c r="BO1158" s="139">
        <v>387207.57298463682</v>
      </c>
      <c r="BP1158" s="139">
        <v>374749.66330347722</v>
      </c>
      <c r="BQ1158" s="144">
        <v>4559010.9355982412</v>
      </c>
    </row>
    <row r="1159" spans="11:69" x14ac:dyDescent="0.25">
      <c r="K1159" s="135" t="s">
        <v>328</v>
      </c>
      <c r="N1159" s="61" t="s">
        <v>1410</v>
      </c>
      <c r="V1159" s="61" t="s">
        <v>409</v>
      </c>
      <c r="W1159" s="61" t="s">
        <v>420</v>
      </c>
      <c r="X1159" s="61">
        <v>152</v>
      </c>
      <c r="AB1159" s="136" t="s">
        <v>414</v>
      </c>
      <c r="AC1159" s="179">
        <v>4600205</v>
      </c>
      <c r="AD1159" s="180" t="s">
        <v>1411</v>
      </c>
      <c r="AE1159" s="139">
        <v>-2209287.5499999998</v>
      </c>
      <c r="AF1159" s="17">
        <v>-96528.04</v>
      </c>
      <c r="AG1159" s="17">
        <v>-405572.82</v>
      </c>
      <c r="AH1159" s="140">
        <v>0</v>
      </c>
      <c r="AI1159" s="141">
        <v>0</v>
      </c>
      <c r="AJ1159" s="142">
        <v>0</v>
      </c>
      <c r="AK1159" s="121">
        <v>-836795.61</v>
      </c>
      <c r="AL1159" s="142">
        <v>-1004154.7320000001</v>
      </c>
      <c r="AM1159" s="181">
        <v>0</v>
      </c>
      <c r="AN1159" s="141">
        <v>-836795.61</v>
      </c>
      <c r="AO1159" s="140">
        <v>-396477.377142857</v>
      </c>
      <c r="AP1159" s="140">
        <v>0</v>
      </c>
      <c r="AQ1159" s="140">
        <v>0</v>
      </c>
      <c r="AR1159" s="142">
        <v>0</v>
      </c>
      <c r="AS1159" s="143">
        <v>0</v>
      </c>
      <c r="AT1159" s="142">
        <v>0</v>
      </c>
      <c r="AU1159" s="143">
        <v>0</v>
      </c>
      <c r="AV1159" s="142">
        <v>-405572.82</v>
      </c>
      <c r="AW1159" s="143">
        <v>-1</v>
      </c>
      <c r="AX1159" s="142">
        <v>0</v>
      </c>
      <c r="AY1159" s="143">
        <v>0</v>
      </c>
      <c r="AZ1159" s="142">
        <v>0</v>
      </c>
      <c r="BA1159" s="143">
        <v>0</v>
      </c>
      <c r="BB1159" s="142">
        <v>0</v>
      </c>
      <c r="BC1159" s="143">
        <v>0</v>
      </c>
      <c r="BE1159" s="139">
        <v>0</v>
      </c>
      <c r="BF1159" s="139">
        <v>0</v>
      </c>
      <c r="BG1159" s="139">
        <v>0</v>
      </c>
      <c r="BH1159" s="139">
        <v>0</v>
      </c>
      <c r="BI1159" s="139">
        <v>0</v>
      </c>
      <c r="BJ1159" s="139">
        <v>0</v>
      </c>
      <c r="BK1159" s="139">
        <v>0</v>
      </c>
      <c r="BL1159" s="139">
        <v>0</v>
      </c>
      <c r="BM1159" s="139">
        <v>0</v>
      </c>
      <c r="BN1159" s="139">
        <v>0</v>
      </c>
      <c r="BO1159" s="139">
        <v>0</v>
      </c>
      <c r="BP1159" s="139">
        <v>0</v>
      </c>
      <c r="BQ1159" s="144">
        <v>0</v>
      </c>
    </row>
    <row r="1160" spans="11:69" x14ac:dyDescent="0.25">
      <c r="K1160" s="135" t="s">
        <v>328</v>
      </c>
      <c r="N1160" s="61" t="s">
        <v>3144</v>
      </c>
      <c r="V1160" s="61" t="s">
        <v>409</v>
      </c>
      <c r="W1160" s="61" t="s">
        <v>420</v>
      </c>
      <c r="X1160" s="61">
        <v>152</v>
      </c>
      <c r="AB1160" s="136" t="s">
        <v>414</v>
      </c>
      <c r="AC1160" s="179">
        <v>4600209</v>
      </c>
      <c r="AD1160" s="180" t="s">
        <v>3145</v>
      </c>
      <c r="AE1160" s="139">
        <v>0</v>
      </c>
      <c r="AF1160" s="17">
        <v>61091</v>
      </c>
      <c r="AG1160" s="17">
        <v>0</v>
      </c>
      <c r="AH1160" s="140">
        <v>0</v>
      </c>
      <c r="AI1160" s="141">
        <v>0</v>
      </c>
      <c r="AJ1160" s="142">
        <v>0</v>
      </c>
      <c r="AK1160" s="121">
        <v>0</v>
      </c>
      <c r="AL1160" s="142">
        <v>0</v>
      </c>
      <c r="AM1160" s="181">
        <v>0</v>
      </c>
      <c r="AN1160" s="141">
        <v>0</v>
      </c>
      <c r="AO1160" s="140">
        <v>0</v>
      </c>
      <c r="AP1160" s="140">
        <v>0</v>
      </c>
      <c r="AQ1160" s="140">
        <v>0</v>
      </c>
      <c r="AR1160" s="142">
        <v>0</v>
      </c>
      <c r="AS1160" s="143">
        <v>0</v>
      </c>
      <c r="AT1160" s="142">
        <v>0</v>
      </c>
      <c r="AU1160" s="143">
        <v>0</v>
      </c>
      <c r="AV1160" s="142">
        <v>0</v>
      </c>
      <c r="AW1160" s="143">
        <v>0</v>
      </c>
      <c r="AX1160" s="142">
        <v>0</v>
      </c>
      <c r="AY1160" s="143">
        <v>0</v>
      </c>
      <c r="AZ1160" s="142">
        <v>0</v>
      </c>
      <c r="BA1160" s="143">
        <v>0</v>
      </c>
      <c r="BB1160" s="142">
        <v>0</v>
      </c>
      <c r="BC1160" s="143">
        <v>0</v>
      </c>
      <c r="BE1160" s="139">
        <v>0</v>
      </c>
      <c r="BF1160" s="139">
        <v>0</v>
      </c>
      <c r="BG1160" s="139">
        <v>0</v>
      </c>
      <c r="BH1160" s="139">
        <v>0</v>
      </c>
      <c r="BI1160" s="139">
        <v>0</v>
      </c>
      <c r="BJ1160" s="139">
        <v>0</v>
      </c>
      <c r="BK1160" s="139">
        <v>0</v>
      </c>
      <c r="BL1160" s="139">
        <v>0</v>
      </c>
      <c r="BM1160" s="139">
        <v>0</v>
      </c>
      <c r="BN1160" s="139">
        <v>0</v>
      </c>
      <c r="BO1160" s="139">
        <v>0</v>
      </c>
      <c r="BP1160" s="139">
        <v>0</v>
      </c>
      <c r="BQ1160" s="144">
        <v>0</v>
      </c>
    </row>
    <row r="1161" spans="11:69" x14ac:dyDescent="0.25">
      <c r="K1161" s="135" t="s">
        <v>328</v>
      </c>
      <c r="N1161" s="61" t="s">
        <v>1412</v>
      </c>
      <c r="V1161" s="61" t="s">
        <v>409</v>
      </c>
      <c r="W1161" s="61" t="s">
        <v>420</v>
      </c>
      <c r="X1161" s="61">
        <v>152</v>
      </c>
      <c r="AB1161" s="136" t="s">
        <v>414</v>
      </c>
      <c r="AC1161" s="179">
        <v>4600305</v>
      </c>
      <c r="AD1161" s="180" t="s">
        <v>1413</v>
      </c>
      <c r="AE1161" s="139">
        <v>0</v>
      </c>
      <c r="AF1161" s="17">
        <v>16749.38</v>
      </c>
      <c r="AG1161" s="17">
        <v>0</v>
      </c>
      <c r="AH1161" s="140">
        <v>0</v>
      </c>
      <c r="AI1161" s="141">
        <v>0</v>
      </c>
      <c r="AJ1161" s="142">
        <v>0</v>
      </c>
      <c r="AK1161" s="121">
        <v>0</v>
      </c>
      <c r="AL1161" s="142">
        <v>0</v>
      </c>
      <c r="AM1161" s="181">
        <v>0</v>
      </c>
      <c r="AN1161" s="141">
        <v>0</v>
      </c>
      <c r="AO1161" s="140">
        <v>0</v>
      </c>
      <c r="AP1161" s="140">
        <v>0</v>
      </c>
      <c r="AQ1161" s="140">
        <v>0</v>
      </c>
      <c r="AR1161" s="142">
        <v>0</v>
      </c>
      <c r="AS1161" s="143">
        <v>0</v>
      </c>
      <c r="AT1161" s="142">
        <v>0</v>
      </c>
      <c r="AU1161" s="143">
        <v>0</v>
      </c>
      <c r="AV1161" s="142">
        <v>0</v>
      </c>
      <c r="AW1161" s="143">
        <v>0</v>
      </c>
      <c r="AX1161" s="142">
        <v>0</v>
      </c>
      <c r="AY1161" s="143">
        <v>0</v>
      </c>
      <c r="AZ1161" s="142">
        <v>0</v>
      </c>
      <c r="BA1161" s="143">
        <v>0</v>
      </c>
      <c r="BB1161" s="142">
        <v>0</v>
      </c>
      <c r="BC1161" s="143">
        <v>0</v>
      </c>
      <c r="BE1161" s="139">
        <v>0</v>
      </c>
      <c r="BF1161" s="139">
        <v>0</v>
      </c>
      <c r="BG1161" s="139">
        <v>0</v>
      </c>
      <c r="BH1161" s="139">
        <v>0</v>
      </c>
      <c r="BI1161" s="139">
        <v>0</v>
      </c>
      <c r="BJ1161" s="139">
        <v>0</v>
      </c>
      <c r="BK1161" s="139">
        <v>0</v>
      </c>
      <c r="BL1161" s="139">
        <v>0</v>
      </c>
      <c r="BM1161" s="139">
        <v>0</v>
      </c>
      <c r="BN1161" s="139">
        <v>0</v>
      </c>
      <c r="BO1161" s="139">
        <v>0</v>
      </c>
      <c r="BP1161" s="139">
        <v>0</v>
      </c>
      <c r="BQ1161" s="144">
        <v>0</v>
      </c>
    </row>
    <row r="1162" spans="11:69" x14ac:dyDescent="0.25">
      <c r="K1162" s="135" t="s">
        <v>328</v>
      </c>
      <c r="N1162" s="61" t="s">
        <v>3146</v>
      </c>
      <c r="V1162" s="61" t="s">
        <v>409</v>
      </c>
      <c r="W1162" s="61" t="s">
        <v>420</v>
      </c>
      <c r="X1162" s="61">
        <v>152</v>
      </c>
      <c r="AB1162" s="136" t="s">
        <v>414</v>
      </c>
      <c r="AC1162" s="179">
        <v>4600910</v>
      </c>
      <c r="AD1162" s="180" t="s">
        <v>3147</v>
      </c>
      <c r="AE1162" s="139">
        <v>0</v>
      </c>
      <c r="AF1162" s="17">
        <v>34095.83</v>
      </c>
      <c r="AG1162" s="17">
        <v>-26375.150000000012</v>
      </c>
      <c r="AH1162" s="140">
        <v>-18680.608031955486</v>
      </c>
      <c r="AI1162" s="141">
        <v>8060.3599999999988</v>
      </c>
      <c r="AJ1162" s="142">
        <v>24181.079999999994</v>
      </c>
      <c r="AK1162" s="121">
        <v>55617.009999999995</v>
      </c>
      <c r="AL1162" s="142">
        <v>66740.411999999982</v>
      </c>
      <c r="AM1162" s="181">
        <v>-15567.173359962904</v>
      </c>
      <c r="AN1162" s="141">
        <v>52503.575328007413</v>
      </c>
      <c r="AO1162" s="140">
        <v>48458.622857142902</v>
      </c>
      <c r="AP1162" s="140">
        <v>24183.032837186198</v>
      </c>
      <c r="AQ1162" s="140">
        <v>26714.325206664646</v>
      </c>
      <c r="AR1162" s="142">
        <v>-2533.2452066646511</v>
      </c>
      <c r="AS1162" s="143">
        <v>-0.10476145840734374</v>
      </c>
      <c r="AT1162" s="142">
        <v>-45394.933238620128</v>
      </c>
      <c r="AU1162" s="143">
        <v>-2.4300565142722599</v>
      </c>
      <c r="AV1162" s="142">
        <v>-53089.475206664662</v>
      </c>
      <c r="AW1162" s="143">
        <v>-2.0128596503399843</v>
      </c>
      <c r="AX1162" s="142">
        <v>-1.9528371862033964</v>
      </c>
      <c r="AY1162" s="143">
        <v>-8.0758890264760581E-5</v>
      </c>
      <c r="AZ1162" s="142">
        <v>-42863.640869141687</v>
      </c>
      <c r="BA1162" s="143">
        <v>-2.2945527680800399</v>
      </c>
      <c r="BB1162" s="142">
        <v>-2531.2923694784477</v>
      </c>
      <c r="BC1162" s="143">
        <v>-0.10467224630262606</v>
      </c>
      <c r="BE1162" s="139">
        <v>2268.8878942937899</v>
      </c>
      <c r="BF1162" s="139">
        <v>2195.6979621887299</v>
      </c>
      <c r="BG1162" s="139">
        <v>2268.8878942937899</v>
      </c>
      <c r="BH1162" s="139">
        <v>2268.8878942937999</v>
      </c>
      <c r="BI1162" s="139">
        <v>2049.3180980010302</v>
      </c>
      <c r="BJ1162" s="139">
        <v>2268.8878942937999</v>
      </c>
      <c r="BK1162" s="139">
        <v>2195.6979621887399</v>
      </c>
      <c r="BL1162" s="139">
        <v>2268.8878942938099</v>
      </c>
      <c r="BM1162" s="139">
        <v>2195.6979621887399</v>
      </c>
      <c r="BN1162" s="139">
        <v>2268.8878942938099</v>
      </c>
      <c r="BO1162" s="139">
        <v>2268.8878942938099</v>
      </c>
      <c r="BP1162" s="139">
        <v>2195.6979620408001</v>
      </c>
      <c r="BQ1162" s="144">
        <v>26714.325206664646</v>
      </c>
    </row>
    <row r="1163" spans="11:69" x14ac:dyDescent="0.25">
      <c r="K1163" s="135" t="s">
        <v>328</v>
      </c>
      <c r="N1163" s="61" t="s">
        <v>3148</v>
      </c>
      <c r="V1163" s="61" t="s">
        <v>409</v>
      </c>
      <c r="W1163" s="61" t="s">
        <v>420</v>
      </c>
      <c r="X1163" s="61">
        <v>152</v>
      </c>
      <c r="AB1163" s="136" t="s">
        <v>414</v>
      </c>
      <c r="AC1163" s="179">
        <v>4600925</v>
      </c>
      <c r="AD1163" s="180" t="s">
        <v>3149</v>
      </c>
      <c r="AE1163" s="139">
        <v>0</v>
      </c>
      <c r="AF1163" s="17">
        <v>0</v>
      </c>
      <c r="AG1163" s="17">
        <v>7754.8100000000013</v>
      </c>
      <c r="AH1163" s="140">
        <v>-2510.025893811528</v>
      </c>
      <c r="AI1163" s="141">
        <v>0</v>
      </c>
      <c r="AJ1163" s="142">
        <v>0</v>
      </c>
      <c r="AK1163" s="121">
        <v>0</v>
      </c>
      <c r="AL1163" s="142">
        <v>0</v>
      </c>
      <c r="AM1163" s="181">
        <v>-2091.6882448429401</v>
      </c>
      <c r="AN1163" s="141">
        <v>-418.33764896858793</v>
      </c>
      <c r="AO1163" s="140">
        <v>0</v>
      </c>
      <c r="AP1163" s="140">
        <v>0</v>
      </c>
      <c r="AQ1163" s="140">
        <v>0</v>
      </c>
      <c r="AR1163" s="142">
        <v>0</v>
      </c>
      <c r="AS1163" s="143">
        <v>0</v>
      </c>
      <c r="AT1163" s="142">
        <v>-2510.025893811528</v>
      </c>
      <c r="AU1163" s="143">
        <v>-1</v>
      </c>
      <c r="AV1163" s="142">
        <v>7754.8100000000013</v>
      </c>
      <c r="AW1163" s="143">
        <v>1</v>
      </c>
      <c r="AX1163" s="142">
        <v>0</v>
      </c>
      <c r="AY1163" s="143">
        <v>0</v>
      </c>
      <c r="AZ1163" s="142">
        <v>-2510.025893811528</v>
      </c>
      <c r="BA1163" s="143">
        <v>-1</v>
      </c>
      <c r="BB1163" s="142">
        <v>0</v>
      </c>
      <c r="BC1163" s="143">
        <v>0</v>
      </c>
      <c r="BE1163" s="139">
        <v>0</v>
      </c>
      <c r="BF1163" s="139">
        <v>0</v>
      </c>
      <c r="BG1163" s="139">
        <v>0</v>
      </c>
      <c r="BH1163" s="139">
        <v>0</v>
      </c>
      <c r="BI1163" s="139">
        <v>0</v>
      </c>
      <c r="BJ1163" s="139">
        <v>0</v>
      </c>
      <c r="BK1163" s="139">
        <v>0</v>
      </c>
      <c r="BL1163" s="139">
        <v>0</v>
      </c>
      <c r="BM1163" s="139">
        <v>0</v>
      </c>
      <c r="BN1163" s="139">
        <v>0</v>
      </c>
      <c r="BO1163" s="139">
        <v>0</v>
      </c>
      <c r="BP1163" s="139">
        <v>0</v>
      </c>
      <c r="BQ1163" s="144">
        <v>0</v>
      </c>
    </row>
    <row r="1164" spans="11:69" x14ac:dyDescent="0.25">
      <c r="K1164" s="135" t="s">
        <v>328</v>
      </c>
      <c r="N1164" s="61" t="s">
        <v>1414</v>
      </c>
      <c r="V1164" s="61" t="s">
        <v>409</v>
      </c>
      <c r="W1164" s="61" t="s">
        <v>420</v>
      </c>
      <c r="X1164" s="61">
        <v>152</v>
      </c>
      <c r="AB1164" s="136" t="s">
        <v>414</v>
      </c>
      <c r="AC1164" s="179">
        <v>4600995</v>
      </c>
      <c r="AD1164" s="180" t="s">
        <v>1415</v>
      </c>
      <c r="AE1164" s="139">
        <v>0</v>
      </c>
      <c r="AF1164" s="17">
        <v>9125.32</v>
      </c>
      <c r="AG1164" s="17">
        <v>-5168.4000000000051</v>
      </c>
      <c r="AH1164" s="140">
        <v>-12816.518913846596</v>
      </c>
      <c r="AI1164" s="141">
        <v>-8422.130000000001</v>
      </c>
      <c r="AJ1164" s="142">
        <v>-25266.390000000003</v>
      </c>
      <c r="AK1164" s="121">
        <v>-222.49000000000044</v>
      </c>
      <c r="AL1164" s="142">
        <v>-266.98800000000051</v>
      </c>
      <c r="AM1164" s="181">
        <v>-10680.432428205497</v>
      </c>
      <c r="AN1164" s="141">
        <v>-2358.5764856410992</v>
      </c>
      <c r="AO1164" s="140">
        <v>-7944.6</v>
      </c>
      <c r="AP1164" s="140">
        <v>16372.9595523956</v>
      </c>
      <c r="AQ1164" s="140">
        <v>18086.754007366933</v>
      </c>
      <c r="AR1164" s="142">
        <v>-43353.144007366936</v>
      </c>
      <c r="AS1164" s="143">
        <v>-1.715842429700758</v>
      </c>
      <c r="AT1164" s="142">
        <v>-30903.272921213531</v>
      </c>
      <c r="AU1164" s="143">
        <v>-2.4112064382651148</v>
      </c>
      <c r="AV1164" s="142">
        <v>-23255.154007366938</v>
      </c>
      <c r="AW1164" s="143">
        <v>-4.4994880441465277</v>
      </c>
      <c r="AX1164" s="142">
        <v>-41639.349552395601</v>
      </c>
      <c r="AY1164" s="143">
        <v>-1.648013410399966</v>
      </c>
      <c r="AZ1164" s="142">
        <v>-29189.478466242195</v>
      </c>
      <c r="BA1164" s="143">
        <v>-2.277488814432032</v>
      </c>
      <c r="BB1164" s="142">
        <v>-1713.7944549713338</v>
      </c>
      <c r="BC1164" s="143">
        <v>-0.10467224630262896</v>
      </c>
      <c r="BE1164" s="139">
        <v>1536.13527187828</v>
      </c>
      <c r="BF1164" s="139">
        <v>1486.58252115149</v>
      </c>
      <c r="BG1164" s="139">
        <v>1536.13527187828</v>
      </c>
      <c r="BH1164" s="139">
        <v>1536.13527187828</v>
      </c>
      <c r="BI1164" s="139">
        <v>1387.4770197130999</v>
      </c>
      <c r="BJ1164" s="139">
        <v>1536.1352718782898</v>
      </c>
      <c r="BK1164" s="139">
        <v>1486.5825211515</v>
      </c>
      <c r="BL1164" s="139">
        <v>1536.1352718782898</v>
      </c>
      <c r="BM1164" s="139">
        <v>1486.5825211515</v>
      </c>
      <c r="BN1164" s="139">
        <v>1536.1352718782898</v>
      </c>
      <c r="BO1164" s="139">
        <v>1536.1352718782898</v>
      </c>
      <c r="BP1164" s="139">
        <v>1486.5825210513401</v>
      </c>
      <c r="BQ1164" s="144">
        <v>18086.75400736693</v>
      </c>
    </row>
    <row r="1165" spans="11:69" x14ac:dyDescent="0.25">
      <c r="K1165" s="135" t="s">
        <v>328</v>
      </c>
      <c r="N1165" s="61" t="s">
        <v>3150</v>
      </c>
      <c r="V1165" s="61" t="s">
        <v>409</v>
      </c>
      <c r="W1165" s="61" t="s">
        <v>420</v>
      </c>
      <c r="X1165" s="61">
        <v>152</v>
      </c>
      <c r="AB1165" s="136" t="s">
        <v>414</v>
      </c>
      <c r="AC1165" s="179">
        <v>4610150</v>
      </c>
      <c r="AD1165" s="180" t="s">
        <v>3151</v>
      </c>
      <c r="AE1165" s="139">
        <v>21117.14</v>
      </c>
      <c r="AF1165" s="17">
        <v>18287</v>
      </c>
      <c r="AG1165" s="17">
        <v>0</v>
      </c>
      <c r="AH1165" s="140">
        <v>0</v>
      </c>
      <c r="AI1165" s="141">
        <v>0</v>
      </c>
      <c r="AJ1165" s="142">
        <v>0</v>
      </c>
      <c r="AK1165" s="121">
        <v>0</v>
      </c>
      <c r="AL1165" s="142">
        <v>0</v>
      </c>
      <c r="AM1165" s="181">
        <v>0</v>
      </c>
      <c r="AN1165" s="141">
        <v>0</v>
      </c>
      <c r="AO1165" s="140">
        <v>0</v>
      </c>
      <c r="AP1165" s="140">
        <v>0</v>
      </c>
      <c r="AQ1165" s="140">
        <v>0</v>
      </c>
      <c r="AR1165" s="142">
        <v>0</v>
      </c>
      <c r="AS1165" s="143">
        <v>0</v>
      </c>
      <c r="AT1165" s="142">
        <v>0</v>
      </c>
      <c r="AU1165" s="143">
        <v>0</v>
      </c>
      <c r="AV1165" s="142">
        <v>0</v>
      </c>
      <c r="AW1165" s="143">
        <v>0</v>
      </c>
      <c r="AX1165" s="142">
        <v>0</v>
      </c>
      <c r="AY1165" s="143">
        <v>0</v>
      </c>
      <c r="AZ1165" s="142">
        <v>0</v>
      </c>
      <c r="BA1165" s="143">
        <v>0</v>
      </c>
      <c r="BB1165" s="142">
        <v>0</v>
      </c>
      <c r="BC1165" s="143">
        <v>0</v>
      </c>
      <c r="BE1165" s="139">
        <v>0</v>
      </c>
      <c r="BF1165" s="139">
        <v>0</v>
      </c>
      <c r="BG1165" s="139">
        <v>0</v>
      </c>
      <c r="BH1165" s="139">
        <v>0</v>
      </c>
      <c r="BI1165" s="139">
        <v>0</v>
      </c>
      <c r="BJ1165" s="139">
        <v>0</v>
      </c>
      <c r="BK1165" s="139">
        <v>0</v>
      </c>
      <c r="BL1165" s="139">
        <v>0</v>
      </c>
      <c r="BM1165" s="139">
        <v>0</v>
      </c>
      <c r="BN1165" s="139">
        <v>0</v>
      </c>
      <c r="BO1165" s="139">
        <v>0</v>
      </c>
      <c r="BP1165" s="139">
        <v>0</v>
      </c>
      <c r="BQ1165" s="144">
        <v>0</v>
      </c>
    </row>
    <row r="1166" spans="11:69" x14ac:dyDescent="0.25">
      <c r="K1166" s="135" t="s">
        <v>328</v>
      </c>
      <c r="N1166" s="61" t="s">
        <v>3152</v>
      </c>
      <c r="V1166" s="61" t="s">
        <v>409</v>
      </c>
      <c r="W1166" s="61" t="s">
        <v>420</v>
      </c>
      <c r="X1166" s="61">
        <v>152</v>
      </c>
      <c r="AB1166" s="136" t="s">
        <v>414</v>
      </c>
      <c r="AC1166" s="179">
        <v>4630170</v>
      </c>
      <c r="AD1166" s="180" t="s">
        <v>3153</v>
      </c>
      <c r="AE1166" s="139">
        <v>0</v>
      </c>
      <c r="AF1166" s="17">
        <v>0</v>
      </c>
      <c r="AG1166" s="17">
        <v>-229.54</v>
      </c>
      <c r="AH1166" s="140">
        <v>0</v>
      </c>
      <c r="AI1166" s="141">
        <v>0</v>
      </c>
      <c r="AJ1166" s="142">
        <v>0</v>
      </c>
      <c r="AK1166" s="121">
        <v>0</v>
      </c>
      <c r="AL1166" s="142">
        <v>0</v>
      </c>
      <c r="AM1166" s="181">
        <v>0</v>
      </c>
      <c r="AN1166" s="141">
        <v>0</v>
      </c>
      <c r="AO1166" s="140">
        <v>0</v>
      </c>
      <c r="AP1166" s="140">
        <v>0</v>
      </c>
      <c r="AQ1166" s="140">
        <v>0</v>
      </c>
      <c r="AR1166" s="142">
        <v>0</v>
      </c>
      <c r="AS1166" s="143">
        <v>0</v>
      </c>
      <c r="AT1166" s="142">
        <v>0</v>
      </c>
      <c r="AU1166" s="143">
        <v>0</v>
      </c>
      <c r="AV1166" s="142">
        <v>-229.54</v>
      </c>
      <c r="AW1166" s="143">
        <v>-1</v>
      </c>
      <c r="AX1166" s="142">
        <v>0</v>
      </c>
      <c r="AY1166" s="143">
        <v>0</v>
      </c>
      <c r="AZ1166" s="142">
        <v>0</v>
      </c>
      <c r="BA1166" s="143">
        <v>0</v>
      </c>
      <c r="BB1166" s="142">
        <v>0</v>
      </c>
      <c r="BC1166" s="143">
        <v>0</v>
      </c>
      <c r="BE1166" s="139">
        <v>0</v>
      </c>
      <c r="BF1166" s="139">
        <v>0</v>
      </c>
      <c r="BG1166" s="139">
        <v>0</v>
      </c>
      <c r="BH1166" s="139">
        <v>0</v>
      </c>
      <c r="BI1166" s="139">
        <v>0</v>
      </c>
      <c r="BJ1166" s="139">
        <v>0</v>
      </c>
      <c r="BK1166" s="139">
        <v>0</v>
      </c>
      <c r="BL1166" s="139">
        <v>0</v>
      </c>
      <c r="BM1166" s="139">
        <v>0</v>
      </c>
      <c r="BN1166" s="139">
        <v>0</v>
      </c>
      <c r="BO1166" s="139">
        <v>0</v>
      </c>
      <c r="BP1166" s="139">
        <v>0</v>
      </c>
      <c r="BQ1166" s="144">
        <v>0</v>
      </c>
    </row>
    <row r="1167" spans="11:69" x14ac:dyDescent="0.25">
      <c r="K1167" s="135" t="s">
        <v>328</v>
      </c>
      <c r="N1167" s="61" t="s">
        <v>3154</v>
      </c>
      <c r="V1167" s="61" t="s">
        <v>409</v>
      </c>
      <c r="W1167" s="61" t="s">
        <v>420</v>
      </c>
      <c r="X1167" s="61">
        <v>152</v>
      </c>
      <c r="AB1167" s="136" t="s">
        <v>414</v>
      </c>
      <c r="AC1167" s="179">
        <v>4640150</v>
      </c>
      <c r="AD1167" s="180" t="s">
        <v>3155</v>
      </c>
      <c r="AE1167" s="139">
        <v>81430.17</v>
      </c>
      <c r="AF1167" s="17">
        <v>121046.18999999999</v>
      </c>
      <c r="AG1167" s="17">
        <v>0</v>
      </c>
      <c r="AH1167" s="140">
        <v>0</v>
      </c>
      <c r="AI1167" s="141">
        <v>0</v>
      </c>
      <c r="AJ1167" s="142">
        <v>0</v>
      </c>
      <c r="AK1167" s="121">
        <v>0</v>
      </c>
      <c r="AL1167" s="142">
        <v>0</v>
      </c>
      <c r="AM1167" s="181">
        <v>0</v>
      </c>
      <c r="AN1167" s="141">
        <v>0</v>
      </c>
      <c r="AO1167" s="140">
        <v>0</v>
      </c>
      <c r="AP1167" s="140">
        <v>0</v>
      </c>
      <c r="AQ1167" s="140">
        <v>0</v>
      </c>
      <c r="AR1167" s="142">
        <v>0</v>
      </c>
      <c r="AS1167" s="143">
        <v>0</v>
      </c>
      <c r="AT1167" s="142">
        <v>0</v>
      </c>
      <c r="AU1167" s="143">
        <v>0</v>
      </c>
      <c r="AV1167" s="142">
        <v>0</v>
      </c>
      <c r="AW1167" s="143">
        <v>0</v>
      </c>
      <c r="AX1167" s="142">
        <v>0</v>
      </c>
      <c r="AY1167" s="143">
        <v>0</v>
      </c>
      <c r="AZ1167" s="142">
        <v>0</v>
      </c>
      <c r="BA1167" s="143">
        <v>0</v>
      </c>
      <c r="BB1167" s="142">
        <v>0</v>
      </c>
      <c r="BC1167" s="143">
        <v>0</v>
      </c>
      <c r="BE1167" s="139">
        <v>0</v>
      </c>
      <c r="BF1167" s="139">
        <v>0</v>
      </c>
      <c r="BG1167" s="139">
        <v>0</v>
      </c>
      <c r="BH1167" s="139">
        <v>0</v>
      </c>
      <c r="BI1167" s="139">
        <v>0</v>
      </c>
      <c r="BJ1167" s="139">
        <v>0</v>
      </c>
      <c r="BK1167" s="139">
        <v>0</v>
      </c>
      <c r="BL1167" s="139">
        <v>0</v>
      </c>
      <c r="BM1167" s="139">
        <v>0</v>
      </c>
      <c r="BN1167" s="139">
        <v>0</v>
      </c>
      <c r="BO1167" s="139">
        <v>0</v>
      </c>
      <c r="BP1167" s="139">
        <v>0</v>
      </c>
      <c r="BQ1167" s="144">
        <v>0</v>
      </c>
    </row>
    <row r="1168" spans="11:69" x14ac:dyDescent="0.25">
      <c r="K1168" s="135" t="s">
        <v>328</v>
      </c>
      <c r="N1168" s="61" t="s">
        <v>1416</v>
      </c>
      <c r="V1168" s="61" t="s">
        <v>409</v>
      </c>
      <c r="W1168" s="61" t="s">
        <v>420</v>
      </c>
      <c r="X1168" s="61">
        <v>152</v>
      </c>
      <c r="AB1168" s="136" t="s">
        <v>414</v>
      </c>
      <c r="AC1168" s="179">
        <v>4650090</v>
      </c>
      <c r="AD1168" s="180" t="s">
        <v>1417</v>
      </c>
      <c r="AE1168" s="139">
        <v>0</v>
      </c>
      <c r="AF1168" s="17">
        <v>2070413.8699999999</v>
      </c>
      <c r="AG1168" s="17">
        <v>3050467.54</v>
      </c>
      <c r="AH1168" s="140">
        <v>2942389.2900931644</v>
      </c>
      <c r="AI1168" s="141">
        <v>754875.23</v>
      </c>
      <c r="AJ1168" s="142">
        <v>2264625.69</v>
      </c>
      <c r="AK1168" s="121">
        <v>2059111.3800000001</v>
      </c>
      <c r="AL1168" s="142">
        <v>2470933.656</v>
      </c>
      <c r="AM1168" s="181">
        <v>2473684.1731514619</v>
      </c>
      <c r="AN1168" s="141">
        <v>2527816.4969417024</v>
      </c>
      <c r="AO1168" s="140">
        <v>2546911.7314285734</v>
      </c>
      <c r="AP1168" s="140">
        <v>2012280.3623795835</v>
      </c>
      <c r="AQ1168" s="140">
        <v>2184934.1390932738</v>
      </c>
      <c r="AR1168" s="142">
        <v>79691.550906726159</v>
      </c>
      <c r="AS1168" s="143">
        <v>3.5189723078133131E-2</v>
      </c>
      <c r="AT1168" s="142">
        <v>757455.15099989064</v>
      </c>
      <c r="AU1168" s="143">
        <v>0.25742859843535776</v>
      </c>
      <c r="AV1168" s="142">
        <v>865533.40090672625</v>
      </c>
      <c r="AW1168" s="143">
        <v>0.28373794821849713</v>
      </c>
      <c r="AX1168" s="142">
        <v>252345.32762041641</v>
      </c>
      <c r="AY1168" s="143">
        <v>0.11142915526159929</v>
      </c>
      <c r="AZ1168" s="142">
        <v>930108.9277135809</v>
      </c>
      <c r="BA1168" s="143">
        <v>0.31610668610207288</v>
      </c>
      <c r="BB1168" s="142">
        <v>-172653.77671369025</v>
      </c>
      <c r="BC1168" s="143">
        <v>-8.5800060439650591E-2</v>
      </c>
      <c r="BE1168" s="139">
        <v>222639.20371144396</v>
      </c>
      <c r="BF1168" s="139">
        <v>201105.18192152592</v>
      </c>
      <c r="BG1168" s="139">
        <v>209606.98013486553</v>
      </c>
      <c r="BH1168" s="139">
        <v>178580.92999957025</v>
      </c>
      <c r="BI1168" s="139">
        <v>162754.74851795926</v>
      </c>
      <c r="BJ1168" s="139">
        <v>172702.95320805386</v>
      </c>
      <c r="BK1168" s="139">
        <v>176255.24363957706</v>
      </c>
      <c r="BL1168" s="139">
        <v>172813.20073858561</v>
      </c>
      <c r="BM1168" s="139">
        <v>171499.31571469016</v>
      </c>
      <c r="BN1168" s="139">
        <v>177819.54856667228</v>
      </c>
      <c r="BO1168" s="139">
        <v>172913.54604060552</v>
      </c>
      <c r="BP1168" s="139">
        <v>166243.28689972454</v>
      </c>
      <c r="BQ1168" s="144">
        <v>2184934.1390932743</v>
      </c>
    </row>
    <row r="1169" spans="11:69" x14ac:dyDescent="0.25">
      <c r="K1169" s="135" t="s">
        <v>328</v>
      </c>
      <c r="N1169" s="61" t="s">
        <v>1418</v>
      </c>
      <c r="V1169" s="61" t="s">
        <v>409</v>
      </c>
      <c r="W1169" s="61" t="s">
        <v>420</v>
      </c>
      <c r="X1169" s="61">
        <v>152</v>
      </c>
      <c r="AB1169" s="136" t="s">
        <v>414</v>
      </c>
      <c r="AC1169" s="179">
        <v>4650105</v>
      </c>
      <c r="AD1169" s="180" t="s">
        <v>1419</v>
      </c>
      <c r="AE1169" s="139">
        <v>1751099.4900000002</v>
      </c>
      <c r="AF1169" s="17">
        <v>1920252.69</v>
      </c>
      <c r="AG1169" s="17">
        <v>-53764.669999999875</v>
      </c>
      <c r="AH1169" s="140">
        <v>483786.99334870698</v>
      </c>
      <c r="AI1169" s="141">
        <v>77621.95</v>
      </c>
      <c r="AJ1169" s="142">
        <v>232865.84999999998</v>
      </c>
      <c r="AK1169" s="121">
        <v>243376.96</v>
      </c>
      <c r="AL1169" s="142">
        <v>292052.35200000001</v>
      </c>
      <c r="AM1169" s="181">
        <v>406549.49512153195</v>
      </c>
      <c r="AN1169" s="141">
        <v>320614.45822717506</v>
      </c>
      <c r="AO1169" s="140">
        <v>283496.72571428545</v>
      </c>
      <c r="AP1169" s="140">
        <v>209220.12187027786</v>
      </c>
      <c r="AQ1169" s="140">
        <v>228028.12810802372</v>
      </c>
      <c r="AR1169" s="142">
        <v>4837.7218919762527</v>
      </c>
      <c r="AS1169" s="143">
        <v>2.0774715966193638E-2</v>
      </c>
      <c r="AT1169" s="142">
        <v>255758.86524068326</v>
      </c>
      <c r="AU1169" s="143">
        <v>0.52866006890833417</v>
      </c>
      <c r="AV1169" s="142">
        <v>-281792.79810802359</v>
      </c>
      <c r="AW1169" s="143">
        <v>-5.2412262198954114</v>
      </c>
      <c r="AX1169" s="142">
        <v>23645.72812972212</v>
      </c>
      <c r="AY1169" s="143">
        <v>0.10154227478920641</v>
      </c>
      <c r="AZ1169" s="142">
        <v>274566.87147842912</v>
      </c>
      <c r="BA1169" s="143">
        <v>0.56753669539132301</v>
      </c>
      <c r="BB1169" s="142">
        <v>-18808.006237745867</v>
      </c>
      <c r="BC1169" s="143">
        <v>-8.9895780910630288E-2</v>
      </c>
      <c r="BE1169" s="139">
        <v>23533.94192146877</v>
      </c>
      <c r="BF1169" s="139">
        <v>21123.537325625555</v>
      </c>
      <c r="BG1169" s="139">
        <v>22030.112676441597</v>
      </c>
      <c r="BH1169" s="139">
        <v>18590.514754150379</v>
      </c>
      <c r="BI1169" s="139">
        <v>16971.299573718006</v>
      </c>
      <c r="BJ1169" s="139">
        <v>17920.766026803096</v>
      </c>
      <c r="BK1169" s="139">
        <v>18383.191813399131</v>
      </c>
      <c r="BL1169" s="139">
        <v>17933.746635278811</v>
      </c>
      <c r="BM1169" s="139">
        <v>17845.553472445456</v>
      </c>
      <c r="BN1169" s="139">
        <v>18500.869500738208</v>
      </c>
      <c r="BO1169" s="139">
        <v>17945.561325240084</v>
      </c>
      <c r="BP1169" s="139">
        <v>17249.033082714588</v>
      </c>
      <c r="BQ1169" s="144">
        <v>228028.12810802372</v>
      </c>
    </row>
    <row r="1170" spans="11:69" x14ac:dyDescent="0.25">
      <c r="K1170" s="135" t="s">
        <v>328</v>
      </c>
      <c r="N1170" s="61" t="s">
        <v>1420</v>
      </c>
      <c r="V1170" s="61" t="s">
        <v>409</v>
      </c>
      <c r="W1170" s="61" t="s">
        <v>420</v>
      </c>
      <c r="X1170" s="61">
        <v>152</v>
      </c>
      <c r="AB1170" s="136" t="s">
        <v>414</v>
      </c>
      <c r="AC1170" s="179">
        <v>4650107</v>
      </c>
      <c r="AD1170" s="180" t="s">
        <v>1421</v>
      </c>
      <c r="AE1170" s="139">
        <v>0</v>
      </c>
      <c r="AF1170" s="17">
        <v>62979.91</v>
      </c>
      <c r="AG1170" s="17">
        <v>135983.87</v>
      </c>
      <c r="AH1170" s="140">
        <v>112080.87009832247</v>
      </c>
      <c r="AI1170" s="141">
        <v>37059.21</v>
      </c>
      <c r="AJ1170" s="142">
        <v>111177.63</v>
      </c>
      <c r="AK1170" s="121">
        <v>78955.450000000012</v>
      </c>
      <c r="AL1170" s="142">
        <v>94746.540000000008</v>
      </c>
      <c r="AM1170" s="181">
        <v>94229.862583124661</v>
      </c>
      <c r="AN1170" s="141">
        <v>96806.457515197821</v>
      </c>
      <c r="AO1170" s="140">
        <v>138675.44571428542</v>
      </c>
      <c r="AP1170" s="140">
        <v>116630.52045569546</v>
      </c>
      <c r="AQ1170" s="140">
        <v>125634.49288762345</v>
      </c>
      <c r="AR1170" s="142">
        <v>-14456.862887623443</v>
      </c>
      <c r="AS1170" s="143">
        <v>-0.13003391858257315</v>
      </c>
      <c r="AT1170" s="142">
        <v>-13553.622789300978</v>
      </c>
      <c r="AU1170" s="143">
        <v>-0.1209271731867456</v>
      </c>
      <c r="AV1170" s="142">
        <v>10349.377112376547</v>
      </c>
      <c r="AW1170" s="143">
        <v>7.6107387680439953E-2</v>
      </c>
      <c r="AX1170" s="142">
        <v>-5452.8904556954512</v>
      </c>
      <c r="AY1170" s="143">
        <v>-4.9046651342499845E-2</v>
      </c>
      <c r="AZ1170" s="142">
        <v>-4549.650357372986</v>
      </c>
      <c r="BA1170" s="143">
        <v>-4.0592568146391304E-2</v>
      </c>
      <c r="BB1170" s="142">
        <v>-9003.9724319279921</v>
      </c>
      <c r="BC1170" s="143">
        <v>-7.720082527924875E-2</v>
      </c>
      <c r="BE1170" s="139">
        <v>12342.924600933782</v>
      </c>
      <c r="BF1170" s="139">
        <v>11474.892858508918</v>
      </c>
      <c r="BG1170" s="139">
        <v>11915.454155687343</v>
      </c>
      <c r="BH1170" s="139">
        <v>10289.844390370279</v>
      </c>
      <c r="BI1170" s="139">
        <v>9344.5750342263927</v>
      </c>
      <c r="BJ1170" s="139">
        <v>10089.871632958779</v>
      </c>
      <c r="BK1170" s="139">
        <v>10073.95132174832</v>
      </c>
      <c r="BL1170" s="139">
        <v>10093.753665509474</v>
      </c>
      <c r="BM1170" s="139">
        <v>9913.4881525678666</v>
      </c>
      <c r="BN1170" s="139">
        <v>10263.034620258873</v>
      </c>
      <c r="BO1170" s="139">
        <v>10097.287024259145</v>
      </c>
      <c r="BP1170" s="139">
        <v>9735.4154305942575</v>
      </c>
      <c r="BQ1170" s="144">
        <v>125634.49288762343</v>
      </c>
    </row>
    <row r="1171" spans="11:69" x14ac:dyDescent="0.25">
      <c r="K1171" s="135" t="s">
        <v>328</v>
      </c>
      <c r="N1171" s="61" t="s">
        <v>1422</v>
      </c>
      <c r="V1171" s="61" t="s">
        <v>409</v>
      </c>
      <c r="W1171" s="61" t="s">
        <v>420</v>
      </c>
      <c r="X1171" s="61">
        <v>152</v>
      </c>
      <c r="AB1171" s="136" t="s">
        <v>414</v>
      </c>
      <c r="AC1171" s="179">
        <v>4650109</v>
      </c>
      <c r="AD1171" s="180" t="s">
        <v>1423</v>
      </c>
      <c r="AE1171" s="139">
        <v>0</v>
      </c>
      <c r="AF1171" s="17">
        <v>76672.47</v>
      </c>
      <c r="AG1171" s="17">
        <v>217356.59999999998</v>
      </c>
      <c r="AH1171" s="140">
        <v>242592.48917577392</v>
      </c>
      <c r="AI1171" s="141">
        <v>104364.22</v>
      </c>
      <c r="AJ1171" s="142">
        <v>313092.66000000003</v>
      </c>
      <c r="AK1171" s="121">
        <v>203232.33999999994</v>
      </c>
      <c r="AL1171" s="142">
        <v>243878.8079999999</v>
      </c>
      <c r="AM1171" s="181">
        <v>203968.1434413828</v>
      </c>
      <c r="AN1171" s="141">
        <v>241856.68573439107</v>
      </c>
      <c r="AO1171" s="140">
        <v>297348.65142857173</v>
      </c>
      <c r="AP1171" s="140">
        <v>313284.36968646228</v>
      </c>
      <c r="AQ1171" s="140">
        <v>333184.67876936577</v>
      </c>
      <c r="AR1171" s="142">
        <v>-20092.018769365735</v>
      </c>
      <c r="AS1171" s="143">
        <v>-6.417275566078659E-2</v>
      </c>
      <c r="AT1171" s="142">
        <v>-90592.189593591844</v>
      </c>
      <c r="AU1171" s="143">
        <v>-0.37343361248068957</v>
      </c>
      <c r="AV1171" s="142">
        <v>-115828.07876936579</v>
      </c>
      <c r="AW1171" s="143">
        <v>-0.53289423357453058</v>
      </c>
      <c r="AX1171" s="142">
        <v>-191.70968646224355</v>
      </c>
      <c r="AY1171" s="143">
        <v>-6.1230974390215191E-4</v>
      </c>
      <c r="AZ1171" s="142">
        <v>-70691.880510688352</v>
      </c>
      <c r="BA1171" s="143">
        <v>-0.29140176907730858</v>
      </c>
      <c r="BB1171" s="142">
        <v>-19900.309082903492</v>
      </c>
      <c r="BC1171" s="143">
        <v>-6.3521551052227385E-2</v>
      </c>
      <c r="BE1171" s="139">
        <v>32240.467374899672</v>
      </c>
      <c r="BF1171" s="139">
        <v>29127.057017139898</v>
      </c>
      <c r="BG1171" s="139">
        <v>30389.576803345088</v>
      </c>
      <c r="BH1171" s="139">
        <v>27766.649491243417</v>
      </c>
      <c r="BI1171" s="139">
        <v>25221.361436469433</v>
      </c>
      <c r="BJ1171" s="139">
        <v>26925.893979573633</v>
      </c>
      <c r="BK1171" s="139">
        <v>27441.1401475981</v>
      </c>
      <c r="BL1171" s="139">
        <v>26930.170318222452</v>
      </c>
      <c r="BM1171" s="139">
        <v>26643.907023841017</v>
      </c>
      <c r="BN1171" s="139">
        <v>27737.116813596822</v>
      </c>
      <c r="BO1171" s="139">
        <v>26934.062545621771</v>
      </c>
      <c r="BP1171" s="139">
        <v>25827.27581781448</v>
      </c>
      <c r="BQ1171" s="144">
        <v>333184.67876936577</v>
      </c>
    </row>
    <row r="1172" spans="11:69" x14ac:dyDescent="0.25">
      <c r="K1172" s="135" t="s">
        <v>328</v>
      </c>
      <c r="N1172" s="61" t="s">
        <v>1424</v>
      </c>
      <c r="V1172" s="61" t="s">
        <v>409</v>
      </c>
      <c r="W1172" s="61" t="s">
        <v>420</v>
      </c>
      <c r="X1172" s="61">
        <v>152</v>
      </c>
      <c r="AB1172" s="136" t="s">
        <v>414</v>
      </c>
      <c r="AC1172" s="179">
        <v>4650110</v>
      </c>
      <c r="AD1172" s="180" t="s">
        <v>1425</v>
      </c>
      <c r="AE1172" s="139">
        <v>0</v>
      </c>
      <c r="AF1172" s="17">
        <v>1298213.8299999998</v>
      </c>
      <c r="AG1172" s="17">
        <v>1846796.74</v>
      </c>
      <c r="AH1172" s="140">
        <v>1615843.5780685015</v>
      </c>
      <c r="AI1172" s="141">
        <v>447462.84</v>
      </c>
      <c r="AJ1172" s="142">
        <v>1342388.52</v>
      </c>
      <c r="AK1172" s="121">
        <v>1151922.8699999999</v>
      </c>
      <c r="AL1172" s="142">
        <v>1382307.4439999997</v>
      </c>
      <c r="AM1172" s="181">
        <v>1358616.1904178264</v>
      </c>
      <c r="AN1172" s="141">
        <v>1409150.257650675</v>
      </c>
      <c r="AO1172" s="140">
        <v>1555025.9142857185</v>
      </c>
      <c r="AP1172" s="140">
        <v>1238522.0077413938</v>
      </c>
      <c r="AQ1172" s="140">
        <v>1336420.1527560786</v>
      </c>
      <c r="AR1172" s="142">
        <v>5968.3672439213842</v>
      </c>
      <c r="AS1172" s="143">
        <v>4.4460803671960668E-3</v>
      </c>
      <c r="AT1172" s="142">
        <v>279423.42531242291</v>
      </c>
      <c r="AU1172" s="143">
        <v>0.17292727409074563</v>
      </c>
      <c r="AV1172" s="142">
        <v>510376.58724392136</v>
      </c>
      <c r="AW1172" s="143">
        <v>0.2763577475472051</v>
      </c>
      <c r="AX1172" s="142">
        <v>103866.51225860626</v>
      </c>
      <c r="AY1172" s="143">
        <v>7.7374404437402566E-2</v>
      </c>
      <c r="AZ1172" s="142">
        <v>377321.57032710779</v>
      </c>
      <c r="BA1172" s="143">
        <v>0.23351367387809846</v>
      </c>
      <c r="BB1172" s="142">
        <v>-97898.14501468488</v>
      </c>
      <c r="BC1172" s="143">
        <v>-7.9044332198193956E-2</v>
      </c>
      <c r="BE1172" s="139">
        <v>134799.07684065212</v>
      </c>
      <c r="BF1172" s="139">
        <v>120669.92151643235</v>
      </c>
      <c r="BG1172" s="139">
        <v>125912.14005490008</v>
      </c>
      <c r="BH1172" s="139">
        <v>110123.7654804186</v>
      </c>
      <c r="BI1172" s="139">
        <v>100475.09898979249</v>
      </c>
      <c r="BJ1172" s="139">
        <v>106015.55844304751</v>
      </c>
      <c r="BK1172" s="139">
        <v>108952.41395264599</v>
      </c>
      <c r="BL1172" s="139">
        <v>106094.51516235183</v>
      </c>
      <c r="BM1172" s="139">
        <v>105647.79131333889</v>
      </c>
      <c r="BN1172" s="139">
        <v>109578.48253082039</v>
      </c>
      <c r="BO1172" s="139">
        <v>106166.3800612013</v>
      </c>
      <c r="BP1172" s="139">
        <v>101985.00841047696</v>
      </c>
      <c r="BQ1172" s="144">
        <v>1336420.1527560786</v>
      </c>
    </row>
    <row r="1173" spans="11:69" x14ac:dyDescent="0.25">
      <c r="K1173" s="135" t="s">
        <v>328</v>
      </c>
      <c r="N1173" s="61" t="s">
        <v>1426</v>
      </c>
      <c r="V1173" s="61" t="s">
        <v>409</v>
      </c>
      <c r="W1173" s="61" t="s">
        <v>420</v>
      </c>
      <c r="X1173" s="61">
        <v>152</v>
      </c>
      <c r="AB1173" s="136" t="s">
        <v>414</v>
      </c>
      <c r="AC1173" s="179">
        <v>4650113</v>
      </c>
      <c r="AD1173" s="180" t="s">
        <v>1427</v>
      </c>
      <c r="AE1173" s="139">
        <v>0</v>
      </c>
      <c r="AF1173" s="17">
        <v>1376391.2</v>
      </c>
      <c r="AG1173" s="17">
        <v>1779662.1</v>
      </c>
      <c r="AH1173" s="140">
        <v>1227887.37152748</v>
      </c>
      <c r="AI1173" s="141">
        <v>267522.78999999998</v>
      </c>
      <c r="AJ1173" s="142">
        <v>802568.36999999988</v>
      </c>
      <c r="AK1173" s="121">
        <v>941550.59</v>
      </c>
      <c r="AL1173" s="142">
        <v>1129860.7079999999</v>
      </c>
      <c r="AM1173" s="181">
        <v>1033704.0744059172</v>
      </c>
      <c r="AN1173" s="141">
        <v>1135733.8871215628</v>
      </c>
      <c r="AO1173" s="140">
        <v>1257306.3794224288</v>
      </c>
      <c r="AP1173" s="140">
        <v>590014.19650115154</v>
      </c>
      <c r="AQ1173" s="140">
        <v>678499.16764103458</v>
      </c>
      <c r="AR1173" s="142">
        <v>124069.2023589653</v>
      </c>
      <c r="AS1173" s="143">
        <v>0.15459019691863177</v>
      </c>
      <c r="AT1173" s="142">
        <v>549388.20388644538</v>
      </c>
      <c r="AU1173" s="143">
        <v>0.44742556738164985</v>
      </c>
      <c r="AV1173" s="142">
        <v>1101162.9323589655</v>
      </c>
      <c r="AW1173" s="143">
        <v>0.61874831877296566</v>
      </c>
      <c r="AX1173" s="142">
        <v>212554.17349884834</v>
      </c>
      <c r="AY1173" s="143">
        <v>0.26484245011904517</v>
      </c>
      <c r="AZ1173" s="142">
        <v>637873.17502632842</v>
      </c>
      <c r="BA1173" s="143">
        <v>0.5194883421863199</v>
      </c>
      <c r="BB1173" s="142">
        <v>-88484.97113988304</v>
      </c>
      <c r="BC1173" s="143">
        <v>-0.14997091877552873</v>
      </c>
      <c r="BE1173" s="139">
        <v>78465.014429443429</v>
      </c>
      <c r="BF1173" s="139">
        <v>70869.591033878183</v>
      </c>
      <c r="BG1173" s="139">
        <v>73774.864561608207</v>
      </c>
      <c r="BH1173" s="139">
        <v>52447.814105823069</v>
      </c>
      <c r="BI1173" s="139">
        <v>48060.581360756711</v>
      </c>
      <c r="BJ1173" s="139">
        <v>50557.873217737739</v>
      </c>
      <c r="BK1173" s="139">
        <v>51628.557873808422</v>
      </c>
      <c r="BL1173" s="139">
        <v>50628.054180524974</v>
      </c>
      <c r="BM1173" s="139">
        <v>50452.885993710173</v>
      </c>
      <c r="BN1173" s="139">
        <v>51963.137292927255</v>
      </c>
      <c r="BO1173" s="139">
        <v>50691.931564257276</v>
      </c>
      <c r="BP1173" s="139">
        <v>48958.862026559029</v>
      </c>
      <c r="BQ1173" s="144">
        <v>678499.16764103447</v>
      </c>
    </row>
    <row r="1174" spans="11:69" x14ac:dyDescent="0.25">
      <c r="K1174" s="135" t="s">
        <v>328</v>
      </c>
      <c r="N1174" s="61" t="s">
        <v>1428</v>
      </c>
      <c r="V1174" s="61" t="s">
        <v>409</v>
      </c>
      <c r="W1174" s="61" t="s">
        <v>420</v>
      </c>
      <c r="X1174" s="61">
        <v>152</v>
      </c>
      <c r="AB1174" s="136" t="s">
        <v>414</v>
      </c>
      <c r="AC1174" s="179">
        <v>4650114</v>
      </c>
      <c r="AD1174" s="180" t="s">
        <v>1429</v>
      </c>
      <c r="AE1174" s="139">
        <v>0</v>
      </c>
      <c r="AF1174" s="17">
        <v>805957.64</v>
      </c>
      <c r="AG1174" s="17">
        <v>899965.12000000011</v>
      </c>
      <c r="AH1174" s="140">
        <v>1193923.1865199916</v>
      </c>
      <c r="AI1174" s="141">
        <v>165220.32999999999</v>
      </c>
      <c r="AJ1174" s="142">
        <v>495660.99</v>
      </c>
      <c r="AK1174" s="121">
        <v>351413.68999999994</v>
      </c>
      <c r="AL1174" s="142">
        <v>421696.4279999999</v>
      </c>
      <c r="AM1174" s="181">
        <v>1004074.710485968</v>
      </c>
      <c r="AN1174" s="141">
        <v>541262.16603402351</v>
      </c>
      <c r="AO1174" s="140">
        <v>544483.26857142837</v>
      </c>
      <c r="AP1174" s="140">
        <v>491718.18760030466</v>
      </c>
      <c r="AQ1174" s="140">
        <v>539781.83726206829</v>
      </c>
      <c r="AR1174" s="142">
        <v>-44120.847262068302</v>
      </c>
      <c r="AS1174" s="143">
        <v>-8.9014161195272404E-2</v>
      </c>
      <c r="AT1174" s="142">
        <v>654141.34925792331</v>
      </c>
      <c r="AU1174" s="143">
        <v>0.54789232393131859</v>
      </c>
      <c r="AV1174" s="142">
        <v>360183.28273793182</v>
      </c>
      <c r="AW1174" s="143">
        <v>0.400219158202411</v>
      </c>
      <c r="AX1174" s="142">
        <v>3942.802399695327</v>
      </c>
      <c r="AY1174" s="143">
        <v>7.9546352834733419E-3</v>
      </c>
      <c r="AZ1174" s="142">
        <v>702204.998919687</v>
      </c>
      <c r="BA1174" s="143">
        <v>0.58814922672408365</v>
      </c>
      <c r="BB1174" s="142">
        <v>-48063.649661763629</v>
      </c>
      <c r="BC1174" s="143">
        <v>-9.7746332907320446E-2</v>
      </c>
      <c r="BE1174" s="139">
        <v>56420.418821174746</v>
      </c>
      <c r="BF1174" s="139">
        <v>51003.007178160748</v>
      </c>
      <c r="BG1174" s="139">
        <v>53136.165700829944</v>
      </c>
      <c r="BH1174" s="139">
        <v>43650.046317752516</v>
      </c>
      <c r="BI1174" s="139">
        <v>39825.30118387362</v>
      </c>
      <c r="BJ1174" s="139">
        <v>42192.496410682732</v>
      </c>
      <c r="BK1174" s="139">
        <v>43047.927419474472</v>
      </c>
      <c r="BL1174" s="139">
        <v>42226.506066276503</v>
      </c>
      <c r="BM1174" s="139">
        <v>41936.511867893249</v>
      </c>
      <c r="BN1174" s="139">
        <v>43415.172210731398</v>
      </c>
      <c r="BO1174" s="139">
        <v>42257.46101024891</v>
      </c>
      <c r="BP1174" s="139">
        <v>40670.823074969478</v>
      </c>
      <c r="BQ1174" s="144">
        <v>539781.83726206841</v>
      </c>
    </row>
    <row r="1175" spans="11:69" x14ac:dyDescent="0.25">
      <c r="K1175" s="135" t="s">
        <v>328</v>
      </c>
      <c r="N1175" s="61" t="s">
        <v>1430</v>
      </c>
      <c r="V1175" s="61" t="s">
        <v>409</v>
      </c>
      <c r="W1175" s="61" t="s">
        <v>420</v>
      </c>
      <c r="X1175" s="61">
        <v>152</v>
      </c>
      <c r="AB1175" s="136" t="s">
        <v>414</v>
      </c>
      <c r="AC1175" s="179">
        <v>4650115</v>
      </c>
      <c r="AD1175" s="180" t="s">
        <v>1431</v>
      </c>
      <c r="AE1175" s="139">
        <v>8489489.5500000007</v>
      </c>
      <c r="AF1175" s="17">
        <v>12231976.860000001</v>
      </c>
      <c r="AG1175" s="17">
        <v>9049555.6899999995</v>
      </c>
      <c r="AH1175" s="140">
        <v>9250787.7619483843</v>
      </c>
      <c r="AI1175" s="141">
        <v>2588345.2499999995</v>
      </c>
      <c r="AJ1175" s="142">
        <v>7765035.7499999981</v>
      </c>
      <c r="AK1175" s="121">
        <v>7621708.96</v>
      </c>
      <c r="AL1175" s="142">
        <v>9146050.7520000003</v>
      </c>
      <c r="AM1175" s="181">
        <v>7725801.6196343796</v>
      </c>
      <c r="AN1175" s="141">
        <v>9146695.1023140047</v>
      </c>
      <c r="AO1175" s="140">
        <v>8669495.6554513555</v>
      </c>
      <c r="AP1175" s="140">
        <v>8052918.2255863734</v>
      </c>
      <c r="AQ1175" s="140">
        <v>8222545.9519220311</v>
      </c>
      <c r="AR1175" s="142">
        <v>-457510.20192203298</v>
      </c>
      <c r="AS1175" s="143">
        <v>-5.8919265364880402E-2</v>
      </c>
      <c r="AT1175" s="142">
        <v>1028241.8100263532</v>
      </c>
      <c r="AU1175" s="143">
        <v>0.11115181068750266</v>
      </c>
      <c r="AV1175" s="142">
        <v>827009.73807796836</v>
      </c>
      <c r="AW1175" s="143">
        <v>9.1386778136725119E-2</v>
      </c>
      <c r="AX1175" s="142">
        <v>-287882.47558637522</v>
      </c>
      <c r="AY1175" s="143">
        <v>-3.7074198349489287E-2</v>
      </c>
      <c r="AZ1175" s="142">
        <v>1197869.536362011</v>
      </c>
      <c r="BA1175" s="143">
        <v>0.12948838165861432</v>
      </c>
      <c r="BB1175" s="142">
        <v>-169627.72633565776</v>
      </c>
      <c r="BC1175" s="143">
        <v>-2.1064131235891983E-2</v>
      </c>
      <c r="BE1175" s="139">
        <v>721859.84787954274</v>
      </c>
      <c r="BF1175" s="139">
        <v>655998.15809310379</v>
      </c>
      <c r="BG1175" s="139">
        <v>682047.44614347967</v>
      </c>
      <c r="BH1175" s="139">
        <v>712753.78747845744</v>
      </c>
      <c r="BI1175" s="139">
        <v>648632.10822516517</v>
      </c>
      <c r="BJ1175" s="139">
        <v>683710.83925218927</v>
      </c>
      <c r="BK1175" s="139">
        <v>695184.08044626494</v>
      </c>
      <c r="BL1175" s="139">
        <v>685481.01220909401</v>
      </c>
      <c r="BM1175" s="139">
        <v>684157.22177551268</v>
      </c>
      <c r="BN1175" s="139">
        <v>700528.71680130833</v>
      </c>
      <c r="BO1175" s="139">
        <v>687092.19803421746</v>
      </c>
      <c r="BP1175" s="139">
        <v>665100.53558369423</v>
      </c>
      <c r="BQ1175" s="144">
        <v>8222545.9519220302</v>
      </c>
    </row>
    <row r="1176" spans="11:69" x14ac:dyDescent="0.25">
      <c r="K1176" s="135" t="s">
        <v>328</v>
      </c>
      <c r="N1176" s="61" t="s">
        <v>1432</v>
      </c>
      <c r="V1176" s="61" t="s">
        <v>409</v>
      </c>
      <c r="W1176" s="61" t="s">
        <v>420</v>
      </c>
      <c r="X1176" s="61">
        <v>152</v>
      </c>
      <c r="AB1176" s="136" t="s">
        <v>414</v>
      </c>
      <c r="AC1176" s="179">
        <v>4650120</v>
      </c>
      <c r="AD1176" s="180" t="s">
        <v>1433</v>
      </c>
      <c r="AE1176" s="139">
        <v>4034737</v>
      </c>
      <c r="AF1176" s="17">
        <v>6139990.5900000008</v>
      </c>
      <c r="AG1176" s="17">
        <v>3029756.05</v>
      </c>
      <c r="AH1176" s="140">
        <v>3197836.3272047308</v>
      </c>
      <c r="AI1176" s="141">
        <v>976152.70999999985</v>
      </c>
      <c r="AJ1176" s="142">
        <v>2928458.1299999994</v>
      </c>
      <c r="AK1176" s="121">
        <v>2268547.6399999992</v>
      </c>
      <c r="AL1176" s="142">
        <v>2722257.1679999987</v>
      </c>
      <c r="AM1176" s="181">
        <v>2671369.0638012313</v>
      </c>
      <c r="AN1176" s="141">
        <v>2795014.9034034987</v>
      </c>
      <c r="AO1176" s="140">
        <v>2819412.5199132669</v>
      </c>
      <c r="AP1176" s="140">
        <v>3119047.1401768541</v>
      </c>
      <c r="AQ1176" s="140">
        <v>3237624.6260100584</v>
      </c>
      <c r="AR1176" s="142">
        <v>-309166.49601005903</v>
      </c>
      <c r="AS1176" s="143">
        <v>-0.10557313175929174</v>
      </c>
      <c r="AT1176" s="142">
        <v>-39788.29880532762</v>
      </c>
      <c r="AU1176" s="143">
        <v>-1.2442256180167631E-2</v>
      </c>
      <c r="AV1176" s="142">
        <v>-207868.57601005863</v>
      </c>
      <c r="AW1176" s="143">
        <v>-6.8609014250523126E-2</v>
      </c>
      <c r="AX1176" s="142">
        <v>-190589.01017685467</v>
      </c>
      <c r="AY1176" s="143">
        <v>-6.508169204278659E-2</v>
      </c>
      <c r="AZ1176" s="142">
        <v>78789.187027876731</v>
      </c>
      <c r="BA1176" s="143">
        <v>2.4638280063804065E-2</v>
      </c>
      <c r="BB1176" s="142">
        <v>-118577.48583320435</v>
      </c>
      <c r="BC1176" s="143">
        <v>-3.8017215035256201E-2</v>
      </c>
      <c r="BE1176" s="139">
        <v>288198.05789355974</v>
      </c>
      <c r="BF1176" s="139">
        <v>257889.72188664498</v>
      </c>
      <c r="BG1176" s="139">
        <v>269496.84520438977</v>
      </c>
      <c r="BH1176" s="139">
        <v>279044.01034493849</v>
      </c>
      <c r="BI1176" s="139">
        <v>253469.95539566973</v>
      </c>
      <c r="BJ1176" s="139">
        <v>269526.74718023761</v>
      </c>
      <c r="BK1176" s="139">
        <v>276584.49377406779</v>
      </c>
      <c r="BL1176" s="139">
        <v>269558.56867831817</v>
      </c>
      <c r="BM1176" s="139">
        <v>267391.09609151032</v>
      </c>
      <c r="BN1176" s="139">
        <v>278824.24694003299</v>
      </c>
      <c r="BO1176" s="139">
        <v>269587.53209717199</v>
      </c>
      <c r="BP1176" s="139">
        <v>258053.35052351709</v>
      </c>
      <c r="BQ1176" s="144">
        <v>3237624.6260100584</v>
      </c>
    </row>
    <row r="1177" spans="11:69" x14ac:dyDescent="0.25">
      <c r="K1177" s="135" t="s">
        <v>328</v>
      </c>
      <c r="N1177" s="61" t="s">
        <v>1434</v>
      </c>
      <c r="V1177" s="61" t="s">
        <v>409</v>
      </c>
      <c r="W1177" s="61" t="s">
        <v>420</v>
      </c>
      <c r="X1177" s="61">
        <v>152</v>
      </c>
      <c r="AB1177" s="136" t="s">
        <v>414</v>
      </c>
      <c r="AC1177" s="179">
        <v>4650125</v>
      </c>
      <c r="AD1177" s="180" t="s">
        <v>1435</v>
      </c>
      <c r="AE1177" s="139">
        <v>0</v>
      </c>
      <c r="AF1177" s="17">
        <v>372108.03</v>
      </c>
      <c r="AG1177" s="17">
        <v>902261.79999999993</v>
      </c>
      <c r="AH1177" s="140">
        <v>931797.689053362</v>
      </c>
      <c r="AI1177" s="141">
        <v>250718.86</v>
      </c>
      <c r="AJ1177" s="142">
        <v>752156.58</v>
      </c>
      <c r="AK1177" s="121">
        <v>636157.06999999995</v>
      </c>
      <c r="AL1177" s="142">
        <v>763388.48399999994</v>
      </c>
      <c r="AM1177" s="181">
        <v>778192.20412922068</v>
      </c>
      <c r="AN1177" s="141">
        <v>789762.55492414127</v>
      </c>
      <c r="AO1177" s="140">
        <v>786688.43206838833</v>
      </c>
      <c r="AP1177" s="140">
        <v>813557.65155486111</v>
      </c>
      <c r="AQ1177" s="140">
        <v>863820.82387984847</v>
      </c>
      <c r="AR1177" s="142">
        <v>-111664.24387984851</v>
      </c>
      <c r="AS1177" s="143">
        <v>-0.14845877420875386</v>
      </c>
      <c r="AT1177" s="142">
        <v>67976.865173513535</v>
      </c>
      <c r="AU1177" s="143">
        <v>7.2952386523487775E-2</v>
      </c>
      <c r="AV1177" s="142">
        <v>38440.976120151463</v>
      </c>
      <c r="AW1177" s="143">
        <v>4.2605124277844263E-2</v>
      </c>
      <c r="AX1177" s="142">
        <v>-61401.071554861148</v>
      </c>
      <c r="AY1177" s="143">
        <v>-8.1633363567544873E-2</v>
      </c>
      <c r="AZ1177" s="142">
        <v>118240.0374985009</v>
      </c>
      <c r="BA1177" s="143">
        <v>0.12689453825392516</v>
      </c>
      <c r="BB1177" s="142">
        <v>-50263.172324987361</v>
      </c>
      <c r="BC1177" s="143">
        <v>-6.1781942839484114E-2</v>
      </c>
      <c r="BE1177" s="139">
        <v>76491.642121000375</v>
      </c>
      <c r="BF1177" s="139">
        <v>69057.723560112296</v>
      </c>
      <c r="BG1177" s="139">
        <v>72072.569765306776</v>
      </c>
      <c r="BH1177" s="139">
        <v>74325.756243940632</v>
      </c>
      <c r="BI1177" s="139">
        <v>67467.815652301724</v>
      </c>
      <c r="BJ1177" s="139">
        <v>72079.2101826828</v>
      </c>
      <c r="BK1177" s="139">
        <v>73475.365612738577</v>
      </c>
      <c r="BL1177" s="139">
        <v>72086.276873376642</v>
      </c>
      <c r="BM1177" s="139">
        <v>71300.741154832896</v>
      </c>
      <c r="BN1177" s="139">
        <v>74276.952859837678</v>
      </c>
      <c r="BO1177" s="139">
        <v>72092.708852065989</v>
      </c>
      <c r="BP1177" s="139">
        <v>69094.061001652037</v>
      </c>
      <c r="BQ1177" s="144">
        <v>863820.82387984835</v>
      </c>
    </row>
    <row r="1178" spans="11:69" x14ac:dyDescent="0.25">
      <c r="K1178" s="135" t="s">
        <v>328</v>
      </c>
      <c r="N1178" s="61" t="s">
        <v>1436</v>
      </c>
      <c r="V1178" s="61" t="s">
        <v>409</v>
      </c>
      <c r="W1178" s="61" t="s">
        <v>420</v>
      </c>
      <c r="X1178" s="61">
        <v>152</v>
      </c>
      <c r="AB1178" s="136" t="s">
        <v>414</v>
      </c>
      <c r="AC1178" s="179">
        <v>4650130</v>
      </c>
      <c r="AD1178" s="180" t="s">
        <v>1437</v>
      </c>
      <c r="AE1178" s="139">
        <v>0</v>
      </c>
      <c r="AF1178" s="17">
        <v>893891.12999999989</v>
      </c>
      <c r="AG1178" s="17">
        <v>2887256.6700000004</v>
      </c>
      <c r="AH1178" s="140">
        <v>2868171.3901039339</v>
      </c>
      <c r="AI1178" s="141">
        <v>1061858.3800000001</v>
      </c>
      <c r="AJ1178" s="142">
        <v>3185575.1400000006</v>
      </c>
      <c r="AK1178" s="121">
        <v>2593941.0700000003</v>
      </c>
      <c r="AL1178" s="142">
        <v>3112729.284</v>
      </c>
      <c r="AM1178" s="181">
        <v>2395579.699530174</v>
      </c>
      <c r="AN1178" s="141">
        <v>3066532.7605737601</v>
      </c>
      <c r="AO1178" s="140">
        <v>3201724.4057142828</v>
      </c>
      <c r="AP1178" s="140">
        <v>3293443.6510087689</v>
      </c>
      <c r="AQ1178" s="140">
        <v>3472794.2417020067</v>
      </c>
      <c r="AR1178" s="142">
        <v>-287219.10170200607</v>
      </c>
      <c r="AS1178" s="143">
        <v>-9.0162400533426446E-2</v>
      </c>
      <c r="AT1178" s="142">
        <v>-604622.8515980728</v>
      </c>
      <c r="AU1178" s="143">
        <v>-0.21080429631374403</v>
      </c>
      <c r="AV1178" s="142">
        <v>-585537.57170200627</v>
      </c>
      <c r="AW1178" s="143">
        <v>-0.20280066465376151</v>
      </c>
      <c r="AX1178" s="142">
        <v>-107868.51100876834</v>
      </c>
      <c r="AY1178" s="143">
        <v>-3.3861549725921182E-2</v>
      </c>
      <c r="AZ1178" s="142">
        <v>-425272.26090483507</v>
      </c>
      <c r="BA1178" s="143">
        <v>-0.14827295968858559</v>
      </c>
      <c r="BB1178" s="142">
        <v>-179350.59069323773</v>
      </c>
      <c r="BC1178" s="143">
        <v>-5.4456857228543543E-2</v>
      </c>
      <c r="BE1178" s="139">
        <v>311246.10386937676</v>
      </c>
      <c r="BF1178" s="139">
        <v>275296.81022255769</v>
      </c>
      <c r="BG1178" s="139">
        <v>288201.92262929509</v>
      </c>
      <c r="BH1178" s="139">
        <v>299985.82039376762</v>
      </c>
      <c r="BI1178" s="139">
        <v>272654.99452104239</v>
      </c>
      <c r="BJ1178" s="139">
        <v>288241.75064327847</v>
      </c>
      <c r="BK1178" s="139">
        <v>298332.41256735497</v>
      </c>
      <c r="BL1178" s="139">
        <v>288284.13537169003</v>
      </c>
      <c r="BM1178" s="139">
        <v>287019.71655138239</v>
      </c>
      <c r="BN1178" s="139">
        <v>299693.10574718006</v>
      </c>
      <c r="BO1178" s="139">
        <v>288322.71329444699</v>
      </c>
      <c r="BP1178" s="139">
        <v>275514.75589063473</v>
      </c>
      <c r="BQ1178" s="144">
        <v>3472794.2417020076</v>
      </c>
    </row>
    <row r="1179" spans="11:69" x14ac:dyDescent="0.25">
      <c r="K1179" s="135" t="s">
        <v>328</v>
      </c>
      <c r="N1179" s="61" t="s">
        <v>1438</v>
      </c>
      <c r="V1179" s="61" t="s">
        <v>409</v>
      </c>
      <c r="W1179" s="61" t="s">
        <v>420</v>
      </c>
      <c r="X1179" s="61">
        <v>152</v>
      </c>
      <c r="AB1179" s="136" t="s">
        <v>414</v>
      </c>
      <c r="AC1179" s="179">
        <v>4650131</v>
      </c>
      <c r="AD1179" s="180" t="s">
        <v>1439</v>
      </c>
      <c r="AE1179" s="139">
        <v>2132198.21</v>
      </c>
      <c r="AF1179" s="17">
        <v>9474018.7799999993</v>
      </c>
      <c r="AG1179" s="17">
        <v>11779091.17</v>
      </c>
      <c r="AH1179" s="140">
        <v>12540164.713004207</v>
      </c>
      <c r="AI1179" s="141">
        <v>3939065.67</v>
      </c>
      <c r="AJ1179" s="142">
        <v>11817197.01</v>
      </c>
      <c r="AK1179" s="121">
        <v>10473443.85</v>
      </c>
      <c r="AL1179" s="142">
        <v>12568132.620000001</v>
      </c>
      <c r="AM1179" s="181">
        <v>10474428.205156138</v>
      </c>
      <c r="AN1179" s="141">
        <v>12539180.357848069</v>
      </c>
      <c r="AO1179" s="140">
        <v>11607663.565714244</v>
      </c>
      <c r="AP1179" s="140">
        <v>12478479.946409602</v>
      </c>
      <c r="AQ1179" s="140">
        <v>13192364.367043993</v>
      </c>
      <c r="AR1179" s="142">
        <v>-1375167.3570439927</v>
      </c>
      <c r="AS1179" s="143">
        <v>-0.11637001193094205</v>
      </c>
      <c r="AT1179" s="142">
        <v>-652199.65403978527</v>
      </c>
      <c r="AU1179" s="143">
        <v>-5.2008858652665968E-2</v>
      </c>
      <c r="AV1179" s="142">
        <v>-1413273.1970439926</v>
      </c>
      <c r="AW1179" s="143">
        <v>-0.11998151441797462</v>
      </c>
      <c r="AX1179" s="142">
        <v>-661282.93640960194</v>
      </c>
      <c r="AY1179" s="143">
        <v>-5.5959373094144761E-2</v>
      </c>
      <c r="AZ1179" s="142">
        <v>61684.76659460552</v>
      </c>
      <c r="BA1179" s="143">
        <v>4.9189757875060559E-3</v>
      </c>
      <c r="BB1179" s="142">
        <v>-713884.42063439079</v>
      </c>
      <c r="BC1179" s="143">
        <v>-5.7209245332785486E-2</v>
      </c>
      <c r="BE1179" s="139">
        <v>1168425.0987849382</v>
      </c>
      <c r="BF1179" s="139">
        <v>1051093.8281528368</v>
      </c>
      <c r="BG1179" s="139">
        <v>1096418.7351709774</v>
      </c>
      <c r="BH1179" s="139">
        <v>1139845.3127284078</v>
      </c>
      <c r="BI1179" s="139">
        <v>1035972.7875953024</v>
      </c>
      <c r="BJ1179" s="139">
        <v>1097548.0341541404</v>
      </c>
      <c r="BK1179" s="139">
        <v>1122856.9376071217</v>
      </c>
      <c r="BL1179" s="139">
        <v>1098749.8273481121</v>
      </c>
      <c r="BM1179" s="139">
        <v>1092791.0231400533</v>
      </c>
      <c r="BN1179" s="139">
        <v>1131545.5476455265</v>
      </c>
      <c r="BO1179" s="139">
        <v>1099843.682856407</v>
      </c>
      <c r="BP1179" s="139">
        <v>1057273.5518601718</v>
      </c>
      <c r="BQ1179" s="144">
        <v>13192364.367043996</v>
      </c>
    </row>
    <row r="1180" spans="11:69" x14ac:dyDescent="0.25">
      <c r="K1180" s="135" t="s">
        <v>328</v>
      </c>
      <c r="N1180" s="61" t="s">
        <v>1440</v>
      </c>
      <c r="V1180" s="61" t="s">
        <v>409</v>
      </c>
      <c r="W1180" s="61" t="s">
        <v>420</v>
      </c>
      <c r="X1180" s="61">
        <v>152</v>
      </c>
      <c r="AB1180" s="136" t="s">
        <v>414</v>
      </c>
      <c r="AC1180" s="179">
        <v>4650135</v>
      </c>
      <c r="AD1180" s="180" t="s">
        <v>1441</v>
      </c>
      <c r="AE1180" s="139">
        <v>237963.98</v>
      </c>
      <c r="AF1180" s="17">
        <v>540788.85000000021</v>
      </c>
      <c r="AG1180" s="17">
        <v>125649.99</v>
      </c>
      <c r="AH1180" s="140">
        <v>270068.9571986926</v>
      </c>
      <c r="AI1180" s="141">
        <v>108195.74</v>
      </c>
      <c r="AJ1180" s="142">
        <v>324587.22000000003</v>
      </c>
      <c r="AK1180" s="121">
        <v>262418.84999999998</v>
      </c>
      <c r="AL1180" s="142">
        <v>314902.62</v>
      </c>
      <c r="AM1180" s="181">
        <v>225537.0948778145</v>
      </c>
      <c r="AN1180" s="141">
        <v>306950.71232087805</v>
      </c>
      <c r="AO1180" s="140">
        <v>343109.7225402008</v>
      </c>
      <c r="AP1180" s="140">
        <v>343374.49835330865</v>
      </c>
      <c r="AQ1180" s="140">
        <v>385614.79282729281</v>
      </c>
      <c r="AR1180" s="142">
        <v>-61027.572827292781</v>
      </c>
      <c r="AS1180" s="143">
        <v>-0.18801594476607172</v>
      </c>
      <c r="AT1180" s="142">
        <v>-115545.83562860021</v>
      </c>
      <c r="AU1180" s="143">
        <v>-0.42783827074057945</v>
      </c>
      <c r="AV1180" s="142">
        <v>-259964.80282729282</v>
      </c>
      <c r="AW1180" s="143">
        <v>-2.0689599961551353</v>
      </c>
      <c r="AX1180" s="142">
        <v>-18787.278353308619</v>
      </c>
      <c r="AY1180" s="143">
        <v>-5.7880523926076378E-2</v>
      </c>
      <c r="AZ1180" s="142">
        <v>-73305.541154616047</v>
      </c>
      <c r="BA1180" s="143">
        <v>-0.27143268117514291</v>
      </c>
      <c r="BB1180" s="142">
        <v>-42240.294473984162</v>
      </c>
      <c r="BC1180" s="143">
        <v>-0.12301523460988596</v>
      </c>
      <c r="BE1180" s="139">
        <v>34239.959950930264</v>
      </c>
      <c r="BF1180" s="139">
        <v>30721.754578385055</v>
      </c>
      <c r="BG1180" s="139">
        <v>32054.255811292056</v>
      </c>
      <c r="BH1180" s="139">
        <v>33265.414013230635</v>
      </c>
      <c r="BI1180" s="139">
        <v>30298.592783540127</v>
      </c>
      <c r="BJ1180" s="139">
        <v>32072.253500956587</v>
      </c>
      <c r="BK1180" s="139">
        <v>32903.582253300869</v>
      </c>
      <c r="BL1180" s="139">
        <v>32091.406527934567</v>
      </c>
      <c r="BM1180" s="139">
        <v>31905.352004788776</v>
      </c>
      <c r="BN1180" s="139">
        <v>33133.141503582854</v>
      </c>
      <c r="BO1180" s="139">
        <v>32108.839227684075</v>
      </c>
      <c r="BP1180" s="139">
        <v>30820.240671666987</v>
      </c>
      <c r="BQ1180" s="144">
        <v>385614.79282729287</v>
      </c>
    </row>
    <row r="1181" spans="11:69" x14ac:dyDescent="0.25">
      <c r="K1181" s="135" t="s">
        <v>328</v>
      </c>
      <c r="N1181" s="61" t="s">
        <v>1442</v>
      </c>
      <c r="V1181" s="61" t="s">
        <v>409</v>
      </c>
      <c r="W1181" s="61" t="s">
        <v>420</v>
      </c>
      <c r="X1181" s="61">
        <v>152</v>
      </c>
      <c r="AB1181" s="136" t="s">
        <v>414</v>
      </c>
      <c r="AC1181" s="179">
        <v>4650140</v>
      </c>
      <c r="AD1181" s="180" t="s">
        <v>1443</v>
      </c>
      <c r="AE1181" s="139">
        <v>1519887.79</v>
      </c>
      <c r="AF1181" s="17">
        <v>1947927.5500000005</v>
      </c>
      <c r="AG1181" s="17">
        <v>512858.92000000004</v>
      </c>
      <c r="AH1181" s="140">
        <v>1372786.4818100415</v>
      </c>
      <c r="AI1181" s="141">
        <v>229416.98</v>
      </c>
      <c r="AJ1181" s="142">
        <v>688250.94000000006</v>
      </c>
      <c r="AK1181" s="121">
        <v>646773.79</v>
      </c>
      <c r="AL1181" s="142">
        <v>776128.54799999995</v>
      </c>
      <c r="AM1181" s="181">
        <v>1146470.6371673585</v>
      </c>
      <c r="AN1181" s="141">
        <v>873089.63464268297</v>
      </c>
      <c r="AO1181" s="140">
        <v>821532.00569089141</v>
      </c>
      <c r="AP1181" s="140">
        <v>609011.96941923408</v>
      </c>
      <c r="AQ1181" s="140">
        <v>734594.05537828838</v>
      </c>
      <c r="AR1181" s="142">
        <v>-46343.115378288319</v>
      </c>
      <c r="AS1181" s="143">
        <v>-6.7334619809292687E-2</v>
      </c>
      <c r="AT1181" s="142">
        <v>638192.42643175309</v>
      </c>
      <c r="AU1181" s="143">
        <v>0.46488833834544024</v>
      </c>
      <c r="AV1181" s="142">
        <v>-221735.13537828834</v>
      </c>
      <c r="AW1181" s="143">
        <v>-0.43235113348187121</v>
      </c>
      <c r="AX1181" s="142">
        <v>79238.970580765978</v>
      </c>
      <c r="AY1181" s="143">
        <v>0.11513092968789257</v>
      </c>
      <c r="AZ1181" s="142">
        <v>763774.51239080739</v>
      </c>
      <c r="BA1181" s="143">
        <v>0.55636803138078561</v>
      </c>
      <c r="BB1181" s="142">
        <v>-125582.0859590543</v>
      </c>
      <c r="BC1181" s="143">
        <v>-0.2062062689487234</v>
      </c>
      <c r="BE1181" s="139">
        <v>67728.090313596971</v>
      </c>
      <c r="BF1181" s="139">
        <v>61303.502062260108</v>
      </c>
      <c r="BG1181" s="139">
        <v>63820.550887194731</v>
      </c>
      <c r="BH1181" s="139">
        <v>62365.585921338949</v>
      </c>
      <c r="BI1181" s="139">
        <v>56936.091544913645</v>
      </c>
      <c r="BJ1181" s="139">
        <v>60251.697828904355</v>
      </c>
      <c r="BK1181" s="139">
        <v>61494.315189719629</v>
      </c>
      <c r="BL1181" s="139">
        <v>60305.25457093602</v>
      </c>
      <c r="BM1181" s="139">
        <v>59925.501478549988</v>
      </c>
      <c r="BN1181" s="139">
        <v>61995.718521366725</v>
      </c>
      <c r="BO1181" s="139">
        <v>60354.000816116473</v>
      </c>
      <c r="BP1181" s="139">
        <v>58113.746243390684</v>
      </c>
      <c r="BQ1181" s="144">
        <v>734594.05537828826</v>
      </c>
    </row>
    <row r="1182" spans="11:69" x14ac:dyDescent="0.25">
      <c r="K1182" s="135" t="s">
        <v>328</v>
      </c>
      <c r="N1182" s="61" t="s">
        <v>1444</v>
      </c>
      <c r="V1182" s="61" t="s">
        <v>409</v>
      </c>
      <c r="W1182" s="61" t="s">
        <v>420</v>
      </c>
      <c r="X1182" s="61">
        <v>152</v>
      </c>
      <c r="AB1182" s="136" t="s">
        <v>414</v>
      </c>
      <c r="AC1182" s="179">
        <v>4650146</v>
      </c>
      <c r="AD1182" s="180" t="s">
        <v>1445</v>
      </c>
      <c r="AE1182" s="139">
        <v>0</v>
      </c>
      <c r="AF1182" s="17">
        <v>203565.12</v>
      </c>
      <c r="AG1182" s="17">
        <v>0</v>
      </c>
      <c r="AH1182" s="140">
        <v>0</v>
      </c>
      <c r="AI1182" s="141">
        <v>0</v>
      </c>
      <c r="AJ1182" s="142">
        <v>0</v>
      </c>
      <c r="AK1182" s="121">
        <v>0</v>
      </c>
      <c r="AL1182" s="142">
        <v>0</v>
      </c>
      <c r="AM1182" s="181">
        <v>0</v>
      </c>
      <c r="AN1182" s="141">
        <v>0</v>
      </c>
      <c r="AO1182" s="140">
        <v>0</v>
      </c>
      <c r="AP1182" s="140">
        <v>0</v>
      </c>
      <c r="AQ1182" s="140">
        <v>0</v>
      </c>
      <c r="AR1182" s="142">
        <v>0</v>
      </c>
      <c r="AS1182" s="143">
        <v>0</v>
      </c>
      <c r="AT1182" s="142">
        <v>0</v>
      </c>
      <c r="AU1182" s="143">
        <v>0</v>
      </c>
      <c r="AV1182" s="142">
        <v>0</v>
      </c>
      <c r="AW1182" s="143">
        <v>0</v>
      </c>
      <c r="AX1182" s="142">
        <v>0</v>
      </c>
      <c r="AY1182" s="143">
        <v>0</v>
      </c>
      <c r="AZ1182" s="142">
        <v>0</v>
      </c>
      <c r="BA1182" s="143">
        <v>0</v>
      </c>
      <c r="BB1182" s="142">
        <v>0</v>
      </c>
      <c r="BC1182" s="143">
        <v>0</v>
      </c>
      <c r="BE1182" s="139">
        <v>0</v>
      </c>
      <c r="BF1182" s="139">
        <v>0</v>
      </c>
      <c r="BG1182" s="139">
        <v>0</v>
      </c>
      <c r="BH1182" s="139">
        <v>0</v>
      </c>
      <c r="BI1182" s="139">
        <v>0</v>
      </c>
      <c r="BJ1182" s="139">
        <v>0</v>
      </c>
      <c r="BK1182" s="139">
        <v>0</v>
      </c>
      <c r="BL1182" s="139">
        <v>0</v>
      </c>
      <c r="BM1182" s="139">
        <v>0</v>
      </c>
      <c r="BN1182" s="139">
        <v>0</v>
      </c>
      <c r="BO1182" s="139">
        <v>0</v>
      </c>
      <c r="BP1182" s="139">
        <v>0</v>
      </c>
      <c r="BQ1182" s="144">
        <v>0</v>
      </c>
    </row>
    <row r="1183" spans="11:69" x14ac:dyDescent="0.25">
      <c r="K1183" s="135" t="s">
        <v>328</v>
      </c>
      <c r="N1183" s="61" t="s">
        <v>1446</v>
      </c>
      <c r="V1183" s="61" t="s">
        <v>409</v>
      </c>
      <c r="W1183" s="61" t="s">
        <v>420</v>
      </c>
      <c r="X1183" s="61">
        <v>152</v>
      </c>
      <c r="AB1183" s="136" t="s">
        <v>414</v>
      </c>
      <c r="AC1183" s="179">
        <v>4650147</v>
      </c>
      <c r="AD1183" s="180" t="s">
        <v>1447</v>
      </c>
      <c r="AE1183" s="139">
        <v>109883.44</v>
      </c>
      <c r="AF1183" s="17">
        <v>535832.07000000007</v>
      </c>
      <c r="AG1183" s="17">
        <v>-304758.96999999997</v>
      </c>
      <c r="AH1183" s="140">
        <v>-970279.90797424817</v>
      </c>
      <c r="AI1183" s="141">
        <v>35368.92</v>
      </c>
      <c r="AJ1183" s="142">
        <v>106106.76</v>
      </c>
      <c r="AK1183" s="121">
        <v>27424.130000000005</v>
      </c>
      <c r="AL1183" s="142">
        <v>32908.956000000006</v>
      </c>
      <c r="AM1183" s="181">
        <v>-810463.06234228483</v>
      </c>
      <c r="AN1183" s="141">
        <v>-132392.71563196334</v>
      </c>
      <c r="AO1183" s="140">
        <v>38174.005714285697</v>
      </c>
      <c r="AP1183" s="140">
        <v>106316.40290729834</v>
      </c>
      <c r="AQ1183" s="140">
        <v>122450.66451413387</v>
      </c>
      <c r="AR1183" s="142">
        <v>-16343.904514133872</v>
      </c>
      <c r="AS1183" s="143">
        <v>-0.15403264140884024</v>
      </c>
      <c r="AT1183" s="142">
        <v>-1092730.572488382</v>
      </c>
      <c r="AU1183" s="143">
        <v>-1.1262013811764757</v>
      </c>
      <c r="AV1183" s="142">
        <v>-427209.63451413385</v>
      </c>
      <c r="AW1183" s="143">
        <v>-1.4017951120983703</v>
      </c>
      <c r="AX1183" s="142">
        <v>-209.64290729834465</v>
      </c>
      <c r="AY1183" s="143">
        <v>-1.975773337140298E-3</v>
      </c>
      <c r="AZ1183" s="142">
        <v>-1076596.3108815465</v>
      </c>
      <c r="BA1183" s="143">
        <v>-1.1095729201785347</v>
      </c>
      <c r="BB1183" s="142">
        <v>-16134.261606835527</v>
      </c>
      <c r="BC1183" s="143">
        <v>-0.15175703057696238</v>
      </c>
      <c r="BE1183" s="139">
        <v>11077.43701804892</v>
      </c>
      <c r="BF1183" s="139">
        <v>9648.3394060561313</v>
      </c>
      <c r="BG1183" s="139">
        <v>10128.196253722717</v>
      </c>
      <c r="BH1183" s="139">
        <v>10602.744952196379</v>
      </c>
      <c r="BI1183" s="139">
        <v>9637.8324606342194</v>
      </c>
      <c r="BJ1183" s="139">
        <v>10128.185348403525</v>
      </c>
      <c r="BK1183" s="139">
        <v>10597.582518807605</v>
      </c>
      <c r="BL1183" s="139">
        <v>10128.173743041194</v>
      </c>
      <c r="BM1183" s="139">
        <v>10122.904803548488</v>
      </c>
      <c r="BN1183" s="139">
        <v>10602.825098017551</v>
      </c>
      <c r="BO1183" s="139">
        <v>10128.163180260475</v>
      </c>
      <c r="BP1183" s="139">
        <v>9648.2797313966657</v>
      </c>
      <c r="BQ1183" s="144">
        <v>122450.66451413388</v>
      </c>
    </row>
    <row r="1184" spans="11:69" x14ac:dyDescent="0.25">
      <c r="K1184" s="135" t="s">
        <v>328</v>
      </c>
      <c r="N1184" s="61" t="s">
        <v>1448</v>
      </c>
      <c r="V1184" s="61" t="s">
        <v>409</v>
      </c>
      <c r="W1184" s="61" t="s">
        <v>420</v>
      </c>
      <c r="X1184" s="61">
        <v>152</v>
      </c>
      <c r="AB1184" s="136" t="s">
        <v>414</v>
      </c>
      <c r="AC1184" s="179">
        <v>4650150</v>
      </c>
      <c r="AD1184" s="180" t="s">
        <v>1449</v>
      </c>
      <c r="AE1184" s="139">
        <v>46488.43</v>
      </c>
      <c r="AF1184" s="17">
        <v>939277.48000000068</v>
      </c>
      <c r="AG1184" s="17">
        <v>-573269.02000000014</v>
      </c>
      <c r="AH1184" s="140">
        <v>-1294366.8068789106</v>
      </c>
      <c r="AI1184" s="141">
        <v>399511.34</v>
      </c>
      <c r="AJ1184" s="142">
        <v>1198534.02</v>
      </c>
      <c r="AK1184" s="121">
        <v>1203177.3799999999</v>
      </c>
      <c r="AL1184" s="142">
        <v>1443812.8559999997</v>
      </c>
      <c r="AM1184" s="181">
        <v>-1081561.4342078406</v>
      </c>
      <c r="AN1184" s="141">
        <v>990372.00732892985</v>
      </c>
      <c r="AO1184" s="140">
        <v>1743791.7332568534</v>
      </c>
      <c r="AP1184" s="140">
        <v>1244873.1715893878</v>
      </c>
      <c r="AQ1184" s="140">
        <v>1320048.9433038428</v>
      </c>
      <c r="AR1184" s="142">
        <v>-121514.92330384278</v>
      </c>
      <c r="AS1184" s="143">
        <v>-0.10138629465339898</v>
      </c>
      <c r="AT1184" s="142">
        <v>-2614415.7501827534</v>
      </c>
      <c r="AU1184" s="143">
        <v>-2.0198414671084306</v>
      </c>
      <c r="AV1184" s="142">
        <v>-1893317.963303843</v>
      </c>
      <c r="AW1184" s="143">
        <v>-3.3026692482071378</v>
      </c>
      <c r="AX1184" s="142">
        <v>-46339.151589387795</v>
      </c>
      <c r="AY1184" s="143">
        <v>-3.8663192546998203E-2</v>
      </c>
      <c r="AZ1184" s="142">
        <v>-2539239.9784682984</v>
      </c>
      <c r="BA1184" s="143">
        <v>-1.9617622801925321</v>
      </c>
      <c r="BB1184" s="142">
        <v>-75175.771714454982</v>
      </c>
      <c r="BC1184" s="143">
        <v>-6.0388297723915567E-2</v>
      </c>
      <c r="BE1184" s="139">
        <v>118209.57757754422</v>
      </c>
      <c r="BF1184" s="139">
        <v>104744.31100534787</v>
      </c>
      <c r="BG1184" s="139">
        <v>109652.46534705097</v>
      </c>
      <c r="BH1184" s="139">
        <v>113949.0508948546</v>
      </c>
      <c r="BI1184" s="139">
        <v>103493.67016246369</v>
      </c>
      <c r="BJ1184" s="139">
        <v>109655.20871595085</v>
      </c>
      <c r="BK1184" s="139">
        <v>113300.83362371099</v>
      </c>
      <c r="BL1184" s="139">
        <v>109658.12816704322</v>
      </c>
      <c r="BM1184" s="139">
        <v>109036.69760837902</v>
      </c>
      <c r="BN1184" s="139">
        <v>113928.89417689173</v>
      </c>
      <c r="BO1184" s="139">
        <v>109660.78486003667</v>
      </c>
      <c r="BP1184" s="139">
        <v>104759.32116456878</v>
      </c>
      <c r="BQ1184" s="144">
        <v>1320048.9433038426</v>
      </c>
    </row>
    <row r="1185" spans="11:69" x14ac:dyDescent="0.25">
      <c r="K1185" s="135" t="s">
        <v>328</v>
      </c>
      <c r="N1185" s="61" t="s">
        <v>1450</v>
      </c>
      <c r="V1185" s="61" t="s">
        <v>409</v>
      </c>
      <c r="W1185" s="61" t="s">
        <v>420</v>
      </c>
      <c r="X1185" s="61">
        <v>152</v>
      </c>
      <c r="AB1185" s="136" t="s">
        <v>414</v>
      </c>
      <c r="AC1185" s="179">
        <v>4650155</v>
      </c>
      <c r="AD1185" s="180" t="s">
        <v>1451</v>
      </c>
      <c r="AE1185" s="139">
        <v>0</v>
      </c>
      <c r="AF1185" s="17">
        <v>10564506.560000001</v>
      </c>
      <c r="AG1185" s="17">
        <v>15490654.199999999</v>
      </c>
      <c r="AH1185" s="140">
        <v>14738954.329657387</v>
      </c>
      <c r="AI1185" s="141">
        <v>4612740.2199999988</v>
      </c>
      <c r="AJ1185" s="142">
        <v>13838220.659999996</v>
      </c>
      <c r="AK1185" s="121">
        <v>11601287.08</v>
      </c>
      <c r="AL1185" s="142">
        <v>13921544.496000001</v>
      </c>
      <c r="AM1185" s="181">
        <v>12311246.837770816</v>
      </c>
      <c r="AN1185" s="141">
        <v>14028994.571886571</v>
      </c>
      <c r="AO1185" s="140">
        <v>14081237.635517687</v>
      </c>
      <c r="AP1185" s="140">
        <v>14497811.944998011</v>
      </c>
      <c r="AQ1185" s="140">
        <v>14943016.953039134</v>
      </c>
      <c r="AR1185" s="142">
        <v>-1104796.2930391375</v>
      </c>
      <c r="AS1185" s="143">
        <v>-7.9836585944362146E-2</v>
      </c>
      <c r="AT1185" s="142">
        <v>-204062.62338174693</v>
      </c>
      <c r="AU1185" s="143">
        <v>-1.3845122172007602E-2</v>
      </c>
      <c r="AV1185" s="142">
        <v>547637.24696086533</v>
      </c>
      <c r="AW1185" s="143">
        <v>3.5352751400316289E-2</v>
      </c>
      <c r="AX1185" s="142">
        <v>-659591.28499801457</v>
      </c>
      <c r="AY1185" s="143">
        <v>-4.7664457823294655E-2</v>
      </c>
      <c r="AZ1185" s="142">
        <v>241142.384659376</v>
      </c>
      <c r="BA1185" s="143">
        <v>1.6360888246607481E-2</v>
      </c>
      <c r="BB1185" s="142">
        <v>-445205.00804112293</v>
      </c>
      <c r="BC1185" s="143">
        <v>-3.0708427570322164E-2</v>
      </c>
      <c r="BE1185" s="139">
        <v>1333476.1502854647</v>
      </c>
      <c r="BF1185" s="139">
        <v>1187942.7104255955</v>
      </c>
      <c r="BG1185" s="139">
        <v>1241978.4353234163</v>
      </c>
      <c r="BH1185" s="139">
        <v>1289229.9005939427</v>
      </c>
      <c r="BI1185" s="139">
        <v>1172081.9645133733</v>
      </c>
      <c r="BJ1185" s="139">
        <v>1242207.022324882</v>
      </c>
      <c r="BK1185" s="139">
        <v>1279391.1866625729</v>
      </c>
      <c r="BL1185" s="139">
        <v>1242450.2832344549</v>
      </c>
      <c r="BM1185" s="139">
        <v>1234844.1219559985</v>
      </c>
      <c r="BN1185" s="139">
        <v>1287549.9019643425</v>
      </c>
      <c r="BO1185" s="139">
        <v>1242671.6961478982</v>
      </c>
      <c r="BP1185" s="139">
        <v>1189193.5796071927</v>
      </c>
      <c r="BQ1185" s="144">
        <v>14943016.953039134</v>
      </c>
    </row>
    <row r="1186" spans="11:69" x14ac:dyDescent="0.25">
      <c r="K1186" s="135" t="s">
        <v>328</v>
      </c>
      <c r="N1186" s="61" t="s">
        <v>1452</v>
      </c>
      <c r="V1186" s="61" t="s">
        <v>409</v>
      </c>
      <c r="W1186" s="61" t="s">
        <v>420</v>
      </c>
      <c r="X1186" s="61">
        <v>152</v>
      </c>
      <c r="AB1186" s="136" t="s">
        <v>414</v>
      </c>
      <c r="AC1186" s="179">
        <v>4650160</v>
      </c>
      <c r="AD1186" s="180" t="s">
        <v>1453</v>
      </c>
      <c r="AE1186" s="139">
        <v>0</v>
      </c>
      <c r="AF1186" s="17">
        <v>811279.43</v>
      </c>
      <c r="AG1186" s="17">
        <v>2127646.04</v>
      </c>
      <c r="AH1186" s="140">
        <v>2271484.9931854182</v>
      </c>
      <c r="AI1186" s="141">
        <v>226151.04000000001</v>
      </c>
      <c r="AJ1186" s="142">
        <v>678453.12</v>
      </c>
      <c r="AK1186" s="121">
        <v>674218.15</v>
      </c>
      <c r="AL1186" s="142">
        <v>809061.78</v>
      </c>
      <c r="AM1186" s="181">
        <v>1897109.0511186121</v>
      </c>
      <c r="AN1186" s="141">
        <v>1048594.0920668063</v>
      </c>
      <c r="AO1186" s="140">
        <v>768342.97714285669</v>
      </c>
      <c r="AP1186" s="140">
        <v>728005.11148672213</v>
      </c>
      <c r="AQ1186" s="140">
        <v>759622.08418801136</v>
      </c>
      <c r="AR1186" s="142">
        <v>-81168.964188011363</v>
      </c>
      <c r="AS1186" s="143">
        <v>-0.11963827977976041</v>
      </c>
      <c r="AT1186" s="142">
        <v>1511862.9089974067</v>
      </c>
      <c r="AU1186" s="143">
        <v>0.66558348989012905</v>
      </c>
      <c r="AV1186" s="142">
        <v>1368023.9558119886</v>
      </c>
      <c r="AW1186" s="143">
        <v>0.64297534932642675</v>
      </c>
      <c r="AX1186" s="142">
        <v>-49551.991486722138</v>
      </c>
      <c r="AY1186" s="143">
        <v>-7.3036721368046981E-2</v>
      </c>
      <c r="AZ1186" s="142">
        <v>1543479.8816986959</v>
      </c>
      <c r="BA1186" s="143">
        <v>0.67950256608748094</v>
      </c>
      <c r="BB1186" s="142">
        <v>-31616.972701289225</v>
      </c>
      <c r="BC1186" s="143">
        <v>-4.3429602625620956E-2</v>
      </c>
      <c r="BE1186" s="139">
        <v>67255.181417917207</v>
      </c>
      <c r="BF1186" s="139">
        <v>60677.610346038658</v>
      </c>
      <c r="BG1186" s="139">
        <v>63282.527416419471</v>
      </c>
      <c r="BH1186" s="139">
        <v>65421.873183421427</v>
      </c>
      <c r="BI1186" s="139">
        <v>59513.037973491591</v>
      </c>
      <c r="BJ1186" s="139">
        <v>63305.805884981812</v>
      </c>
      <c r="BK1186" s="139">
        <v>64645.250497722845</v>
      </c>
      <c r="BL1186" s="139">
        <v>63330.578682372172</v>
      </c>
      <c r="BM1186" s="139">
        <v>62781.308651038402</v>
      </c>
      <c r="BN1186" s="139">
        <v>65250.790136496216</v>
      </c>
      <c r="BO1186" s="139">
        <v>63353.126373992964</v>
      </c>
      <c r="BP1186" s="139">
        <v>60804.993624118419</v>
      </c>
      <c r="BQ1186" s="144">
        <v>759622.08418801113</v>
      </c>
    </row>
    <row r="1187" spans="11:69" x14ac:dyDescent="0.25">
      <c r="K1187" s="135" t="s">
        <v>328</v>
      </c>
      <c r="N1187" s="61" t="s">
        <v>1454</v>
      </c>
      <c r="V1187" s="61" t="s">
        <v>409</v>
      </c>
      <c r="W1187" s="61" t="s">
        <v>420</v>
      </c>
      <c r="X1187" s="61">
        <v>152</v>
      </c>
      <c r="AB1187" s="136" t="s">
        <v>414</v>
      </c>
      <c r="AC1187" s="179">
        <v>4650165</v>
      </c>
      <c r="AD1187" s="180" t="s">
        <v>1455</v>
      </c>
      <c r="AE1187" s="139">
        <v>0</v>
      </c>
      <c r="AF1187" s="17">
        <v>444088.69999999995</v>
      </c>
      <c r="AG1187" s="17">
        <v>1170899.47</v>
      </c>
      <c r="AH1187" s="140">
        <v>1209443.3794944803</v>
      </c>
      <c r="AI1187" s="141">
        <v>537318.64</v>
      </c>
      <c r="AJ1187" s="142">
        <v>1611955.92</v>
      </c>
      <c r="AK1187" s="121">
        <v>1339776.72</v>
      </c>
      <c r="AL1187" s="142">
        <v>1607732.0639999998</v>
      </c>
      <c r="AM1187" s="181">
        <v>1010270.0606036496</v>
      </c>
      <c r="AN1187" s="141">
        <v>1538950.0388908307</v>
      </c>
      <c r="AO1187" s="140">
        <v>1897851.1542857101</v>
      </c>
      <c r="AP1187" s="140">
        <v>1763657.9691054649</v>
      </c>
      <c r="AQ1187" s="140">
        <v>1859582.0180103213</v>
      </c>
      <c r="AR1187" s="142">
        <v>-247626.09801032138</v>
      </c>
      <c r="AS1187" s="143">
        <v>-0.15361840540299723</v>
      </c>
      <c r="AT1187" s="142">
        <v>-650138.63851584098</v>
      </c>
      <c r="AU1187" s="143">
        <v>-0.53755194293393382</v>
      </c>
      <c r="AV1187" s="142">
        <v>-688682.54801032133</v>
      </c>
      <c r="AW1187" s="143">
        <v>-0.58816539391748235</v>
      </c>
      <c r="AX1187" s="142">
        <v>-151702.04910546495</v>
      </c>
      <c r="AY1187" s="143">
        <v>-9.4110544353759346E-2</v>
      </c>
      <c r="AZ1187" s="142">
        <v>-554214.58961098455</v>
      </c>
      <c r="BA1187" s="143">
        <v>-0.4582393843378047</v>
      </c>
      <c r="BB1187" s="142">
        <v>-95924.048904856434</v>
      </c>
      <c r="BC1187" s="143">
        <v>-5.4389258339875013E-2</v>
      </c>
      <c r="BE1187" s="139">
        <v>164618.90702949942</v>
      </c>
      <c r="BF1187" s="139">
        <v>148714.08630587801</v>
      </c>
      <c r="BG1187" s="139">
        <v>155212.32811296667</v>
      </c>
      <c r="BH1187" s="139">
        <v>159965.52226983177</v>
      </c>
      <c r="BI1187" s="139">
        <v>145147.86146237107</v>
      </c>
      <c r="BJ1187" s="139">
        <v>155219.91998256103</v>
      </c>
      <c r="BK1187" s="139">
        <v>158119.02995106956</v>
      </c>
      <c r="BL1187" s="139">
        <v>155227.99920338829</v>
      </c>
      <c r="BM1187" s="139">
        <v>153455.6545077255</v>
      </c>
      <c r="BN1187" s="139">
        <v>159909.72610465772</v>
      </c>
      <c r="BO1187" s="139">
        <v>155235.35278257506</v>
      </c>
      <c r="BP1187" s="139">
        <v>148755.63029779732</v>
      </c>
      <c r="BQ1187" s="144">
        <v>1859582.0180103215</v>
      </c>
    </row>
    <row r="1188" spans="11:69" x14ac:dyDescent="0.25">
      <c r="K1188" s="135" t="s">
        <v>328</v>
      </c>
      <c r="N1188" s="61" t="s">
        <v>1456</v>
      </c>
      <c r="V1188" s="61" t="s">
        <v>409</v>
      </c>
      <c r="W1188" s="61" t="s">
        <v>420</v>
      </c>
      <c r="X1188" s="61">
        <v>152</v>
      </c>
      <c r="AB1188" s="136" t="s">
        <v>414</v>
      </c>
      <c r="AC1188" s="179">
        <v>4650170</v>
      </c>
      <c r="AD1188" s="180" t="s">
        <v>1457</v>
      </c>
      <c r="AE1188" s="139">
        <v>0</v>
      </c>
      <c r="AF1188" s="17">
        <v>23334705.41</v>
      </c>
      <c r="AG1188" s="17">
        <v>31347922.809999999</v>
      </c>
      <c r="AH1188" s="140">
        <v>30789017.593316175</v>
      </c>
      <c r="AI1188" s="141">
        <v>9535751.3200000003</v>
      </c>
      <c r="AJ1188" s="142">
        <v>28607253.960000001</v>
      </c>
      <c r="AK1188" s="121">
        <v>22946537.229999997</v>
      </c>
      <c r="AL1188" s="142">
        <v>27535844.675999999</v>
      </c>
      <c r="AM1188" s="181">
        <v>25708451.75313608</v>
      </c>
      <c r="AN1188" s="141">
        <v>28027103.070180092</v>
      </c>
      <c r="AO1188" s="140">
        <v>25928487.807567425</v>
      </c>
      <c r="AP1188" s="140">
        <v>29964771.228504453</v>
      </c>
      <c r="AQ1188" s="140">
        <v>30800288.180225518</v>
      </c>
      <c r="AR1188" s="142">
        <v>-2193034.2202255167</v>
      </c>
      <c r="AS1188" s="143">
        <v>-7.6660074514384349E-2</v>
      </c>
      <c r="AT1188" s="142">
        <v>-11270.586909342557</v>
      </c>
      <c r="AU1188" s="143">
        <v>-3.660586725504756E-4</v>
      </c>
      <c r="AV1188" s="142">
        <v>547634.62977448106</v>
      </c>
      <c r="AW1188" s="143">
        <v>1.7469566742705691E-2</v>
      </c>
      <c r="AX1188" s="142">
        <v>-1357517.268504452</v>
      </c>
      <c r="AY1188" s="143">
        <v>-4.7453602865993219E-2</v>
      </c>
      <c r="AZ1188" s="142">
        <v>824246.36481172219</v>
      </c>
      <c r="BA1188" s="143">
        <v>2.6770791315883152E-2</v>
      </c>
      <c r="BB1188" s="142">
        <v>-835516.95172106475</v>
      </c>
      <c r="BC1188" s="143">
        <v>-2.7883308213822313E-2</v>
      </c>
      <c r="BE1188" s="139">
        <v>2707278.4595124125</v>
      </c>
      <c r="BF1188" s="139">
        <v>2456783.9646877367</v>
      </c>
      <c r="BG1188" s="139">
        <v>2555830.0955792665</v>
      </c>
      <c r="BH1188" s="139">
        <v>2668465.0892038252</v>
      </c>
      <c r="BI1188" s="139">
        <v>2427654.2830351042</v>
      </c>
      <c r="BJ1188" s="139">
        <v>2561445.2206638297</v>
      </c>
      <c r="BK1188" s="139">
        <v>2607022.8017676058</v>
      </c>
      <c r="BL1188" s="139">
        <v>2567420.8031187612</v>
      </c>
      <c r="BM1188" s="139">
        <v>2560820.0612407411</v>
      </c>
      <c r="BN1188" s="139">
        <v>2627196.7582096257</v>
      </c>
      <c r="BO1188" s="139">
        <v>2572859.7011352591</v>
      </c>
      <c r="BP1188" s="139">
        <v>2487510.9420713452</v>
      </c>
      <c r="BQ1188" s="144">
        <v>30800288.180225514</v>
      </c>
    </row>
    <row r="1189" spans="11:69" x14ac:dyDescent="0.25">
      <c r="K1189" s="135" t="s">
        <v>328</v>
      </c>
      <c r="N1189" s="61" t="s">
        <v>3156</v>
      </c>
      <c r="V1189" s="61" t="s">
        <v>409</v>
      </c>
      <c r="W1189" s="61" t="s">
        <v>420</v>
      </c>
      <c r="X1189" s="61">
        <v>152</v>
      </c>
      <c r="AB1189" s="136" t="s">
        <v>414</v>
      </c>
      <c r="AC1189" s="179">
        <v>4650205</v>
      </c>
      <c r="AD1189" s="180" t="s">
        <v>3157</v>
      </c>
      <c r="AE1189" s="139">
        <v>3145953.01</v>
      </c>
      <c r="AF1189" s="17">
        <v>-813884.96</v>
      </c>
      <c r="AG1189" s="17">
        <v>-3906974.18</v>
      </c>
      <c r="AH1189" s="140">
        <v>0</v>
      </c>
      <c r="AI1189" s="141">
        <v>0</v>
      </c>
      <c r="AJ1189" s="142">
        <v>0</v>
      </c>
      <c r="AK1189" s="121">
        <v>-1119401.24</v>
      </c>
      <c r="AL1189" s="142">
        <v>-1343281.4879999999</v>
      </c>
      <c r="AM1189" s="181">
        <v>0</v>
      </c>
      <c r="AN1189" s="141">
        <v>-1119401.24</v>
      </c>
      <c r="AO1189" s="140">
        <v>-1145874.0514285699</v>
      </c>
      <c r="AP1189" s="140">
        <v>0</v>
      </c>
      <c r="AQ1189" s="140">
        <v>0</v>
      </c>
      <c r="AR1189" s="142">
        <v>0</v>
      </c>
      <c r="AS1189" s="143">
        <v>0</v>
      </c>
      <c r="AT1189" s="142">
        <v>0</v>
      </c>
      <c r="AU1189" s="143">
        <v>0</v>
      </c>
      <c r="AV1189" s="142">
        <v>-3906974.18</v>
      </c>
      <c r="AW1189" s="143">
        <v>-1</v>
      </c>
      <c r="AX1189" s="142">
        <v>0</v>
      </c>
      <c r="AY1189" s="143">
        <v>0</v>
      </c>
      <c r="AZ1189" s="142">
        <v>0</v>
      </c>
      <c r="BA1189" s="143">
        <v>0</v>
      </c>
      <c r="BB1189" s="142">
        <v>0</v>
      </c>
      <c r="BC1189" s="143">
        <v>0</v>
      </c>
      <c r="BE1189" s="139">
        <v>0</v>
      </c>
      <c r="BF1189" s="139">
        <v>0</v>
      </c>
      <c r="BG1189" s="139">
        <v>0</v>
      </c>
      <c r="BH1189" s="139">
        <v>0</v>
      </c>
      <c r="BI1189" s="139">
        <v>0</v>
      </c>
      <c r="BJ1189" s="139">
        <v>0</v>
      </c>
      <c r="BK1189" s="139">
        <v>0</v>
      </c>
      <c r="BL1189" s="139">
        <v>0</v>
      </c>
      <c r="BM1189" s="139">
        <v>0</v>
      </c>
      <c r="BN1189" s="139">
        <v>0</v>
      </c>
      <c r="BO1189" s="139">
        <v>0</v>
      </c>
      <c r="BP1189" s="139">
        <v>0</v>
      </c>
      <c r="BQ1189" s="144">
        <v>0</v>
      </c>
    </row>
    <row r="1190" spans="11:69" x14ac:dyDescent="0.25">
      <c r="K1190" s="135" t="s">
        <v>328</v>
      </c>
      <c r="N1190" s="61" t="s">
        <v>1458</v>
      </c>
      <c r="V1190" s="61" t="s">
        <v>409</v>
      </c>
      <c r="W1190" s="61" t="s">
        <v>420</v>
      </c>
      <c r="X1190" s="61">
        <v>152</v>
      </c>
      <c r="AB1190" s="136" t="s">
        <v>414</v>
      </c>
      <c r="AC1190" s="179">
        <v>4650305</v>
      </c>
      <c r="AD1190" s="180" t="s">
        <v>1459</v>
      </c>
      <c r="AE1190" s="139">
        <v>0</v>
      </c>
      <c r="AF1190" s="17">
        <v>122992.78</v>
      </c>
      <c r="AG1190" s="17">
        <v>25628.519999999997</v>
      </c>
      <c r="AH1190" s="140">
        <v>39800.778181945658</v>
      </c>
      <c r="AI1190" s="141">
        <v>-445.75</v>
      </c>
      <c r="AJ1190" s="142">
        <v>-1337.25</v>
      </c>
      <c r="AK1190" s="121">
        <v>-2808.83</v>
      </c>
      <c r="AL1190" s="142">
        <v>-3370.5959999999995</v>
      </c>
      <c r="AM1190" s="181">
        <v>33238.59120421164</v>
      </c>
      <c r="AN1190" s="141">
        <v>3753.3569777340181</v>
      </c>
      <c r="AO1190" s="140">
        <v>-4209.25714285714</v>
      </c>
      <c r="AP1190" s="140">
        <v>-2008.63302421349</v>
      </c>
      <c r="AQ1190" s="140">
        <v>-2068.763989266854</v>
      </c>
      <c r="AR1190" s="142">
        <v>731.51398926685397</v>
      </c>
      <c r="AS1190" s="143">
        <v>0.54702859545100313</v>
      </c>
      <c r="AT1190" s="142">
        <v>41869.54217121251</v>
      </c>
      <c r="AU1190" s="143">
        <v>1.0519779784156402</v>
      </c>
      <c r="AV1190" s="142">
        <v>27697.283989266849</v>
      </c>
      <c r="AW1190" s="143">
        <v>1.0807211649079562</v>
      </c>
      <c r="AX1190" s="142">
        <v>671.38302421348999</v>
      </c>
      <c r="AY1190" s="143">
        <v>0.50206245968479346</v>
      </c>
      <c r="AZ1190" s="142">
        <v>41809.411206159144</v>
      </c>
      <c r="BA1190" s="143">
        <v>1.0504671796875731</v>
      </c>
      <c r="BB1190" s="142">
        <v>60.13096505336398</v>
      </c>
      <c r="BC1190" s="143">
        <v>2.993626228808478E-2</v>
      </c>
      <c r="BE1190" s="139">
        <v>-184.251160925931</v>
      </c>
      <c r="BF1190" s="139">
        <v>-164.785235651363</v>
      </c>
      <c r="BG1190" s="139">
        <v>-172.27423171026101</v>
      </c>
      <c r="BH1190" s="139">
        <v>-178.26269630419199</v>
      </c>
      <c r="BI1190" s="139">
        <v>-161.78417272608601</v>
      </c>
      <c r="BJ1190" s="139">
        <v>-172.274231683203</v>
      </c>
      <c r="BK1190" s="139">
        <v>-176.762164826614</v>
      </c>
      <c r="BL1190" s="139">
        <v>-172.27423166967401</v>
      </c>
      <c r="BM1190" s="139">
        <v>-170.77370022009401</v>
      </c>
      <c r="BN1190" s="139">
        <v>-178.26269627619399</v>
      </c>
      <c r="BO1190" s="139">
        <v>-172.27423166967401</v>
      </c>
      <c r="BP1190" s="139">
        <v>-164.785235603568</v>
      </c>
      <c r="BQ1190" s="144">
        <v>-2068.763989266854</v>
      </c>
    </row>
    <row r="1191" spans="11:69" x14ac:dyDescent="0.25">
      <c r="K1191" s="135" t="s">
        <v>328</v>
      </c>
      <c r="N1191" s="61" t="s">
        <v>1460</v>
      </c>
      <c r="V1191" s="61" t="s">
        <v>409</v>
      </c>
      <c r="W1191" s="61" t="s">
        <v>420</v>
      </c>
      <c r="X1191" s="61">
        <v>152</v>
      </c>
      <c r="AB1191" s="136" t="s">
        <v>414</v>
      </c>
      <c r="AC1191" s="179">
        <v>4650905</v>
      </c>
      <c r="AD1191" s="180" t="s">
        <v>1461</v>
      </c>
      <c r="AE1191" s="139">
        <v>0</v>
      </c>
      <c r="AF1191" s="17">
        <v>119.10000000000002</v>
      </c>
      <c r="AG1191" s="17">
        <v>434.23000000000013</v>
      </c>
      <c r="AH1191" s="140">
        <v>1084.0820502530194</v>
      </c>
      <c r="AI1191" s="141">
        <v>341.87</v>
      </c>
      <c r="AJ1191" s="142">
        <v>1025.6100000000001</v>
      </c>
      <c r="AK1191" s="121">
        <v>9351.31</v>
      </c>
      <c r="AL1191" s="142">
        <v>11221.572</v>
      </c>
      <c r="AM1191" s="181">
        <v>903.40170854418284</v>
      </c>
      <c r="AN1191" s="141">
        <v>9531.9903417088353</v>
      </c>
      <c r="AO1191" s="140">
        <v>15975.531428571398</v>
      </c>
      <c r="AP1191" s="140">
        <v>1730.1803300495999</v>
      </c>
      <c r="AQ1191" s="140">
        <v>1804.173376382885</v>
      </c>
      <c r="AR1191" s="142">
        <v>-778.56337638288483</v>
      </c>
      <c r="AS1191" s="143">
        <v>-0.7591222554215391</v>
      </c>
      <c r="AT1191" s="142">
        <v>-720.09132612986559</v>
      </c>
      <c r="AU1191" s="143">
        <v>-0.66424061348658969</v>
      </c>
      <c r="AV1191" s="142">
        <v>-1369.9433763828847</v>
      </c>
      <c r="AW1191" s="143">
        <v>-3.1548796176746983</v>
      </c>
      <c r="AX1191" s="142">
        <v>-704.57033004959976</v>
      </c>
      <c r="AY1191" s="143">
        <v>-0.68697685284815835</v>
      </c>
      <c r="AZ1191" s="142">
        <v>-646.09827979658053</v>
      </c>
      <c r="BA1191" s="143">
        <v>-0.59598651194878138</v>
      </c>
      <c r="BB1191" s="142">
        <v>-73.993046333285065</v>
      </c>
      <c r="BC1191" s="143">
        <v>-4.2766089203640334E-2</v>
      </c>
      <c r="BE1191" s="139">
        <v>160.26893809269001</v>
      </c>
      <c r="BF1191" s="139">
        <v>143.96559723005299</v>
      </c>
      <c r="BG1191" s="139">
        <v>150.40794870385599</v>
      </c>
      <c r="BH1191" s="139">
        <v>155.33844339832601</v>
      </c>
      <c r="BI1191" s="139">
        <v>140.94188367398701</v>
      </c>
      <c r="BJ1191" s="139">
        <v>150.40794870385599</v>
      </c>
      <c r="BK1191" s="139">
        <v>153.826586620293</v>
      </c>
      <c r="BL1191" s="139">
        <v>150.40794870385599</v>
      </c>
      <c r="BM1191" s="139">
        <v>148.89609192582401</v>
      </c>
      <c r="BN1191" s="139">
        <v>155.33844339832601</v>
      </c>
      <c r="BO1191" s="139">
        <v>150.40794870385599</v>
      </c>
      <c r="BP1191" s="139">
        <v>143.96559722796201</v>
      </c>
      <c r="BQ1191" s="144">
        <v>1804.173376382885</v>
      </c>
    </row>
    <row r="1192" spans="11:69" x14ac:dyDescent="0.25">
      <c r="K1192" s="135" t="s">
        <v>328</v>
      </c>
      <c r="N1192" s="61" t="s">
        <v>1462</v>
      </c>
      <c r="V1192" s="61" t="s">
        <v>409</v>
      </c>
      <c r="W1192" s="61" t="s">
        <v>420</v>
      </c>
      <c r="X1192" s="61">
        <v>152</v>
      </c>
      <c r="AB1192" s="136" t="s">
        <v>414</v>
      </c>
      <c r="AC1192" s="179">
        <v>4650910</v>
      </c>
      <c r="AD1192" s="180" t="s">
        <v>1463</v>
      </c>
      <c r="AE1192" s="139">
        <v>0</v>
      </c>
      <c r="AF1192" s="17">
        <v>767924.86</v>
      </c>
      <c r="AG1192" s="17">
        <v>395630.92</v>
      </c>
      <c r="AH1192" s="140">
        <v>363141.99806468631</v>
      </c>
      <c r="AI1192" s="141">
        <v>313102.68</v>
      </c>
      <c r="AJ1192" s="142">
        <v>939308.04</v>
      </c>
      <c r="AK1192" s="121">
        <v>879146.05</v>
      </c>
      <c r="AL1192" s="142">
        <v>1054975.2600000002</v>
      </c>
      <c r="AM1192" s="181">
        <v>302618.33172057196</v>
      </c>
      <c r="AN1192" s="141">
        <v>939669.71634411439</v>
      </c>
      <c r="AO1192" s="140">
        <v>1027104.25714286</v>
      </c>
      <c r="AP1192" s="140">
        <v>985157.70300899283</v>
      </c>
      <c r="AQ1192" s="140">
        <v>1027289.0452155307</v>
      </c>
      <c r="AR1192" s="142">
        <v>-87981.005215530633</v>
      </c>
      <c r="AS1192" s="143">
        <v>-9.3665764018724493E-2</v>
      </c>
      <c r="AT1192" s="142">
        <v>-664147.04715084436</v>
      </c>
      <c r="AU1192" s="143">
        <v>-1.8288907663952991</v>
      </c>
      <c r="AV1192" s="142">
        <v>-631658.12521553063</v>
      </c>
      <c r="AW1192" s="143">
        <v>-1.5965843246415894</v>
      </c>
      <c r="AX1192" s="142">
        <v>-45849.663008992793</v>
      </c>
      <c r="AY1192" s="143">
        <v>-4.8812169231504492E-2</v>
      </c>
      <c r="AZ1192" s="142">
        <v>-622015.70494430652</v>
      </c>
      <c r="BA1192" s="143">
        <v>-1.7128718469889213</v>
      </c>
      <c r="BB1192" s="142">
        <v>-42131.34220653784</v>
      </c>
      <c r="BC1192" s="143">
        <v>-4.2766089203642201E-2</v>
      </c>
      <c r="BE1192" s="139">
        <v>91256.487068350398</v>
      </c>
      <c r="BF1192" s="139">
        <v>81973.430524094903</v>
      </c>
      <c r="BG1192" s="139">
        <v>85641.679474611505</v>
      </c>
      <c r="BH1192" s="139">
        <v>88449.083271511001</v>
      </c>
      <c r="BI1192" s="139">
        <v>80251.740218342195</v>
      </c>
      <c r="BJ1192" s="139">
        <v>85641.679474611607</v>
      </c>
      <c r="BK1192" s="139">
        <v>87588.238118634705</v>
      </c>
      <c r="BL1192" s="139">
        <v>85641.679474611694</v>
      </c>
      <c r="BM1192" s="139">
        <v>84780.834321735194</v>
      </c>
      <c r="BN1192" s="139">
        <v>88449.083271511103</v>
      </c>
      <c r="BO1192" s="139">
        <v>85641.679474611694</v>
      </c>
      <c r="BP1192" s="139">
        <v>81973.430522904702</v>
      </c>
      <c r="BQ1192" s="144">
        <v>1027289.0452155307</v>
      </c>
    </row>
    <row r="1193" spans="11:69" x14ac:dyDescent="0.25">
      <c r="K1193" s="135" t="s">
        <v>328</v>
      </c>
      <c r="N1193" s="61" t="s">
        <v>3158</v>
      </c>
      <c r="V1193" s="61" t="s">
        <v>409</v>
      </c>
      <c r="W1193" s="61" t="s">
        <v>420</v>
      </c>
      <c r="X1193" s="61">
        <v>152</v>
      </c>
      <c r="AB1193" s="136" t="s">
        <v>414</v>
      </c>
      <c r="AC1193" s="179">
        <v>4650915</v>
      </c>
      <c r="AD1193" s="180" t="s">
        <v>1465</v>
      </c>
      <c r="AE1193" s="139">
        <v>0</v>
      </c>
      <c r="AF1193" s="17">
        <v>0</v>
      </c>
      <c r="AG1193" s="17">
        <v>0</v>
      </c>
      <c r="AH1193" s="140">
        <v>0</v>
      </c>
      <c r="AI1193" s="141">
        <v>439.95000000000005</v>
      </c>
      <c r="AJ1193" s="142">
        <v>1319.8500000000001</v>
      </c>
      <c r="AK1193" s="121">
        <v>439.95000000000005</v>
      </c>
      <c r="AL1193" s="142">
        <v>527.94000000000005</v>
      </c>
      <c r="AM1193" s="181">
        <v>0</v>
      </c>
      <c r="AN1193" s="141">
        <v>439.95000000000005</v>
      </c>
      <c r="AO1193" s="140">
        <v>754.2</v>
      </c>
      <c r="AP1193" s="140">
        <v>2226.5563992316402</v>
      </c>
      <c r="AQ1193" s="140">
        <v>2321.7775088181206</v>
      </c>
      <c r="AR1193" s="142">
        <v>-1001.9275088181205</v>
      </c>
      <c r="AS1193" s="143">
        <v>-0.75912225542154066</v>
      </c>
      <c r="AT1193" s="142">
        <v>-2321.7775088181206</v>
      </c>
      <c r="AU1193" s="143">
        <v>0</v>
      </c>
      <c r="AV1193" s="142">
        <v>-2321.7775088181206</v>
      </c>
      <c r="AW1193" s="143">
        <v>0</v>
      </c>
      <c r="AX1193" s="142">
        <v>-906.70639923164003</v>
      </c>
      <c r="AY1193" s="143">
        <v>-0.6869768528481569</v>
      </c>
      <c r="AZ1193" s="142">
        <v>-2226.5563992316402</v>
      </c>
      <c r="BA1193" s="143">
        <v>0</v>
      </c>
      <c r="BB1193" s="142">
        <v>-95.221109586480452</v>
      </c>
      <c r="BC1193" s="143">
        <v>-4.2766089203642089E-2</v>
      </c>
      <c r="BE1193" s="139">
        <v>206.24892302301799</v>
      </c>
      <c r="BF1193" s="139">
        <v>185.26827303174201</v>
      </c>
      <c r="BG1193" s="139">
        <v>193.55888797572601</v>
      </c>
      <c r="BH1193" s="139">
        <v>199.90390549943999</v>
      </c>
      <c r="BI1193" s="139">
        <v>181.37707819454999</v>
      </c>
      <c r="BJ1193" s="139">
        <v>193.55888797572601</v>
      </c>
      <c r="BK1193" s="139">
        <v>197.95830808084401</v>
      </c>
      <c r="BL1193" s="139">
        <v>193.55888797572601</v>
      </c>
      <c r="BM1193" s="139">
        <v>191.61329055712997</v>
      </c>
      <c r="BN1193" s="139">
        <v>199.90390549943999</v>
      </c>
      <c r="BO1193" s="139">
        <v>193.55888797572601</v>
      </c>
      <c r="BP1193" s="139">
        <v>185.26827302905201</v>
      </c>
      <c r="BQ1193" s="144">
        <v>2321.7775088181206</v>
      </c>
    </row>
    <row r="1194" spans="11:69" x14ac:dyDescent="0.25">
      <c r="K1194" s="135" t="s">
        <v>328</v>
      </c>
      <c r="N1194" s="61" t="s">
        <v>1464</v>
      </c>
      <c r="V1194" s="61" t="s">
        <v>409</v>
      </c>
      <c r="W1194" s="61" t="s">
        <v>420</v>
      </c>
      <c r="X1194" s="61">
        <v>152</v>
      </c>
      <c r="AB1194" s="136" t="s">
        <v>414</v>
      </c>
      <c r="AC1194" s="179">
        <v>4650920</v>
      </c>
      <c r="AD1194" s="180" t="s">
        <v>1465</v>
      </c>
      <c r="AE1194" s="139">
        <v>0</v>
      </c>
      <c r="AF1194" s="17">
        <v>8285.42</v>
      </c>
      <c r="AG1194" s="17">
        <v>24888.339999999997</v>
      </c>
      <c r="AH1194" s="140">
        <v>63317.829697214402</v>
      </c>
      <c r="AI1194" s="141">
        <v>4065.47</v>
      </c>
      <c r="AJ1194" s="142">
        <v>12196.41</v>
      </c>
      <c r="AK1194" s="121">
        <v>27279.919999999998</v>
      </c>
      <c r="AL1194" s="142">
        <v>32735.903999999995</v>
      </c>
      <c r="AM1194" s="181">
        <v>52764.858081011997</v>
      </c>
      <c r="AN1194" s="141">
        <v>37832.891616202403</v>
      </c>
      <c r="AO1194" s="140">
        <v>43115.725714285698</v>
      </c>
      <c r="AP1194" s="140">
        <v>20575.0613578458</v>
      </c>
      <c r="AQ1194" s="140">
        <v>21454.976267245835</v>
      </c>
      <c r="AR1194" s="142">
        <v>-9258.5662672458348</v>
      </c>
      <c r="AS1194" s="143">
        <v>-0.75912225542154088</v>
      </c>
      <c r="AT1194" s="142">
        <v>41862.853429968571</v>
      </c>
      <c r="AU1194" s="143">
        <v>0.66115426934493116</v>
      </c>
      <c r="AV1194" s="142">
        <v>3433.3637327541619</v>
      </c>
      <c r="AW1194" s="143">
        <v>0.1379506922821756</v>
      </c>
      <c r="AX1194" s="142">
        <v>-8378.6513578457998</v>
      </c>
      <c r="AY1194" s="143">
        <v>-0.68697685284815779</v>
      </c>
      <c r="AZ1194" s="142">
        <v>42742.768339368602</v>
      </c>
      <c r="BA1194" s="143">
        <v>0.67505106450685914</v>
      </c>
      <c r="BB1194" s="142">
        <v>-879.91490940003496</v>
      </c>
      <c r="BC1194" s="143">
        <v>-4.2766089203641708E-2</v>
      </c>
      <c r="BE1194" s="139">
        <v>1905.8956906066301</v>
      </c>
      <c r="BF1194" s="139">
        <v>1712.0186520339901</v>
      </c>
      <c r="BG1194" s="139">
        <v>1788.6301904731799</v>
      </c>
      <c r="BH1194" s="139">
        <v>1847.2629405405303</v>
      </c>
      <c r="BI1194" s="139">
        <v>1676.06107532128</v>
      </c>
      <c r="BJ1194" s="139">
        <v>1788.6301904731799</v>
      </c>
      <c r="BK1194" s="139">
        <v>1829.2841521841799</v>
      </c>
      <c r="BL1194" s="139">
        <v>1788.6301904731799</v>
      </c>
      <c r="BM1194" s="139">
        <v>1770.65140211682</v>
      </c>
      <c r="BN1194" s="139">
        <v>1847.2629405405401</v>
      </c>
      <c r="BO1194" s="139">
        <v>1788.6301904731799</v>
      </c>
      <c r="BP1194" s="139">
        <v>1712.0186520091399</v>
      </c>
      <c r="BQ1194" s="144">
        <v>21454.976267245835</v>
      </c>
    </row>
    <row r="1195" spans="11:69" x14ac:dyDescent="0.25">
      <c r="K1195" s="135" t="s">
        <v>328</v>
      </c>
      <c r="N1195" s="61" t="s">
        <v>1466</v>
      </c>
      <c r="V1195" s="61" t="s">
        <v>409</v>
      </c>
      <c r="W1195" s="61" t="s">
        <v>420</v>
      </c>
      <c r="X1195" s="61">
        <v>152</v>
      </c>
      <c r="AB1195" s="136" t="s">
        <v>414</v>
      </c>
      <c r="AC1195" s="179">
        <v>4650925</v>
      </c>
      <c r="AD1195" s="180" t="s">
        <v>1467</v>
      </c>
      <c r="AE1195" s="139">
        <v>0</v>
      </c>
      <c r="AF1195" s="17">
        <v>3221.33</v>
      </c>
      <c r="AG1195" s="17">
        <v>-859.79000000000042</v>
      </c>
      <c r="AH1195" s="140">
        <v>-2160.3829074993123</v>
      </c>
      <c r="AI1195" s="141">
        <v>68.700000000000031</v>
      </c>
      <c r="AJ1195" s="142">
        <v>206.10000000000008</v>
      </c>
      <c r="AK1195" s="121">
        <v>1445.5700000000002</v>
      </c>
      <c r="AL1195" s="142">
        <v>1734.6840000000002</v>
      </c>
      <c r="AM1195" s="181">
        <v>-1800.3190895827604</v>
      </c>
      <c r="AN1195" s="141">
        <v>1085.5061820834483</v>
      </c>
      <c r="AO1195" s="140">
        <v>1149.48</v>
      </c>
      <c r="AP1195" s="140">
        <v>347.68592937200498</v>
      </c>
      <c r="AQ1195" s="140">
        <v>362.55509684237967</v>
      </c>
      <c r="AR1195" s="142">
        <v>-156.45509684237959</v>
      </c>
      <c r="AS1195" s="143">
        <v>-0.75912225542154066</v>
      </c>
      <c r="AT1195" s="142">
        <v>-2522.9380043416918</v>
      </c>
      <c r="AU1195" s="143">
        <v>-1.1678198321158004</v>
      </c>
      <c r="AV1195" s="142">
        <v>-1222.3450968423801</v>
      </c>
      <c r="AW1195" s="143">
        <v>-1.4216786620481507</v>
      </c>
      <c r="AX1195" s="142">
        <v>-141.5859293720049</v>
      </c>
      <c r="AY1195" s="143">
        <v>-0.68697685284815546</v>
      </c>
      <c r="AZ1195" s="142">
        <v>-2508.0688368713172</v>
      </c>
      <c r="BA1195" s="143">
        <v>-1.1609371783886488</v>
      </c>
      <c r="BB1195" s="142">
        <v>-14.869167470374691</v>
      </c>
      <c r="BC1195" s="143">
        <v>-4.2766089203643019E-2</v>
      </c>
      <c r="BE1195" s="139">
        <v>32.2066166875357</v>
      </c>
      <c r="BF1195" s="139">
        <v>28.930401994046299</v>
      </c>
      <c r="BG1195" s="139">
        <v>30.225015578889401</v>
      </c>
      <c r="BH1195" s="139">
        <v>31.2158161332232</v>
      </c>
      <c r="BI1195" s="139">
        <v>28.322775933550599</v>
      </c>
      <c r="BJ1195" s="139">
        <v>30.225015578889401</v>
      </c>
      <c r="BK1195" s="139">
        <v>30.912003102975305</v>
      </c>
      <c r="BL1195" s="139">
        <v>30.225015578889401</v>
      </c>
      <c r="BM1195" s="139">
        <v>29.921202548641499</v>
      </c>
      <c r="BN1195" s="139">
        <v>31.2158161332232</v>
      </c>
      <c r="BO1195" s="139">
        <v>30.225015578889401</v>
      </c>
      <c r="BP1195" s="139">
        <v>28.930401993626301</v>
      </c>
      <c r="BQ1195" s="144">
        <v>362.55509684237967</v>
      </c>
    </row>
    <row r="1196" spans="11:69" x14ac:dyDescent="0.25">
      <c r="K1196" s="135" t="s">
        <v>328</v>
      </c>
      <c r="N1196" s="61" t="s">
        <v>1468</v>
      </c>
      <c r="V1196" s="61" t="s">
        <v>409</v>
      </c>
      <c r="W1196" s="61" t="s">
        <v>420</v>
      </c>
      <c r="X1196" s="61">
        <v>152</v>
      </c>
      <c r="AB1196" s="136" t="s">
        <v>414</v>
      </c>
      <c r="AC1196" s="179">
        <v>4650995</v>
      </c>
      <c r="AD1196" s="180" t="s">
        <v>1469</v>
      </c>
      <c r="AE1196" s="139">
        <v>0</v>
      </c>
      <c r="AF1196" s="17">
        <v>238778.16</v>
      </c>
      <c r="AG1196" s="17">
        <v>151483.02000000002</v>
      </c>
      <c r="AH1196" s="140">
        <v>66598.002335155456</v>
      </c>
      <c r="AI1196" s="141">
        <v>197453.99999999997</v>
      </c>
      <c r="AJ1196" s="142">
        <v>592361.99999999988</v>
      </c>
      <c r="AK1196" s="121">
        <v>447842.12</v>
      </c>
      <c r="AL1196" s="142">
        <v>537410.54399999999</v>
      </c>
      <c r="AM1196" s="181">
        <v>55498.335279296211</v>
      </c>
      <c r="AN1196" s="141">
        <v>458941.78705585923</v>
      </c>
      <c r="AO1196" s="140">
        <v>536584.85142857104</v>
      </c>
      <c r="AP1196" s="140">
        <v>999300.98250684002</v>
      </c>
      <c r="AQ1196" s="140">
        <v>1042037.177466015</v>
      </c>
      <c r="AR1196" s="142">
        <v>-449675.1774660151</v>
      </c>
      <c r="AS1196" s="143">
        <v>-0.75912225542154155</v>
      </c>
      <c r="AT1196" s="142">
        <v>-975439.17513085948</v>
      </c>
      <c r="AU1196" s="143">
        <v>-14.646673187311942</v>
      </c>
      <c r="AV1196" s="142">
        <v>-890554.15746601496</v>
      </c>
      <c r="AW1196" s="143">
        <v>-5.878904166724527</v>
      </c>
      <c r="AX1196" s="142">
        <v>-406938.98250684014</v>
      </c>
      <c r="AY1196" s="143">
        <v>-0.68697685284815746</v>
      </c>
      <c r="AZ1196" s="142">
        <v>-932702.98017168452</v>
      </c>
      <c r="BA1196" s="143">
        <v>-14.004969330428901</v>
      </c>
      <c r="BB1196" s="142">
        <v>-42736.194959174958</v>
      </c>
      <c r="BC1196" s="143">
        <v>-4.2766089203642346E-2</v>
      </c>
      <c r="BE1196" s="139">
        <v>92566.598128394093</v>
      </c>
      <c r="BF1196" s="139">
        <v>83150.270674416606</v>
      </c>
      <c r="BG1196" s="139">
        <v>86871.182330626296</v>
      </c>
      <c r="BH1196" s="139">
        <v>89718.890229540601</v>
      </c>
      <c r="BI1196" s="139">
        <v>81403.863161328802</v>
      </c>
      <c r="BJ1196" s="139">
        <v>86871.182330626398</v>
      </c>
      <c r="BK1196" s="139">
        <v>88845.686472996793</v>
      </c>
      <c r="BL1196" s="139">
        <v>86871.182330626398</v>
      </c>
      <c r="BM1196" s="139">
        <v>85997.978574082503</v>
      </c>
      <c r="BN1196" s="139">
        <v>89718.890229540702</v>
      </c>
      <c r="BO1196" s="139">
        <v>86871.182330626398</v>
      </c>
      <c r="BP1196" s="139">
        <v>83150.270673209307</v>
      </c>
      <c r="BQ1196" s="144">
        <v>1042037.177466015</v>
      </c>
    </row>
    <row r="1197" spans="11:69" x14ac:dyDescent="0.25">
      <c r="K1197" s="135" t="s">
        <v>328</v>
      </c>
      <c r="N1197" s="61" t="s">
        <v>3159</v>
      </c>
      <c r="V1197" s="61" t="s">
        <v>409</v>
      </c>
      <c r="W1197" s="61" t="s">
        <v>420</v>
      </c>
      <c r="X1197" s="61">
        <v>152</v>
      </c>
      <c r="AB1197" s="136" t="s">
        <v>414</v>
      </c>
      <c r="AC1197" s="179">
        <v>4660090</v>
      </c>
      <c r="AD1197" s="180" t="s">
        <v>3160</v>
      </c>
      <c r="AE1197" s="139">
        <v>0</v>
      </c>
      <c r="AF1197" s="17">
        <v>-6857.79</v>
      </c>
      <c r="AG1197" s="17">
        <v>0</v>
      </c>
      <c r="AH1197" s="140">
        <v>0</v>
      </c>
      <c r="AI1197" s="141">
        <v>3774.56</v>
      </c>
      <c r="AJ1197" s="142">
        <v>11323.68</v>
      </c>
      <c r="AK1197" s="121">
        <v>3774.5600000000013</v>
      </c>
      <c r="AL1197" s="142">
        <v>4529.4720000000016</v>
      </c>
      <c r="AM1197" s="181">
        <v>0</v>
      </c>
      <c r="AN1197" s="141">
        <v>3774.5600000000013</v>
      </c>
      <c r="AO1197" s="140">
        <v>6470.6742857142899</v>
      </c>
      <c r="AP1197" s="140">
        <v>11210.390309140897</v>
      </c>
      <c r="AQ1197" s="140">
        <v>26728.797688589468</v>
      </c>
      <c r="AR1197" s="142">
        <v>-15405.117688589467</v>
      </c>
      <c r="AS1197" s="143">
        <v>-1.3604338597160524</v>
      </c>
      <c r="AT1197" s="142">
        <v>-26728.797688589468</v>
      </c>
      <c r="AU1197" s="143">
        <v>0</v>
      </c>
      <c r="AV1197" s="142">
        <v>-26728.797688589468</v>
      </c>
      <c r="AW1197" s="143">
        <v>0</v>
      </c>
      <c r="AX1197" s="142">
        <v>113.28969085910285</v>
      </c>
      <c r="AY1197" s="143">
        <v>1.0004670818947802E-2</v>
      </c>
      <c r="AZ1197" s="142">
        <v>-11210.390309140897</v>
      </c>
      <c r="BA1197" s="143">
        <v>0</v>
      </c>
      <c r="BB1197" s="142">
        <v>-15518.40737944857</v>
      </c>
      <c r="BC1197" s="143">
        <v>-1.3842878750434708</v>
      </c>
      <c r="BE1197" s="139">
        <v>2270.11706397023</v>
      </c>
      <c r="BF1197" s="139">
        <v>2196.8874812542399</v>
      </c>
      <c r="BG1197" s="139">
        <v>2270.11706397023</v>
      </c>
      <c r="BH1197" s="139">
        <v>2270.11706397027</v>
      </c>
      <c r="BI1197" s="139">
        <v>2050.42831582905</v>
      </c>
      <c r="BJ1197" s="139">
        <v>2270.11706397031</v>
      </c>
      <c r="BK1197" s="139">
        <v>2196.88748125437</v>
      </c>
      <c r="BL1197" s="139">
        <v>2270.1170639703601</v>
      </c>
      <c r="BM1197" s="139">
        <v>2196.88748125437</v>
      </c>
      <c r="BN1197" s="139">
        <v>2270.1170639703601</v>
      </c>
      <c r="BO1197" s="139">
        <v>2270.1170639703601</v>
      </c>
      <c r="BP1197" s="139">
        <v>2196.88748120532</v>
      </c>
      <c r="BQ1197" s="144">
        <v>26728.797688589468</v>
      </c>
    </row>
    <row r="1198" spans="11:69" x14ac:dyDescent="0.25">
      <c r="K1198" s="135" t="s">
        <v>328</v>
      </c>
      <c r="N1198" s="61" t="s">
        <v>3161</v>
      </c>
      <c r="V1198" s="61" t="s">
        <v>409</v>
      </c>
      <c r="W1198" s="61" t="s">
        <v>420</v>
      </c>
      <c r="X1198" s="61">
        <v>152</v>
      </c>
      <c r="AB1198" s="136" t="s">
        <v>414</v>
      </c>
      <c r="AC1198" s="179">
        <v>4660105</v>
      </c>
      <c r="AD1198" s="180" t="s">
        <v>3162</v>
      </c>
      <c r="AE1198" s="139">
        <v>73.95</v>
      </c>
      <c r="AF1198" s="17">
        <v>-20914.629999999997</v>
      </c>
      <c r="AG1198" s="17">
        <v>0</v>
      </c>
      <c r="AH1198" s="140">
        <v>0</v>
      </c>
      <c r="AI1198" s="141">
        <v>0</v>
      </c>
      <c r="AJ1198" s="142">
        <v>0</v>
      </c>
      <c r="AK1198" s="121">
        <v>0</v>
      </c>
      <c r="AL1198" s="142">
        <v>0</v>
      </c>
      <c r="AM1198" s="181">
        <v>0</v>
      </c>
      <c r="AN1198" s="141">
        <v>0</v>
      </c>
      <c r="AO1198" s="140">
        <v>0</v>
      </c>
      <c r="AP1198" s="140">
        <v>0</v>
      </c>
      <c r="AQ1198" s="140">
        <v>0</v>
      </c>
      <c r="AR1198" s="142">
        <v>0</v>
      </c>
      <c r="AS1198" s="143">
        <v>0</v>
      </c>
      <c r="AT1198" s="142">
        <v>0</v>
      </c>
      <c r="AU1198" s="143">
        <v>0</v>
      </c>
      <c r="AV1198" s="142">
        <v>0</v>
      </c>
      <c r="AW1198" s="143">
        <v>0</v>
      </c>
      <c r="AX1198" s="142">
        <v>0</v>
      </c>
      <c r="AY1198" s="143">
        <v>0</v>
      </c>
      <c r="AZ1198" s="142">
        <v>0</v>
      </c>
      <c r="BA1198" s="143">
        <v>0</v>
      </c>
      <c r="BB1198" s="142">
        <v>0</v>
      </c>
      <c r="BC1198" s="143">
        <v>0</v>
      </c>
      <c r="BE1198" s="139">
        <v>0</v>
      </c>
      <c r="BF1198" s="139">
        <v>0</v>
      </c>
      <c r="BG1198" s="139">
        <v>0</v>
      </c>
      <c r="BH1198" s="139">
        <v>0</v>
      </c>
      <c r="BI1198" s="139">
        <v>0</v>
      </c>
      <c r="BJ1198" s="139">
        <v>0</v>
      </c>
      <c r="BK1198" s="139">
        <v>0</v>
      </c>
      <c r="BL1198" s="139">
        <v>0</v>
      </c>
      <c r="BM1198" s="139">
        <v>0</v>
      </c>
      <c r="BN1198" s="139">
        <v>0</v>
      </c>
      <c r="BO1198" s="139">
        <v>0</v>
      </c>
      <c r="BP1198" s="139">
        <v>0</v>
      </c>
      <c r="BQ1198" s="144">
        <v>0</v>
      </c>
    </row>
    <row r="1199" spans="11:69" x14ac:dyDescent="0.25">
      <c r="K1199" s="135" t="s">
        <v>328</v>
      </c>
      <c r="N1199" s="61" t="s">
        <v>3163</v>
      </c>
      <c r="V1199" s="61" t="s">
        <v>409</v>
      </c>
      <c r="W1199" s="61" t="s">
        <v>420</v>
      </c>
      <c r="X1199" s="61">
        <v>152</v>
      </c>
      <c r="AB1199" s="136" t="s">
        <v>414</v>
      </c>
      <c r="AC1199" s="179">
        <v>4660109</v>
      </c>
      <c r="AD1199" s="180" t="s">
        <v>3164</v>
      </c>
      <c r="AE1199" s="139">
        <v>0</v>
      </c>
      <c r="AF1199" s="17">
        <v>1587</v>
      </c>
      <c r="AG1199" s="17">
        <v>0</v>
      </c>
      <c r="AH1199" s="140">
        <v>0</v>
      </c>
      <c r="AI1199" s="141">
        <v>0</v>
      </c>
      <c r="AJ1199" s="142">
        <v>0</v>
      </c>
      <c r="AK1199" s="121">
        <v>0</v>
      </c>
      <c r="AL1199" s="142">
        <v>0</v>
      </c>
      <c r="AM1199" s="181">
        <v>0</v>
      </c>
      <c r="AN1199" s="141">
        <v>0</v>
      </c>
      <c r="AO1199" s="140">
        <v>0</v>
      </c>
      <c r="AP1199" s="140">
        <v>0</v>
      </c>
      <c r="AQ1199" s="140">
        <v>0</v>
      </c>
      <c r="AR1199" s="142">
        <v>0</v>
      </c>
      <c r="AS1199" s="143">
        <v>0</v>
      </c>
      <c r="AT1199" s="142">
        <v>0</v>
      </c>
      <c r="AU1199" s="143">
        <v>0</v>
      </c>
      <c r="AV1199" s="142">
        <v>0</v>
      </c>
      <c r="AW1199" s="143">
        <v>0</v>
      </c>
      <c r="AX1199" s="142">
        <v>0</v>
      </c>
      <c r="AY1199" s="143">
        <v>0</v>
      </c>
      <c r="AZ1199" s="142">
        <v>0</v>
      </c>
      <c r="BA1199" s="143">
        <v>0</v>
      </c>
      <c r="BB1199" s="142">
        <v>0</v>
      </c>
      <c r="BC1199" s="143">
        <v>0</v>
      </c>
      <c r="BE1199" s="139">
        <v>0</v>
      </c>
      <c r="BF1199" s="139">
        <v>0</v>
      </c>
      <c r="BG1199" s="139">
        <v>0</v>
      </c>
      <c r="BH1199" s="139">
        <v>0</v>
      </c>
      <c r="BI1199" s="139">
        <v>0</v>
      </c>
      <c r="BJ1199" s="139">
        <v>0</v>
      </c>
      <c r="BK1199" s="139">
        <v>0</v>
      </c>
      <c r="BL1199" s="139">
        <v>0</v>
      </c>
      <c r="BM1199" s="139">
        <v>0</v>
      </c>
      <c r="BN1199" s="139">
        <v>0</v>
      </c>
      <c r="BO1199" s="139">
        <v>0</v>
      </c>
      <c r="BP1199" s="139">
        <v>0</v>
      </c>
      <c r="BQ1199" s="144">
        <v>0</v>
      </c>
    </row>
    <row r="1200" spans="11:69" x14ac:dyDescent="0.25">
      <c r="K1200" s="135" t="s">
        <v>328</v>
      </c>
      <c r="N1200" s="61" t="s">
        <v>3165</v>
      </c>
      <c r="V1200" s="61" t="s">
        <v>409</v>
      </c>
      <c r="W1200" s="61" t="s">
        <v>420</v>
      </c>
      <c r="X1200" s="61">
        <v>152</v>
      </c>
      <c r="AB1200" s="136" t="s">
        <v>414</v>
      </c>
      <c r="AC1200" s="179">
        <v>4660110</v>
      </c>
      <c r="AD1200" s="180" t="s">
        <v>3166</v>
      </c>
      <c r="AE1200" s="139">
        <v>0</v>
      </c>
      <c r="AF1200" s="17">
        <v>0</v>
      </c>
      <c r="AG1200" s="17">
        <v>987.49</v>
      </c>
      <c r="AH1200" s="140">
        <v>0</v>
      </c>
      <c r="AI1200" s="141">
        <v>0</v>
      </c>
      <c r="AJ1200" s="142">
        <v>0</v>
      </c>
      <c r="AK1200" s="121">
        <v>0</v>
      </c>
      <c r="AL1200" s="142">
        <v>0</v>
      </c>
      <c r="AM1200" s="181">
        <v>0</v>
      </c>
      <c r="AN1200" s="141">
        <v>0</v>
      </c>
      <c r="AO1200" s="140">
        <v>0</v>
      </c>
      <c r="AP1200" s="140">
        <v>0</v>
      </c>
      <c r="AQ1200" s="140">
        <v>0</v>
      </c>
      <c r="AR1200" s="142">
        <v>0</v>
      </c>
      <c r="AS1200" s="143">
        <v>0</v>
      </c>
      <c r="AT1200" s="142">
        <v>0</v>
      </c>
      <c r="AU1200" s="143">
        <v>0</v>
      </c>
      <c r="AV1200" s="142">
        <v>987.49</v>
      </c>
      <c r="AW1200" s="143">
        <v>1</v>
      </c>
      <c r="AX1200" s="142">
        <v>0</v>
      </c>
      <c r="AY1200" s="143">
        <v>0</v>
      </c>
      <c r="AZ1200" s="142">
        <v>0</v>
      </c>
      <c r="BA1200" s="143">
        <v>0</v>
      </c>
      <c r="BB1200" s="142">
        <v>0</v>
      </c>
      <c r="BC1200" s="143">
        <v>0</v>
      </c>
      <c r="BE1200" s="139">
        <v>0</v>
      </c>
      <c r="BF1200" s="139">
        <v>0</v>
      </c>
      <c r="BG1200" s="139">
        <v>0</v>
      </c>
      <c r="BH1200" s="139">
        <v>0</v>
      </c>
      <c r="BI1200" s="139">
        <v>0</v>
      </c>
      <c r="BJ1200" s="139">
        <v>0</v>
      </c>
      <c r="BK1200" s="139">
        <v>0</v>
      </c>
      <c r="BL1200" s="139">
        <v>0</v>
      </c>
      <c r="BM1200" s="139">
        <v>0</v>
      </c>
      <c r="BN1200" s="139">
        <v>0</v>
      </c>
      <c r="BO1200" s="139">
        <v>0</v>
      </c>
      <c r="BP1200" s="139">
        <v>0</v>
      </c>
      <c r="BQ1200" s="144">
        <v>0</v>
      </c>
    </row>
    <row r="1201" spans="11:69" x14ac:dyDescent="0.25">
      <c r="K1201" s="135" t="s">
        <v>328</v>
      </c>
      <c r="N1201" s="61" t="s">
        <v>3167</v>
      </c>
      <c r="V1201" s="61" t="s">
        <v>409</v>
      </c>
      <c r="W1201" s="61" t="s">
        <v>420</v>
      </c>
      <c r="X1201" s="61">
        <v>152</v>
      </c>
      <c r="AB1201" s="136" t="s">
        <v>414</v>
      </c>
      <c r="AC1201" s="179">
        <v>4660115</v>
      </c>
      <c r="AD1201" s="180" t="s">
        <v>3168</v>
      </c>
      <c r="AE1201" s="139">
        <v>396871.04000000004</v>
      </c>
      <c r="AF1201" s="17">
        <v>112910.39000000001</v>
      </c>
      <c r="AG1201" s="17">
        <v>46998.12</v>
      </c>
      <c r="AH1201" s="140">
        <v>67330.259350361404</v>
      </c>
      <c r="AI1201" s="141">
        <v>38943.46</v>
      </c>
      <c r="AJ1201" s="142">
        <v>116830.38</v>
      </c>
      <c r="AK1201" s="121">
        <v>100924.15999999999</v>
      </c>
      <c r="AL1201" s="142">
        <v>121108.992</v>
      </c>
      <c r="AM1201" s="181">
        <v>56108.549458758069</v>
      </c>
      <c r="AN1201" s="141">
        <v>112145.86989160333</v>
      </c>
      <c r="AO1201" s="140">
        <v>174198.61714285699</v>
      </c>
      <c r="AP1201" s="140">
        <v>-62825.225818001498</v>
      </c>
      <c r="AQ1201" s="140">
        <v>-79292.491883512906</v>
      </c>
      <c r="AR1201" s="142">
        <v>196122.87188351291</v>
      </c>
      <c r="AS1201" s="143">
        <v>1.6786975432546989</v>
      </c>
      <c r="AT1201" s="142">
        <v>146622.7512338743</v>
      </c>
      <c r="AU1201" s="143">
        <v>2.1776650297885314</v>
      </c>
      <c r="AV1201" s="142">
        <v>126290.6118835129</v>
      </c>
      <c r="AW1201" s="143">
        <v>2.6871417810651339</v>
      </c>
      <c r="AX1201" s="142">
        <v>179655.6058180015</v>
      </c>
      <c r="AY1201" s="143">
        <v>1.5377473377900637</v>
      </c>
      <c r="AZ1201" s="142">
        <v>130155.48516836291</v>
      </c>
      <c r="BA1201" s="143">
        <v>1.9330905067672859</v>
      </c>
      <c r="BB1201" s="142">
        <v>16467.266065511409</v>
      </c>
      <c r="BC1201" s="143">
        <v>0.26211232591850064</v>
      </c>
      <c r="BE1201" s="139">
        <v>-6734.43304388263</v>
      </c>
      <c r="BF1201" s="139">
        <v>-6517.1858956493897</v>
      </c>
      <c r="BG1201" s="139">
        <v>-6734.43304388263</v>
      </c>
      <c r="BH1201" s="139">
        <v>-6734.4330438825</v>
      </c>
      <c r="BI1201" s="139">
        <v>-6082.7169937312201</v>
      </c>
      <c r="BJ1201" s="139">
        <v>-6734.4330438823699</v>
      </c>
      <c r="BK1201" s="139">
        <v>-6517.1858956490196</v>
      </c>
      <c r="BL1201" s="139">
        <v>-6734.4330438822399</v>
      </c>
      <c r="BM1201" s="139">
        <v>-6517.1858956490196</v>
      </c>
      <c r="BN1201" s="139">
        <v>-6734.4330438822399</v>
      </c>
      <c r="BO1201" s="139">
        <v>-6734.4330438822399</v>
      </c>
      <c r="BP1201" s="139">
        <v>-6517.1858956574097</v>
      </c>
      <c r="BQ1201" s="144">
        <v>-79292.491883512906</v>
      </c>
    </row>
    <row r="1202" spans="11:69" x14ac:dyDescent="0.25">
      <c r="K1202" s="135" t="s">
        <v>328</v>
      </c>
      <c r="N1202" s="61" t="s">
        <v>3169</v>
      </c>
      <c r="V1202" s="61" t="s">
        <v>409</v>
      </c>
      <c r="W1202" s="61" t="s">
        <v>420</v>
      </c>
      <c r="X1202" s="61">
        <v>152</v>
      </c>
      <c r="AB1202" s="136" t="s">
        <v>414</v>
      </c>
      <c r="AC1202" s="179">
        <v>4660120</v>
      </c>
      <c r="AD1202" s="180" t="s">
        <v>3170</v>
      </c>
      <c r="AE1202" s="139">
        <v>54214.14</v>
      </c>
      <c r="AF1202" s="17">
        <v>358458.82</v>
      </c>
      <c r="AG1202" s="17">
        <v>932891.94</v>
      </c>
      <c r="AH1202" s="140">
        <v>0</v>
      </c>
      <c r="AI1202" s="141">
        <v>475533.9</v>
      </c>
      <c r="AJ1202" s="142">
        <v>1426601.7000000002</v>
      </c>
      <c r="AK1202" s="121">
        <v>1681303.73</v>
      </c>
      <c r="AL1202" s="142">
        <v>2017564.4759999998</v>
      </c>
      <c r="AM1202" s="181">
        <v>0</v>
      </c>
      <c r="AN1202" s="141">
        <v>1681303.73</v>
      </c>
      <c r="AO1202" s="140">
        <v>1467293.33142857</v>
      </c>
      <c r="AP1202" s="140">
        <v>1417146.43199817</v>
      </c>
      <c r="AQ1202" s="140">
        <v>1483234.8112429329</v>
      </c>
      <c r="AR1202" s="142">
        <v>-56633.111242932733</v>
      </c>
      <c r="AS1202" s="143">
        <v>-3.9697913750511252E-2</v>
      </c>
      <c r="AT1202" s="142">
        <v>-1483234.8112429329</v>
      </c>
      <c r="AU1202" s="143">
        <v>0</v>
      </c>
      <c r="AV1202" s="142">
        <v>-550342.87124293298</v>
      </c>
      <c r="AW1202" s="143">
        <v>-0.58993206784800067</v>
      </c>
      <c r="AX1202" s="142">
        <v>9455.2680018302053</v>
      </c>
      <c r="AY1202" s="143">
        <v>6.6278261142056708E-3</v>
      </c>
      <c r="AZ1202" s="142">
        <v>-1417146.43199817</v>
      </c>
      <c r="BA1202" s="143">
        <v>0</v>
      </c>
      <c r="BB1202" s="142">
        <v>-66088.379244762938</v>
      </c>
      <c r="BC1202" s="143">
        <v>-4.6634827391534003E-2</v>
      </c>
      <c r="BE1202" s="139">
        <v>125973.36753037501</v>
      </c>
      <c r="BF1202" s="139">
        <v>121909.710512966</v>
      </c>
      <c r="BG1202" s="139">
        <v>125973.36753037501</v>
      </c>
      <c r="BH1202" s="139">
        <v>125973.36753037501</v>
      </c>
      <c r="BI1202" s="139">
        <v>113782.39647819599</v>
      </c>
      <c r="BJ1202" s="139">
        <v>125973.36753037501</v>
      </c>
      <c r="BK1202" s="139">
        <v>121909.710512966</v>
      </c>
      <c r="BL1202" s="139">
        <v>125973.36753037501</v>
      </c>
      <c r="BM1202" s="139">
        <v>121909.710512966</v>
      </c>
      <c r="BN1202" s="139">
        <v>125973.36753037501</v>
      </c>
      <c r="BO1202" s="139">
        <v>125973.36753037501</v>
      </c>
      <c r="BP1202" s="139">
        <v>121909.710513214</v>
      </c>
      <c r="BQ1202" s="144">
        <v>1483234.8112429329</v>
      </c>
    </row>
    <row r="1203" spans="11:69" x14ac:dyDescent="0.25">
      <c r="K1203" s="135" t="s">
        <v>328</v>
      </c>
      <c r="N1203" s="61" t="s">
        <v>3171</v>
      </c>
      <c r="V1203" s="61" t="s">
        <v>409</v>
      </c>
      <c r="W1203" s="61" t="s">
        <v>420</v>
      </c>
      <c r="X1203" s="61">
        <v>152</v>
      </c>
      <c r="AB1203" s="136" t="s">
        <v>414</v>
      </c>
      <c r="AC1203" s="179">
        <v>4660131</v>
      </c>
      <c r="AD1203" s="180" t="s">
        <v>3172</v>
      </c>
      <c r="AE1203" s="139">
        <v>-6659.52</v>
      </c>
      <c r="AF1203" s="17">
        <v>-156601.15</v>
      </c>
      <c r="AG1203" s="17">
        <v>287204.15000000002</v>
      </c>
      <c r="AH1203" s="140">
        <v>224728.18422810559</v>
      </c>
      <c r="AI1203" s="141">
        <v>-12215.38</v>
      </c>
      <c r="AJ1203" s="142">
        <v>-36646.14</v>
      </c>
      <c r="AK1203" s="121">
        <v>-16759.600000000002</v>
      </c>
      <c r="AL1203" s="142">
        <v>-20111.520000000004</v>
      </c>
      <c r="AM1203" s="181">
        <v>187273.48685707169</v>
      </c>
      <c r="AN1203" s="141">
        <v>20695.097371033891</v>
      </c>
      <c r="AO1203" s="140">
        <v>-96848.434285714306</v>
      </c>
      <c r="AP1203" s="140">
        <v>-36772.168191682897</v>
      </c>
      <c r="AQ1203" s="140">
        <v>2678.2772661630361</v>
      </c>
      <c r="AR1203" s="142">
        <v>-39324.417266163036</v>
      </c>
      <c r="AS1203" s="143">
        <v>-1.0730848396628687</v>
      </c>
      <c r="AT1203" s="142">
        <v>222049.90696194256</v>
      </c>
      <c r="AU1203" s="143">
        <v>0.98808214788295312</v>
      </c>
      <c r="AV1203" s="142">
        <v>284525.87273383699</v>
      </c>
      <c r="AW1203" s="143">
        <v>0.99067465680366029</v>
      </c>
      <c r="AX1203" s="142">
        <v>126.02819168289716</v>
      </c>
      <c r="AY1203" s="143">
        <v>3.439057747498022E-3</v>
      </c>
      <c r="AZ1203" s="142">
        <v>261500.35241978848</v>
      </c>
      <c r="BA1203" s="143">
        <v>1.1636295345774612</v>
      </c>
      <c r="BB1203" s="142">
        <v>-39450.445457845934</v>
      </c>
      <c r="BC1203" s="143">
        <v>-1.0728343580993629</v>
      </c>
      <c r="BE1203" s="139">
        <v>227.47029378064099</v>
      </c>
      <c r="BF1203" s="139">
        <v>220.13198005968599</v>
      </c>
      <c r="BG1203" s="139">
        <v>227.47029378064099</v>
      </c>
      <c r="BH1203" s="139">
        <v>227.47029378075601</v>
      </c>
      <c r="BI1203" s="139">
        <v>205.45728945725401</v>
      </c>
      <c r="BJ1203" s="139">
        <v>227.470293780871</v>
      </c>
      <c r="BK1203" s="139">
        <v>220.13198006002</v>
      </c>
      <c r="BL1203" s="139">
        <v>227.470293780986</v>
      </c>
      <c r="BM1203" s="139">
        <v>220.13198006002</v>
      </c>
      <c r="BN1203" s="139">
        <v>227.470293780986</v>
      </c>
      <c r="BO1203" s="139">
        <v>227.470293780986</v>
      </c>
      <c r="BP1203" s="139">
        <v>220.13198006018899</v>
      </c>
      <c r="BQ1203" s="144">
        <v>2678.2772661630361</v>
      </c>
    </row>
    <row r="1204" spans="11:69" x14ac:dyDescent="0.25">
      <c r="K1204" s="135" t="s">
        <v>328</v>
      </c>
      <c r="N1204" s="61" t="s">
        <v>3173</v>
      </c>
      <c r="V1204" s="61" t="s">
        <v>409</v>
      </c>
      <c r="W1204" s="61" t="s">
        <v>420</v>
      </c>
      <c r="X1204" s="61">
        <v>152</v>
      </c>
      <c r="AB1204" s="136" t="s">
        <v>414</v>
      </c>
      <c r="AC1204" s="179">
        <v>4660150</v>
      </c>
      <c r="AD1204" s="180" t="s">
        <v>3174</v>
      </c>
      <c r="AE1204" s="139">
        <v>0</v>
      </c>
      <c r="AF1204" s="17">
        <v>0</v>
      </c>
      <c r="AG1204" s="17">
        <v>0</v>
      </c>
      <c r="AH1204" s="140">
        <v>0</v>
      </c>
      <c r="AI1204" s="141">
        <v>13948.769999999999</v>
      </c>
      <c r="AJ1204" s="142">
        <v>41846.31</v>
      </c>
      <c r="AK1204" s="121">
        <v>13948.769999999999</v>
      </c>
      <c r="AL1204" s="142">
        <v>16738.523999999998</v>
      </c>
      <c r="AM1204" s="181">
        <v>0</v>
      </c>
      <c r="AN1204" s="141">
        <v>13948.769999999999</v>
      </c>
      <c r="AO1204" s="140">
        <v>23912.177142857101</v>
      </c>
      <c r="AP1204" s="140">
        <v>41499.173340549503</v>
      </c>
      <c r="AQ1204" s="140">
        <v>41086.856146295053</v>
      </c>
      <c r="AR1204" s="142">
        <v>759.45385370494478</v>
      </c>
      <c r="AS1204" s="143">
        <v>1.8148645691936631E-2</v>
      </c>
      <c r="AT1204" s="142">
        <v>-41086.856146295053</v>
      </c>
      <c r="AU1204" s="143">
        <v>0</v>
      </c>
      <c r="AV1204" s="142">
        <v>-41086.856146295053</v>
      </c>
      <c r="AW1204" s="143">
        <v>0</v>
      </c>
      <c r="AX1204" s="142">
        <v>347.13665945049434</v>
      </c>
      <c r="AY1204" s="143">
        <v>8.2955142150047245E-3</v>
      </c>
      <c r="AZ1204" s="142">
        <v>-41499.173340549503</v>
      </c>
      <c r="BA1204" s="143">
        <v>0</v>
      </c>
      <c r="BB1204" s="142">
        <v>412.31719425445044</v>
      </c>
      <c r="BC1204" s="143">
        <v>9.9355519896963517E-3</v>
      </c>
      <c r="BE1204" s="139">
        <v>3489.5686042106299</v>
      </c>
      <c r="BF1204" s="139">
        <v>3377.0018750115105</v>
      </c>
      <c r="BG1204" s="139">
        <v>3489.5686042106299</v>
      </c>
      <c r="BH1204" s="139">
        <v>3489.5686042106299</v>
      </c>
      <c r="BI1204" s="139">
        <v>3151.8684166739899</v>
      </c>
      <c r="BJ1204" s="139">
        <v>3489.5686042106299</v>
      </c>
      <c r="BK1204" s="139">
        <v>3377.0018750115</v>
      </c>
      <c r="BL1204" s="139">
        <v>3489.5686042106199</v>
      </c>
      <c r="BM1204" s="139">
        <v>3377.0018750115</v>
      </c>
      <c r="BN1204" s="139">
        <v>3489.5686042106199</v>
      </c>
      <c r="BO1204" s="139">
        <v>3489.5686042106199</v>
      </c>
      <c r="BP1204" s="139">
        <v>3377.0018751121702</v>
      </c>
      <c r="BQ1204" s="144">
        <v>41086.856146295053</v>
      </c>
    </row>
    <row r="1205" spans="11:69" x14ac:dyDescent="0.25">
      <c r="K1205" s="135" t="s">
        <v>328</v>
      </c>
      <c r="N1205" s="61" t="s">
        <v>3175</v>
      </c>
      <c r="V1205" s="61" t="s">
        <v>409</v>
      </c>
      <c r="W1205" s="61" t="s">
        <v>420</v>
      </c>
      <c r="X1205" s="61">
        <v>152</v>
      </c>
      <c r="AB1205" s="136" t="s">
        <v>414</v>
      </c>
      <c r="AC1205" s="179">
        <v>4660155</v>
      </c>
      <c r="AD1205" s="180" t="s">
        <v>3176</v>
      </c>
      <c r="AE1205" s="139">
        <v>0</v>
      </c>
      <c r="AF1205" s="17">
        <v>8027.67</v>
      </c>
      <c r="AG1205" s="17">
        <v>34875.15</v>
      </c>
      <c r="AH1205" s="140">
        <v>0</v>
      </c>
      <c r="AI1205" s="141">
        <v>0</v>
      </c>
      <c r="AJ1205" s="142">
        <v>0</v>
      </c>
      <c r="AK1205" s="121">
        <v>0</v>
      </c>
      <c r="AL1205" s="142">
        <v>0</v>
      </c>
      <c r="AM1205" s="181">
        <v>0</v>
      </c>
      <c r="AN1205" s="141">
        <v>0</v>
      </c>
      <c r="AO1205" s="140">
        <v>0</v>
      </c>
      <c r="AP1205" s="140">
        <v>0</v>
      </c>
      <c r="AQ1205" s="140">
        <v>0</v>
      </c>
      <c r="AR1205" s="142">
        <v>0</v>
      </c>
      <c r="AS1205" s="143">
        <v>0</v>
      </c>
      <c r="AT1205" s="142">
        <v>0</v>
      </c>
      <c r="AU1205" s="143">
        <v>0</v>
      </c>
      <c r="AV1205" s="142">
        <v>34875.15</v>
      </c>
      <c r="AW1205" s="143">
        <v>1</v>
      </c>
      <c r="AX1205" s="142">
        <v>0</v>
      </c>
      <c r="AY1205" s="143">
        <v>0</v>
      </c>
      <c r="AZ1205" s="142">
        <v>0</v>
      </c>
      <c r="BA1205" s="143">
        <v>0</v>
      </c>
      <c r="BB1205" s="142">
        <v>0</v>
      </c>
      <c r="BC1205" s="143">
        <v>0</v>
      </c>
      <c r="BE1205" s="139">
        <v>0</v>
      </c>
      <c r="BF1205" s="139">
        <v>0</v>
      </c>
      <c r="BG1205" s="139">
        <v>0</v>
      </c>
      <c r="BH1205" s="139">
        <v>0</v>
      </c>
      <c r="BI1205" s="139">
        <v>0</v>
      </c>
      <c r="BJ1205" s="139">
        <v>0</v>
      </c>
      <c r="BK1205" s="139">
        <v>0</v>
      </c>
      <c r="BL1205" s="139">
        <v>0</v>
      </c>
      <c r="BM1205" s="139">
        <v>0</v>
      </c>
      <c r="BN1205" s="139">
        <v>0</v>
      </c>
      <c r="BO1205" s="139">
        <v>0</v>
      </c>
      <c r="BP1205" s="139">
        <v>0</v>
      </c>
      <c r="BQ1205" s="144">
        <v>0</v>
      </c>
    </row>
    <row r="1206" spans="11:69" x14ac:dyDescent="0.25">
      <c r="K1206" s="135" t="s">
        <v>328</v>
      </c>
      <c r="N1206" s="61" t="s">
        <v>3177</v>
      </c>
      <c r="V1206" s="61" t="s">
        <v>409</v>
      </c>
      <c r="W1206" s="61" t="s">
        <v>420</v>
      </c>
      <c r="X1206" s="61">
        <v>152</v>
      </c>
      <c r="AB1206" s="136" t="s">
        <v>414</v>
      </c>
      <c r="AC1206" s="179">
        <v>4660165</v>
      </c>
      <c r="AD1206" s="180" t="s">
        <v>3178</v>
      </c>
      <c r="AE1206" s="139">
        <v>0</v>
      </c>
      <c r="AF1206" s="17">
        <v>0</v>
      </c>
      <c r="AG1206" s="17">
        <v>0</v>
      </c>
      <c r="AH1206" s="140">
        <v>0</v>
      </c>
      <c r="AI1206" s="141">
        <v>142.07999999999998</v>
      </c>
      <c r="AJ1206" s="142">
        <v>426.23999999999995</v>
      </c>
      <c r="AK1206" s="121">
        <v>142.07999999999998</v>
      </c>
      <c r="AL1206" s="142">
        <v>170.49599999999998</v>
      </c>
      <c r="AM1206" s="181">
        <v>0</v>
      </c>
      <c r="AN1206" s="141">
        <v>142.07999999999998</v>
      </c>
      <c r="AO1206" s="140">
        <v>243.56571428571399</v>
      </c>
      <c r="AP1206" s="140">
        <v>421.86992462941402</v>
      </c>
      <c r="AQ1206" s="140">
        <v>2863.3676236318229</v>
      </c>
      <c r="AR1206" s="142">
        <v>-2437.1276236318231</v>
      </c>
      <c r="AS1206" s="143">
        <v>-5.7177356034905769</v>
      </c>
      <c r="AT1206" s="142">
        <v>-2863.3676236318229</v>
      </c>
      <c r="AU1206" s="143">
        <v>0</v>
      </c>
      <c r="AV1206" s="142">
        <v>-2863.3676236318229</v>
      </c>
      <c r="AW1206" s="143">
        <v>0</v>
      </c>
      <c r="AX1206" s="142">
        <v>4.370075370585937</v>
      </c>
      <c r="AY1206" s="143">
        <v>1.0252616766577368E-2</v>
      </c>
      <c r="AZ1206" s="142">
        <v>-421.86992462941402</v>
      </c>
      <c r="BA1206" s="143">
        <v>0</v>
      </c>
      <c r="BB1206" s="142">
        <v>-2441.4976990024088</v>
      </c>
      <c r="BC1206" s="143">
        <v>-5.7873234294838856</v>
      </c>
      <c r="BE1206" s="139">
        <v>243.19012693899001</v>
      </c>
      <c r="BF1206" s="139">
        <v>235.345284133896</v>
      </c>
      <c r="BG1206" s="139">
        <v>243.19012693899001</v>
      </c>
      <c r="BH1206" s="139">
        <v>243.190126938997</v>
      </c>
      <c r="BI1206" s="139">
        <v>219.65559852392201</v>
      </c>
      <c r="BJ1206" s="139">
        <v>243.19012693900399</v>
      </c>
      <c r="BK1206" s="139">
        <v>235.34528413391601</v>
      </c>
      <c r="BL1206" s="139">
        <v>243.19012693901101</v>
      </c>
      <c r="BM1206" s="139">
        <v>235.34528413391601</v>
      </c>
      <c r="BN1206" s="139">
        <v>243.19012693901101</v>
      </c>
      <c r="BO1206" s="139">
        <v>243.19012693901101</v>
      </c>
      <c r="BP1206" s="139">
        <v>235.345284133159</v>
      </c>
      <c r="BQ1206" s="144">
        <v>2863.3676236318229</v>
      </c>
    </row>
    <row r="1207" spans="11:69" x14ac:dyDescent="0.25">
      <c r="K1207" s="135" t="s">
        <v>328</v>
      </c>
      <c r="N1207" s="61" t="s">
        <v>3179</v>
      </c>
      <c r="V1207" s="61" t="s">
        <v>409</v>
      </c>
      <c r="W1207" s="61" t="s">
        <v>420</v>
      </c>
      <c r="X1207" s="61">
        <v>152</v>
      </c>
      <c r="AB1207" s="136" t="s">
        <v>414</v>
      </c>
      <c r="AC1207" s="179">
        <v>4660170</v>
      </c>
      <c r="AD1207" s="180" t="s">
        <v>3180</v>
      </c>
      <c r="AE1207" s="139">
        <v>0</v>
      </c>
      <c r="AF1207" s="17">
        <v>279905.32</v>
      </c>
      <c r="AG1207" s="17">
        <v>740943.42999999993</v>
      </c>
      <c r="AH1207" s="140">
        <v>1137426.9607884716</v>
      </c>
      <c r="AI1207" s="141">
        <v>206241.08</v>
      </c>
      <c r="AJ1207" s="142">
        <v>618723.24</v>
      </c>
      <c r="AK1207" s="121">
        <v>274688.28000000003</v>
      </c>
      <c r="AL1207" s="142">
        <v>329625.93599999999</v>
      </c>
      <c r="AM1207" s="181">
        <v>947855.80065914697</v>
      </c>
      <c r="AN1207" s="141">
        <v>464259.44012932468</v>
      </c>
      <c r="AO1207" s="140">
        <v>395371.81714285695</v>
      </c>
      <c r="AP1207" s="140">
        <v>548900.68459938397</v>
      </c>
      <c r="AQ1207" s="140">
        <v>575439.60139156412</v>
      </c>
      <c r="AR1207" s="142">
        <v>43283.638608435867</v>
      </c>
      <c r="AS1207" s="143">
        <v>6.9956380834241605E-2</v>
      </c>
      <c r="AT1207" s="142">
        <v>561987.3593969075</v>
      </c>
      <c r="AU1207" s="143">
        <v>0.4940865468911817</v>
      </c>
      <c r="AV1207" s="142">
        <v>165503.82860843581</v>
      </c>
      <c r="AW1207" s="143">
        <v>0.22336904803708946</v>
      </c>
      <c r="AX1207" s="142">
        <v>69822.555400616024</v>
      </c>
      <c r="AY1207" s="143">
        <v>0.11284941454698877</v>
      </c>
      <c r="AZ1207" s="142">
        <v>588526.27618908766</v>
      </c>
      <c r="BA1207" s="143">
        <v>0.51741896093364759</v>
      </c>
      <c r="BB1207" s="142">
        <v>-26538.916792180156</v>
      </c>
      <c r="BC1207" s="143">
        <v>-4.8349214232716119E-2</v>
      </c>
      <c r="BE1207" s="139">
        <v>48872.952446908304</v>
      </c>
      <c r="BF1207" s="139">
        <v>47296.40559375209</v>
      </c>
      <c r="BG1207" s="139">
        <v>48872.952446908304</v>
      </c>
      <c r="BH1207" s="139">
        <v>48872.952446908203</v>
      </c>
      <c r="BI1207" s="139">
        <v>44143.311887129697</v>
      </c>
      <c r="BJ1207" s="139">
        <v>48872.952446908108</v>
      </c>
      <c r="BK1207" s="139">
        <v>47296.405593751799</v>
      </c>
      <c r="BL1207" s="139">
        <v>48872.952446907999</v>
      </c>
      <c r="BM1207" s="139">
        <v>47296.405593751799</v>
      </c>
      <c r="BN1207" s="139">
        <v>48872.952446907999</v>
      </c>
      <c r="BO1207" s="139">
        <v>48872.952446907999</v>
      </c>
      <c r="BP1207" s="139">
        <v>47296.405594821801</v>
      </c>
      <c r="BQ1207" s="144">
        <v>575439.60139156412</v>
      </c>
    </row>
    <row r="1208" spans="11:69" x14ac:dyDescent="0.25">
      <c r="K1208" s="135" t="s">
        <v>328</v>
      </c>
      <c r="N1208" s="61" t="s">
        <v>1470</v>
      </c>
      <c r="V1208" s="61" t="s">
        <v>409</v>
      </c>
      <c r="W1208" s="61" t="s">
        <v>420</v>
      </c>
      <c r="X1208" s="61">
        <v>152</v>
      </c>
      <c r="AB1208" s="136" t="s">
        <v>414</v>
      </c>
      <c r="AC1208" s="179">
        <v>4700090</v>
      </c>
      <c r="AD1208" s="180" t="s">
        <v>1471</v>
      </c>
      <c r="AE1208" s="139">
        <v>0</v>
      </c>
      <c r="AF1208" s="17">
        <v>2153574.34</v>
      </c>
      <c r="AG1208" s="17">
        <v>3552875.07</v>
      </c>
      <c r="AH1208" s="140">
        <v>2572289.1195861762</v>
      </c>
      <c r="AI1208" s="141">
        <v>1014405.0099999999</v>
      </c>
      <c r="AJ1208" s="142">
        <v>3043215.03</v>
      </c>
      <c r="AK1208" s="121">
        <v>2519195.7499999995</v>
      </c>
      <c r="AL1208" s="142">
        <v>3023034.8999999994</v>
      </c>
      <c r="AM1208" s="181">
        <v>2151207.0201111585</v>
      </c>
      <c r="AN1208" s="141">
        <v>2940277.8494750173</v>
      </c>
      <c r="AO1208" s="140">
        <v>3029785.08</v>
      </c>
      <c r="AP1208" s="140">
        <v>3411953.9118620455</v>
      </c>
      <c r="AQ1208" s="140">
        <v>3533375.4272272508</v>
      </c>
      <c r="AR1208" s="142">
        <v>-490160.39722725097</v>
      </c>
      <c r="AS1208" s="143">
        <v>-0.16106663262216178</v>
      </c>
      <c r="AT1208" s="142">
        <v>-961086.30764107453</v>
      </c>
      <c r="AU1208" s="143">
        <v>-0.37363074792917983</v>
      </c>
      <c r="AV1208" s="142">
        <v>19499.642772749066</v>
      </c>
      <c r="AW1208" s="143">
        <v>5.488412170020115E-3</v>
      </c>
      <c r="AX1208" s="142">
        <v>-368738.88186204573</v>
      </c>
      <c r="AY1208" s="143">
        <v>-0.12116754098117272</v>
      </c>
      <c r="AZ1208" s="142">
        <v>-839664.79227586929</v>
      </c>
      <c r="BA1208" s="143">
        <v>-0.32642706680303207</v>
      </c>
      <c r="BB1208" s="142">
        <v>-121421.51536520524</v>
      </c>
      <c r="BC1208" s="143">
        <v>-3.558709129776623E-2</v>
      </c>
      <c r="BE1208" s="139">
        <v>273537.65273791598</v>
      </c>
      <c r="BF1208" s="139">
        <v>288523.67382526281</v>
      </c>
      <c r="BG1208" s="139">
        <v>284601.23566537217</v>
      </c>
      <c r="BH1208" s="139">
        <v>324453.34366705344</v>
      </c>
      <c r="BI1208" s="139">
        <v>303277.02651789144</v>
      </c>
      <c r="BJ1208" s="139">
        <v>285866.49175092869</v>
      </c>
      <c r="BK1208" s="139">
        <v>269305.9599142783</v>
      </c>
      <c r="BL1208" s="139">
        <v>294265.00218266959</v>
      </c>
      <c r="BM1208" s="139">
        <v>316195.63562372606</v>
      </c>
      <c r="BN1208" s="139">
        <v>266452.05048034462</v>
      </c>
      <c r="BO1208" s="139">
        <v>301909.2014159743</v>
      </c>
      <c r="BP1208" s="139">
        <v>324988.15344583307</v>
      </c>
      <c r="BQ1208" s="144">
        <v>3533375.4272272498</v>
      </c>
    </row>
    <row r="1209" spans="11:69" x14ac:dyDescent="0.25">
      <c r="K1209" s="135" t="s">
        <v>328</v>
      </c>
      <c r="N1209" s="61" t="s">
        <v>1472</v>
      </c>
      <c r="V1209" s="61" t="s">
        <v>409</v>
      </c>
      <c r="W1209" s="61" t="s">
        <v>420</v>
      </c>
      <c r="X1209" s="61">
        <v>152</v>
      </c>
      <c r="AB1209" s="136" t="s">
        <v>414</v>
      </c>
      <c r="AC1209" s="179">
        <v>4700105</v>
      </c>
      <c r="AD1209" s="180" t="s">
        <v>1473</v>
      </c>
      <c r="AE1209" s="139">
        <v>632346.56000000006</v>
      </c>
      <c r="AF1209" s="17">
        <v>874430.81</v>
      </c>
      <c r="AG1209" s="17">
        <v>202362.19000000003</v>
      </c>
      <c r="AH1209" s="140">
        <v>476948.37509482127</v>
      </c>
      <c r="AI1209" s="141">
        <v>131414.68</v>
      </c>
      <c r="AJ1209" s="142">
        <v>394244.04</v>
      </c>
      <c r="AK1209" s="121">
        <v>332987.05000000005</v>
      </c>
      <c r="AL1209" s="142">
        <v>399584.46</v>
      </c>
      <c r="AM1209" s="181">
        <v>398892.72965519549</v>
      </c>
      <c r="AN1209" s="141">
        <v>411042.69543962582</v>
      </c>
      <c r="AO1209" s="140">
        <v>391304.82857142831</v>
      </c>
      <c r="AP1209" s="140">
        <v>419485.05046532815</v>
      </c>
      <c r="AQ1209" s="140">
        <v>435080.28379747208</v>
      </c>
      <c r="AR1209" s="142">
        <v>-40836.243797472096</v>
      </c>
      <c r="AS1209" s="143">
        <v>-0.10358113161957273</v>
      </c>
      <c r="AT1209" s="142">
        <v>41868.091297349194</v>
      </c>
      <c r="AU1209" s="143">
        <v>8.7783276940665692E-2</v>
      </c>
      <c r="AV1209" s="142">
        <v>-232718.09379747204</v>
      </c>
      <c r="AW1209" s="143">
        <v>-1.1500077845444943</v>
      </c>
      <c r="AX1209" s="142">
        <v>-25241.010465328174</v>
      </c>
      <c r="AY1209" s="143">
        <v>-6.4023822567687197E-2</v>
      </c>
      <c r="AZ1209" s="142">
        <v>57463.324629493116</v>
      </c>
      <c r="BA1209" s="143">
        <v>0.1204812252857952</v>
      </c>
      <c r="BB1209" s="142">
        <v>-15595.233332143922</v>
      </c>
      <c r="BC1209" s="143">
        <v>-3.717708965991607E-2</v>
      </c>
      <c r="BE1209" s="139">
        <v>33821.724868915662</v>
      </c>
      <c r="BF1209" s="139">
        <v>35687.506306990923</v>
      </c>
      <c r="BG1209" s="139">
        <v>35199.157046832661</v>
      </c>
      <c r="BH1209" s="139">
        <v>39915.892930666399</v>
      </c>
      <c r="BI1209" s="139">
        <v>37296.054302713776</v>
      </c>
      <c r="BJ1209" s="139">
        <v>35142.100607719418</v>
      </c>
      <c r="BK1209" s="139">
        <v>33093.306195145939</v>
      </c>
      <c r="BL1209" s="139">
        <v>36181.127634438286</v>
      </c>
      <c r="BM1209" s="139">
        <v>38894.287834592338</v>
      </c>
      <c r="BN1209" s="139">
        <v>32740.233243021172</v>
      </c>
      <c r="BO1209" s="139">
        <v>37126.83388490264</v>
      </c>
      <c r="BP1209" s="139">
        <v>39982.05894153288</v>
      </c>
      <c r="BQ1209" s="144">
        <v>435080.28379747208</v>
      </c>
    </row>
    <row r="1210" spans="11:69" x14ac:dyDescent="0.25">
      <c r="K1210" s="135" t="s">
        <v>328</v>
      </c>
      <c r="N1210" s="61" t="s">
        <v>1474</v>
      </c>
      <c r="V1210" s="61" t="s">
        <v>409</v>
      </c>
      <c r="W1210" s="61" t="s">
        <v>420</v>
      </c>
      <c r="X1210" s="61">
        <v>152</v>
      </c>
      <c r="AB1210" s="136" t="s">
        <v>414</v>
      </c>
      <c r="AC1210" s="179">
        <v>4700107</v>
      </c>
      <c r="AD1210" s="180" t="s">
        <v>1475</v>
      </c>
      <c r="AE1210" s="139">
        <v>0</v>
      </c>
      <c r="AF1210" s="17">
        <v>71023.429999999993</v>
      </c>
      <c r="AG1210" s="17">
        <v>183418.69000000003</v>
      </c>
      <c r="AH1210" s="140">
        <v>163768.02067214559</v>
      </c>
      <c r="AI1210" s="141">
        <v>41044.42</v>
      </c>
      <c r="AJ1210" s="142">
        <v>123133.26</v>
      </c>
      <c r="AK1210" s="121">
        <v>96145.69</v>
      </c>
      <c r="AL1210" s="142">
        <v>115374.82799999999</v>
      </c>
      <c r="AM1210" s="181">
        <v>136954.30324232805</v>
      </c>
      <c r="AN1210" s="141">
        <v>122959.40742981754</v>
      </c>
      <c r="AO1210" s="140">
        <v>111171.46285714283</v>
      </c>
      <c r="AP1210" s="140">
        <v>245545.1664233492</v>
      </c>
      <c r="AQ1210" s="140">
        <v>254286.32517718087</v>
      </c>
      <c r="AR1210" s="142">
        <v>-131153.06517718086</v>
      </c>
      <c r="AS1210" s="143">
        <v>-1.0651311041158242</v>
      </c>
      <c r="AT1210" s="142">
        <v>-90518.304505035281</v>
      </c>
      <c r="AU1210" s="143">
        <v>-0.55272271187943256</v>
      </c>
      <c r="AV1210" s="142">
        <v>-70867.63517718084</v>
      </c>
      <c r="AW1210" s="143">
        <v>-0.38637085008720118</v>
      </c>
      <c r="AX1210" s="142">
        <v>-122411.90642334921</v>
      </c>
      <c r="AY1210" s="143">
        <v>-0.99414168376074197</v>
      </c>
      <c r="AZ1210" s="142">
        <v>-81777.145751203614</v>
      </c>
      <c r="BA1210" s="143">
        <v>-0.49934746365969018</v>
      </c>
      <c r="BB1210" s="142">
        <v>-8741.1587538316671</v>
      </c>
      <c r="BC1210" s="143">
        <v>-3.5598985234190542E-2</v>
      </c>
      <c r="BE1210" s="139">
        <v>19624.409372209804</v>
      </c>
      <c r="BF1210" s="139">
        <v>20738.338986837425</v>
      </c>
      <c r="BG1210" s="139">
        <v>20446.779272462187</v>
      </c>
      <c r="BH1210" s="139">
        <v>23426.152442850678</v>
      </c>
      <c r="BI1210" s="139">
        <v>21850.992650257798</v>
      </c>
      <c r="BJ1210" s="139">
        <v>20555.943417249749</v>
      </c>
      <c r="BK1210" s="139">
        <v>19324.119971540727</v>
      </c>
      <c r="BL1210" s="139">
        <v>21180.650451470003</v>
      </c>
      <c r="BM1210" s="139">
        <v>22811.918550208251</v>
      </c>
      <c r="BN1210" s="139">
        <v>19111.837392983158</v>
      </c>
      <c r="BO1210" s="139">
        <v>21749.249547488413</v>
      </c>
      <c r="BP1210" s="139">
        <v>23465.933121622696</v>
      </c>
      <c r="BQ1210" s="144">
        <v>254286.32517718084</v>
      </c>
    </row>
    <row r="1211" spans="11:69" x14ac:dyDescent="0.25">
      <c r="K1211" s="135" t="s">
        <v>328</v>
      </c>
      <c r="N1211" s="61" t="s">
        <v>1476</v>
      </c>
      <c r="V1211" s="61" t="s">
        <v>409</v>
      </c>
      <c r="W1211" s="61" t="s">
        <v>420</v>
      </c>
      <c r="X1211" s="61">
        <v>152</v>
      </c>
      <c r="AB1211" s="136" t="s">
        <v>414</v>
      </c>
      <c r="AC1211" s="179">
        <v>4700109</v>
      </c>
      <c r="AD1211" s="180" t="s">
        <v>1477</v>
      </c>
      <c r="AE1211" s="139">
        <v>0</v>
      </c>
      <c r="AF1211" s="17">
        <v>78229.64</v>
      </c>
      <c r="AG1211" s="17">
        <v>158508.16</v>
      </c>
      <c r="AH1211" s="140">
        <v>96900.393692114798</v>
      </c>
      <c r="AI1211" s="141">
        <v>51713.36</v>
      </c>
      <c r="AJ1211" s="142">
        <v>155140.08000000002</v>
      </c>
      <c r="AK1211" s="121">
        <v>114951.44</v>
      </c>
      <c r="AL1211" s="142">
        <v>137941.728</v>
      </c>
      <c r="AM1211" s="181">
        <v>81095.418240845611</v>
      </c>
      <c r="AN1211" s="141">
        <v>130756.41545126919</v>
      </c>
      <c r="AO1211" s="140">
        <v>139085.67428571417</v>
      </c>
      <c r="AP1211" s="140">
        <v>190726.22589749724</v>
      </c>
      <c r="AQ1211" s="140">
        <v>197655.63527834753</v>
      </c>
      <c r="AR1211" s="142">
        <v>-42515.555278347514</v>
      </c>
      <c r="AS1211" s="143">
        <v>-0.27404623794410515</v>
      </c>
      <c r="AT1211" s="142">
        <v>-100755.24158623273</v>
      </c>
      <c r="AU1211" s="143">
        <v>-1.0397815503863286</v>
      </c>
      <c r="AV1211" s="142">
        <v>-39147.475278347527</v>
      </c>
      <c r="AW1211" s="143">
        <v>-0.24697451082863825</v>
      </c>
      <c r="AX1211" s="142">
        <v>-35586.145897497219</v>
      </c>
      <c r="AY1211" s="143">
        <v>-0.22938073705709844</v>
      </c>
      <c r="AZ1211" s="142">
        <v>-93825.832205382438</v>
      </c>
      <c r="BA1211" s="143">
        <v>-0.96827090820186679</v>
      </c>
      <c r="BB1211" s="142">
        <v>-6929.4093808502948</v>
      </c>
      <c r="BC1211" s="143">
        <v>-3.633170712754729E-2</v>
      </c>
      <c r="BE1211" s="139">
        <v>15330.940334095487</v>
      </c>
      <c r="BF1211" s="139">
        <v>16173.99186935183</v>
      </c>
      <c r="BG1211" s="139">
        <v>15953.331729253943</v>
      </c>
      <c r="BH1211" s="139">
        <v>18142.607821966816</v>
      </c>
      <c r="BI1211" s="139">
        <v>16955.142917222416</v>
      </c>
      <c r="BJ1211" s="139">
        <v>15978.844625881276</v>
      </c>
      <c r="BK1211" s="139">
        <v>15050.210524536888</v>
      </c>
      <c r="BL1211" s="139">
        <v>16449.792497375856</v>
      </c>
      <c r="BM1211" s="139">
        <v>17679.555998995314</v>
      </c>
      <c r="BN1211" s="139">
        <v>14890.177132514034</v>
      </c>
      <c r="BO1211" s="139">
        <v>16878.442095732938</v>
      </c>
      <c r="BP1211" s="139">
        <v>18172.597731420745</v>
      </c>
      <c r="BQ1211" s="144">
        <v>197655.63527834753</v>
      </c>
    </row>
    <row r="1212" spans="11:69" x14ac:dyDescent="0.25">
      <c r="K1212" s="135" t="s">
        <v>328</v>
      </c>
      <c r="N1212" s="61" t="s">
        <v>1478</v>
      </c>
      <c r="V1212" s="61" t="s">
        <v>409</v>
      </c>
      <c r="W1212" s="61" t="s">
        <v>420</v>
      </c>
      <c r="X1212" s="61">
        <v>152</v>
      </c>
      <c r="AB1212" s="136" t="s">
        <v>414</v>
      </c>
      <c r="AC1212" s="179">
        <v>4700110</v>
      </c>
      <c r="AD1212" s="180" t="s">
        <v>1479</v>
      </c>
      <c r="AE1212" s="139">
        <v>0</v>
      </c>
      <c r="AF1212" s="17">
        <v>1161285.31</v>
      </c>
      <c r="AG1212" s="17">
        <v>1982650.4200000002</v>
      </c>
      <c r="AH1212" s="140">
        <v>1564872.8043489521</v>
      </c>
      <c r="AI1212" s="141">
        <v>488398.43</v>
      </c>
      <c r="AJ1212" s="142">
        <v>1465195.29</v>
      </c>
      <c r="AK1212" s="121">
        <v>1224123.05</v>
      </c>
      <c r="AL1212" s="142">
        <v>1468947.6600000001</v>
      </c>
      <c r="AM1212" s="181">
        <v>1308795.7349004671</v>
      </c>
      <c r="AN1212" s="141">
        <v>1480200.1194484851</v>
      </c>
      <c r="AO1212" s="140">
        <v>1484131.8685714288</v>
      </c>
      <c r="AP1212" s="140">
        <v>1612824.1322309067</v>
      </c>
      <c r="AQ1212" s="140">
        <v>1672851.1431350051</v>
      </c>
      <c r="AR1212" s="142">
        <v>-207655.85313500511</v>
      </c>
      <c r="AS1212" s="143">
        <v>-0.14172571707830503</v>
      </c>
      <c r="AT1212" s="142">
        <v>-107978.33878605301</v>
      </c>
      <c r="AU1212" s="143">
        <v>-6.900135173029362E-2</v>
      </c>
      <c r="AV1212" s="142">
        <v>309799.27686499502</v>
      </c>
      <c r="AW1212" s="143">
        <v>0.15625511877428952</v>
      </c>
      <c r="AX1212" s="142">
        <v>-147628.84223090671</v>
      </c>
      <c r="AY1212" s="143">
        <v>-0.10075710947098848</v>
      </c>
      <c r="AZ1212" s="142">
        <v>-47951.32788195461</v>
      </c>
      <c r="BA1212" s="143">
        <v>-3.0642316582339884E-2</v>
      </c>
      <c r="BB1212" s="142">
        <v>-60027.010904098395</v>
      </c>
      <c r="BC1212" s="143">
        <v>-3.7218571885495808E-2</v>
      </c>
      <c r="BE1212" s="139">
        <v>130074.77931414169</v>
      </c>
      <c r="BF1212" s="139">
        <v>137240.59887498373</v>
      </c>
      <c r="BG1212" s="139">
        <v>135365.01869739627</v>
      </c>
      <c r="BH1212" s="139">
        <v>153446.16171779484</v>
      </c>
      <c r="BI1212" s="139">
        <v>143387.83899377761</v>
      </c>
      <c r="BJ1212" s="139">
        <v>135118.1839731854</v>
      </c>
      <c r="BK1212" s="139">
        <v>127252.26612895023</v>
      </c>
      <c r="BL1212" s="139">
        <v>139107.31118385037</v>
      </c>
      <c r="BM1212" s="139">
        <v>149523.92271607686</v>
      </c>
      <c r="BN1212" s="139">
        <v>125896.71632226674</v>
      </c>
      <c r="BO1212" s="139">
        <v>142738.15267788645</v>
      </c>
      <c r="BP1212" s="139">
        <v>153700.19253469512</v>
      </c>
      <c r="BQ1212" s="144">
        <v>1672851.1431350054</v>
      </c>
    </row>
    <row r="1213" spans="11:69" x14ac:dyDescent="0.25">
      <c r="K1213" s="135" t="s">
        <v>328</v>
      </c>
      <c r="N1213" s="61" t="s">
        <v>1480</v>
      </c>
      <c r="V1213" s="61" t="s">
        <v>409</v>
      </c>
      <c r="W1213" s="61" t="s">
        <v>420</v>
      </c>
      <c r="X1213" s="61">
        <v>152</v>
      </c>
      <c r="AB1213" s="136" t="s">
        <v>414</v>
      </c>
      <c r="AC1213" s="179">
        <v>4700113</v>
      </c>
      <c r="AD1213" s="180" t="s">
        <v>1481</v>
      </c>
      <c r="AE1213" s="139">
        <v>0</v>
      </c>
      <c r="AF1213" s="17">
        <v>1666508.2000000002</v>
      </c>
      <c r="AG1213" s="17">
        <v>2044440.5399999998</v>
      </c>
      <c r="AH1213" s="140">
        <v>1734990.6297660314</v>
      </c>
      <c r="AI1213" s="141">
        <v>591503.87</v>
      </c>
      <c r="AJ1213" s="142">
        <v>1774511.6099999999</v>
      </c>
      <c r="AK1213" s="121">
        <v>1435323.23</v>
      </c>
      <c r="AL1213" s="142">
        <v>1722387.8760000002</v>
      </c>
      <c r="AM1213" s="181">
        <v>1450433.6583140334</v>
      </c>
      <c r="AN1213" s="141">
        <v>1719880.201451998</v>
      </c>
      <c r="AO1213" s="140">
        <v>1727435.7428571426</v>
      </c>
      <c r="AP1213" s="140">
        <v>1948537.1929208259</v>
      </c>
      <c r="AQ1213" s="140">
        <v>2017011.4750809427</v>
      </c>
      <c r="AR1213" s="142">
        <v>-242499.86508094287</v>
      </c>
      <c r="AS1213" s="143">
        <v>-0.1366572434434187</v>
      </c>
      <c r="AT1213" s="142">
        <v>-282020.84531491133</v>
      </c>
      <c r="AU1213" s="143">
        <v>-0.16254891552523409</v>
      </c>
      <c r="AV1213" s="142">
        <v>27429.064919057069</v>
      </c>
      <c r="AW1213" s="143">
        <v>1.3416416071976871E-2</v>
      </c>
      <c r="AX1213" s="142">
        <v>-174025.58292082604</v>
      </c>
      <c r="AY1213" s="143">
        <v>-9.8069565699165001E-2</v>
      </c>
      <c r="AZ1213" s="142">
        <v>-213546.56315479451</v>
      </c>
      <c r="BA1213" s="143">
        <v>-0.12308225732815162</v>
      </c>
      <c r="BB1213" s="142">
        <v>-68474.282160116825</v>
      </c>
      <c r="BC1213" s="143">
        <v>-3.5141378059853699E-2</v>
      </c>
      <c r="BE1213" s="139">
        <v>155835.11577266219</v>
      </c>
      <c r="BF1213" s="139">
        <v>164437.75274254518</v>
      </c>
      <c r="BG1213" s="139">
        <v>162186.10026389998</v>
      </c>
      <c r="BH1213" s="139">
        <v>185420.08952610666</v>
      </c>
      <c r="BI1213" s="139">
        <v>173239.88325338042</v>
      </c>
      <c r="BJ1213" s="139">
        <v>163225.68289267499</v>
      </c>
      <c r="BK1213" s="139">
        <v>153700.38661618889</v>
      </c>
      <c r="BL1213" s="139">
        <v>168056.34131197218</v>
      </c>
      <c r="BM1213" s="139">
        <v>180670.41426974669</v>
      </c>
      <c r="BN1213" s="139">
        <v>152058.87352851141</v>
      </c>
      <c r="BO1213" s="139">
        <v>172453.1357361656</v>
      </c>
      <c r="BP1213" s="139">
        <v>185727.69916708837</v>
      </c>
      <c r="BQ1213" s="144">
        <v>2017011.4750809425</v>
      </c>
    </row>
    <row r="1214" spans="11:69" x14ac:dyDescent="0.25">
      <c r="K1214" s="135" t="s">
        <v>328</v>
      </c>
      <c r="N1214" s="61" t="s">
        <v>1482</v>
      </c>
      <c r="V1214" s="61" t="s">
        <v>409</v>
      </c>
      <c r="W1214" s="61" t="s">
        <v>420</v>
      </c>
      <c r="X1214" s="61">
        <v>152</v>
      </c>
      <c r="AB1214" s="136" t="s">
        <v>414</v>
      </c>
      <c r="AC1214" s="179">
        <v>4700114</v>
      </c>
      <c r="AD1214" s="180" t="s">
        <v>1483</v>
      </c>
      <c r="AE1214" s="139">
        <v>0</v>
      </c>
      <c r="AF1214" s="17">
        <v>1087432.71</v>
      </c>
      <c r="AG1214" s="17">
        <v>1035441.8200000001</v>
      </c>
      <c r="AH1214" s="140">
        <v>1047248.6731501888</v>
      </c>
      <c r="AI1214" s="141">
        <v>270214.98</v>
      </c>
      <c r="AJ1214" s="142">
        <v>810644.94</v>
      </c>
      <c r="AK1214" s="121">
        <v>661852.26</v>
      </c>
      <c r="AL1214" s="142">
        <v>794222.71199999994</v>
      </c>
      <c r="AM1214" s="181">
        <v>875843.28878930456</v>
      </c>
      <c r="AN1214" s="141">
        <v>833257.64436088421</v>
      </c>
      <c r="AO1214" s="140">
        <v>804708.24000000046</v>
      </c>
      <c r="AP1214" s="140">
        <v>901466.59139093547</v>
      </c>
      <c r="AQ1214" s="140">
        <v>935143.23276124662</v>
      </c>
      <c r="AR1214" s="142">
        <v>-124498.29276124667</v>
      </c>
      <c r="AS1214" s="143">
        <v>-0.15357931273986203</v>
      </c>
      <c r="AT1214" s="142">
        <v>112105.44038894214</v>
      </c>
      <c r="AU1214" s="143">
        <v>0.10704758407735389</v>
      </c>
      <c r="AV1214" s="142">
        <v>100298.58723875345</v>
      </c>
      <c r="AW1214" s="143">
        <v>9.6865497704886436E-2</v>
      </c>
      <c r="AX1214" s="142">
        <v>-90821.651390935527</v>
      </c>
      <c r="AY1214" s="143">
        <v>-0.11203628976076201</v>
      </c>
      <c r="AZ1214" s="142">
        <v>145782.08175925328</v>
      </c>
      <c r="BA1214" s="143">
        <v>0.1392048378736368</v>
      </c>
      <c r="BB1214" s="142">
        <v>-33676.641370311147</v>
      </c>
      <c r="BC1214" s="143">
        <v>-3.7357614460619241E-2</v>
      </c>
      <c r="BE1214" s="139">
        <v>72871.891447906819</v>
      </c>
      <c r="BF1214" s="139">
        <v>76805.302117883402</v>
      </c>
      <c r="BG1214" s="139">
        <v>75775.771996411524</v>
      </c>
      <c r="BH1214" s="139">
        <v>85608.810781170629</v>
      </c>
      <c r="BI1214" s="139">
        <v>80092.663977763164</v>
      </c>
      <c r="BJ1214" s="139">
        <v>75557.451194885754</v>
      </c>
      <c r="BK1214" s="139">
        <v>71243.654698583312</v>
      </c>
      <c r="BL1214" s="139">
        <v>77745.153481025613</v>
      </c>
      <c r="BM1214" s="139">
        <v>83457.792014267587</v>
      </c>
      <c r="BN1214" s="139">
        <v>70500.24922210665</v>
      </c>
      <c r="BO1214" s="139">
        <v>79736.365782910128</v>
      </c>
      <c r="BP1214" s="139">
        <v>85748.126046332007</v>
      </c>
      <c r="BQ1214" s="144">
        <v>935143.23276124662</v>
      </c>
    </row>
    <row r="1215" spans="11:69" x14ac:dyDescent="0.25">
      <c r="K1215" s="135" t="s">
        <v>328</v>
      </c>
      <c r="N1215" s="61" t="s">
        <v>1484</v>
      </c>
      <c r="V1215" s="61" t="s">
        <v>409</v>
      </c>
      <c r="W1215" s="61" t="s">
        <v>420</v>
      </c>
      <c r="X1215" s="61">
        <v>152</v>
      </c>
      <c r="AB1215" s="136" t="s">
        <v>414</v>
      </c>
      <c r="AC1215" s="179">
        <v>4700115</v>
      </c>
      <c r="AD1215" s="180" t="s">
        <v>1485</v>
      </c>
      <c r="AE1215" s="139">
        <v>840554.06</v>
      </c>
      <c r="AF1215" s="17">
        <v>501646.19</v>
      </c>
      <c r="AG1215" s="17">
        <v>324445.92</v>
      </c>
      <c r="AH1215" s="140">
        <v>346007.68875927909</v>
      </c>
      <c r="AI1215" s="141">
        <v>222999.30999999997</v>
      </c>
      <c r="AJ1215" s="142">
        <v>668997.92999999993</v>
      </c>
      <c r="AK1215" s="121">
        <v>623414.44999999995</v>
      </c>
      <c r="AL1215" s="142">
        <v>748097.33999999985</v>
      </c>
      <c r="AM1215" s="181">
        <v>289059.11719853617</v>
      </c>
      <c r="AN1215" s="141">
        <v>680363.02156074287</v>
      </c>
      <c r="AO1215" s="140">
        <v>693571.59428571432</v>
      </c>
      <c r="AP1215" s="140">
        <v>709849.25647955702</v>
      </c>
      <c r="AQ1215" s="140">
        <v>735580.08330182778</v>
      </c>
      <c r="AR1215" s="142">
        <v>-66582.153301827842</v>
      </c>
      <c r="AS1215" s="143">
        <v>-9.9525200775774966E-2</v>
      </c>
      <c r="AT1215" s="142">
        <v>-389572.39454254869</v>
      </c>
      <c r="AU1215" s="143">
        <v>-1.1259067564061502</v>
      </c>
      <c r="AV1215" s="142">
        <v>-411134.16330182779</v>
      </c>
      <c r="AW1215" s="143">
        <v>-1.2671885758397818</v>
      </c>
      <c r="AX1215" s="142">
        <v>-40851.326479557087</v>
      </c>
      <c r="AY1215" s="143">
        <v>-6.1063457221096469E-2</v>
      </c>
      <c r="AZ1215" s="142">
        <v>-363841.56772027793</v>
      </c>
      <c r="BA1215" s="143">
        <v>-1.0515418574221513</v>
      </c>
      <c r="BB1215" s="142">
        <v>-25730.826822270756</v>
      </c>
      <c r="BC1215" s="143">
        <v>-3.6248297208735299E-2</v>
      </c>
      <c r="BE1215" s="139">
        <v>56697.361771262462</v>
      </c>
      <c r="BF1215" s="139">
        <v>59450.911015521924</v>
      </c>
      <c r="BG1215" s="139">
        <v>58730.197587463219</v>
      </c>
      <c r="BH1215" s="139">
        <v>67157.336064041941</v>
      </c>
      <c r="BI1215" s="139">
        <v>63190.58327949349</v>
      </c>
      <c r="BJ1215" s="139">
        <v>59929.240071487962</v>
      </c>
      <c r="BK1215" s="139">
        <v>56827.117197702864</v>
      </c>
      <c r="BL1215" s="139">
        <v>61502.447391575311</v>
      </c>
      <c r="BM1215" s="139">
        <v>65610.495753173629</v>
      </c>
      <c r="BN1215" s="139">
        <v>56292.52260855239</v>
      </c>
      <c r="BO1215" s="139">
        <v>62934.359525828557</v>
      </c>
      <c r="BP1215" s="139">
        <v>67257.511035724034</v>
      </c>
      <c r="BQ1215" s="144">
        <v>735580.08330182778</v>
      </c>
    </row>
    <row r="1216" spans="11:69" x14ac:dyDescent="0.25">
      <c r="K1216" s="135" t="s">
        <v>328</v>
      </c>
      <c r="N1216" s="61" t="s">
        <v>1486</v>
      </c>
      <c r="V1216" s="61" t="s">
        <v>409</v>
      </c>
      <c r="W1216" s="61" t="s">
        <v>420</v>
      </c>
      <c r="X1216" s="61">
        <v>152</v>
      </c>
      <c r="AB1216" s="136" t="s">
        <v>414</v>
      </c>
      <c r="AC1216" s="179">
        <v>4700120</v>
      </c>
      <c r="AD1216" s="180" t="s">
        <v>1487</v>
      </c>
      <c r="AE1216" s="139">
        <v>1142668.53</v>
      </c>
      <c r="AF1216" s="17">
        <v>2212666.27</v>
      </c>
      <c r="AG1216" s="17">
        <v>1054765.5799999998</v>
      </c>
      <c r="AH1216" s="140">
        <v>1729223.6145290432</v>
      </c>
      <c r="AI1216" s="141">
        <v>366739.92999999993</v>
      </c>
      <c r="AJ1216" s="142">
        <v>1100219.7899999998</v>
      </c>
      <c r="AK1216" s="121">
        <v>866710.56</v>
      </c>
      <c r="AL1216" s="142">
        <v>1040052.6720000001</v>
      </c>
      <c r="AM1216" s="181">
        <v>1444030.4280703347</v>
      </c>
      <c r="AN1216" s="141">
        <v>1151903.7464587085</v>
      </c>
      <c r="AO1216" s="140">
        <v>1040957.9314285718</v>
      </c>
      <c r="AP1216" s="140">
        <v>1223417.9026874874</v>
      </c>
      <c r="AQ1216" s="140">
        <v>1276790.0731955157</v>
      </c>
      <c r="AR1216" s="142">
        <v>-176570.28319551586</v>
      </c>
      <c r="AS1216" s="143">
        <v>-0.16048637263243182</v>
      </c>
      <c r="AT1216" s="142">
        <v>452433.54133352754</v>
      </c>
      <c r="AU1216" s="143">
        <v>0.26163969629616035</v>
      </c>
      <c r="AV1216" s="142">
        <v>-222024.49319551582</v>
      </c>
      <c r="AW1216" s="143">
        <v>-0.21049652871258451</v>
      </c>
      <c r="AX1216" s="142">
        <v>-123198.11268748762</v>
      </c>
      <c r="AY1216" s="143">
        <v>-0.11197591045648038</v>
      </c>
      <c r="AZ1216" s="142">
        <v>505805.71184155578</v>
      </c>
      <c r="BA1216" s="143">
        <v>0.29250451335023708</v>
      </c>
      <c r="BB1216" s="142">
        <v>-53372.170508028241</v>
      </c>
      <c r="BC1216" s="143">
        <v>-4.3625461414930553E-2</v>
      </c>
      <c r="BE1216" s="139">
        <v>96863.024992660445</v>
      </c>
      <c r="BF1216" s="139">
        <v>102304.76858977428</v>
      </c>
      <c r="BG1216" s="139">
        <v>100880.44770985223</v>
      </c>
      <c r="BH1216" s="139">
        <v>118175.47345325844</v>
      </c>
      <c r="BI1216" s="139">
        <v>110295.63230985145</v>
      </c>
      <c r="BJ1216" s="139">
        <v>103817.06661341582</v>
      </c>
      <c r="BK1216" s="139">
        <v>97654.788064646171</v>
      </c>
      <c r="BL1216" s="139">
        <v>106942.1988469911</v>
      </c>
      <c r="BM1216" s="139">
        <v>115102.72036436731</v>
      </c>
      <c r="BN1216" s="139">
        <v>96592.831080734279</v>
      </c>
      <c r="BO1216" s="139">
        <v>109786.65167568503</v>
      </c>
      <c r="BP1216" s="139">
        <v>118374.46949427896</v>
      </c>
      <c r="BQ1216" s="144">
        <v>1276790.0731955157</v>
      </c>
    </row>
    <row r="1217" spans="11:69" x14ac:dyDescent="0.25">
      <c r="K1217" s="135" t="s">
        <v>328</v>
      </c>
      <c r="N1217" s="61" t="s">
        <v>1488</v>
      </c>
      <c r="V1217" s="61" t="s">
        <v>409</v>
      </c>
      <c r="W1217" s="61" t="s">
        <v>420</v>
      </c>
      <c r="X1217" s="61">
        <v>152</v>
      </c>
      <c r="AB1217" s="136" t="s">
        <v>414</v>
      </c>
      <c r="AC1217" s="179">
        <v>4700125</v>
      </c>
      <c r="AD1217" s="180" t="s">
        <v>1489</v>
      </c>
      <c r="AE1217" s="139">
        <v>0</v>
      </c>
      <c r="AF1217" s="17">
        <v>345289.67</v>
      </c>
      <c r="AG1217" s="17">
        <v>526522.85</v>
      </c>
      <c r="AH1217" s="140">
        <v>440783.69992936373</v>
      </c>
      <c r="AI1217" s="141">
        <v>125885.04999999999</v>
      </c>
      <c r="AJ1217" s="142">
        <v>377655.14999999997</v>
      </c>
      <c r="AK1217" s="121">
        <v>313924.59000000003</v>
      </c>
      <c r="AL1217" s="142">
        <v>376709.50800000003</v>
      </c>
      <c r="AM1217" s="181">
        <v>368111.72505762306</v>
      </c>
      <c r="AN1217" s="141">
        <v>386596.5648717407</v>
      </c>
      <c r="AO1217" s="140">
        <v>327527.96571428597</v>
      </c>
      <c r="AP1217" s="140">
        <v>470812.67380138522</v>
      </c>
      <c r="AQ1217" s="140">
        <v>491833.47995925753</v>
      </c>
      <c r="AR1217" s="142">
        <v>-114178.32995925756</v>
      </c>
      <c r="AS1217" s="143">
        <v>-0.30233489457050322</v>
      </c>
      <c r="AT1217" s="142">
        <v>-51049.780029893795</v>
      </c>
      <c r="AU1217" s="143">
        <v>-0.11581594337103346</v>
      </c>
      <c r="AV1217" s="142">
        <v>34689.370040742448</v>
      </c>
      <c r="AW1217" s="143">
        <v>6.5883883369434862E-2</v>
      </c>
      <c r="AX1217" s="142">
        <v>-93157.52380138525</v>
      </c>
      <c r="AY1217" s="143">
        <v>-0.24667351630551115</v>
      </c>
      <c r="AZ1217" s="142">
        <v>-30028.973872021481</v>
      </c>
      <c r="BA1217" s="143">
        <v>-6.8126325626001308E-2</v>
      </c>
      <c r="BB1217" s="142">
        <v>-21020.806157872314</v>
      </c>
      <c r="BC1217" s="143">
        <v>-4.4647919071821862E-2</v>
      </c>
      <c r="BE1217" s="139">
        <v>37277.865832074916</v>
      </c>
      <c r="BF1217" s="139">
        <v>39393.95990379266</v>
      </c>
      <c r="BG1217" s="139">
        <v>38840.093865005925</v>
      </c>
      <c r="BH1217" s="139">
        <v>45565.493691862386</v>
      </c>
      <c r="BI1217" s="139">
        <v>42501.313214803573</v>
      </c>
      <c r="BJ1217" s="139">
        <v>39982.037130503777</v>
      </c>
      <c r="BK1217" s="139">
        <v>37585.75359679808</v>
      </c>
      <c r="BL1217" s="139">
        <v>41197.286307833783</v>
      </c>
      <c r="BM1217" s="139">
        <v>44370.613200525455</v>
      </c>
      <c r="BN1217" s="139">
        <v>37172.797556091049</v>
      </c>
      <c r="BO1217" s="139">
        <v>42303.389470122114</v>
      </c>
      <c r="BP1217" s="139">
        <v>45642.876189843802</v>
      </c>
      <c r="BQ1217" s="144">
        <v>491833.47995925753</v>
      </c>
    </row>
    <row r="1218" spans="11:69" x14ac:dyDescent="0.25">
      <c r="K1218" s="135" t="s">
        <v>328</v>
      </c>
      <c r="N1218" s="61" t="s">
        <v>1490</v>
      </c>
      <c r="V1218" s="61" t="s">
        <v>409</v>
      </c>
      <c r="W1218" s="61" t="s">
        <v>420</v>
      </c>
      <c r="X1218" s="61">
        <v>152</v>
      </c>
      <c r="AB1218" s="136" t="s">
        <v>414</v>
      </c>
      <c r="AC1218" s="179">
        <v>4700130</v>
      </c>
      <c r="AD1218" s="180" t="s">
        <v>1491</v>
      </c>
      <c r="AE1218" s="139">
        <v>0</v>
      </c>
      <c r="AF1218" s="17">
        <v>420128.33</v>
      </c>
      <c r="AG1218" s="17">
        <v>538562.45000000007</v>
      </c>
      <c r="AH1218" s="140">
        <v>404918.93752947287</v>
      </c>
      <c r="AI1218" s="141">
        <v>189077.30000000002</v>
      </c>
      <c r="AJ1218" s="142">
        <v>567231.9</v>
      </c>
      <c r="AK1218" s="121">
        <v>436765.28</v>
      </c>
      <c r="AL1218" s="142">
        <v>524118.33600000007</v>
      </c>
      <c r="AM1218" s="181">
        <v>338044.10052881058</v>
      </c>
      <c r="AN1218" s="141">
        <v>503640.11700066231</v>
      </c>
      <c r="AO1218" s="140">
        <v>517573.45714285702</v>
      </c>
      <c r="AP1218" s="140">
        <v>652542.28700355114</v>
      </c>
      <c r="AQ1218" s="140">
        <v>680334.46618179872</v>
      </c>
      <c r="AR1218" s="142">
        <v>-113102.5661817987</v>
      </c>
      <c r="AS1218" s="143">
        <v>-0.1993938743251194</v>
      </c>
      <c r="AT1218" s="142">
        <v>-275415.52865232585</v>
      </c>
      <c r="AU1218" s="143">
        <v>-0.68017448216355447</v>
      </c>
      <c r="AV1218" s="142">
        <v>-141772.01618179865</v>
      </c>
      <c r="AW1218" s="143">
        <v>-0.2632415538472811</v>
      </c>
      <c r="AX1218" s="142">
        <v>-85310.387003551121</v>
      </c>
      <c r="AY1218" s="143">
        <v>-0.15039772446428193</v>
      </c>
      <c r="AZ1218" s="142">
        <v>-247623.34947407828</v>
      </c>
      <c r="BA1218" s="143">
        <v>-0.61153807965836249</v>
      </c>
      <c r="BB1218" s="142">
        <v>-27792.179178247578</v>
      </c>
      <c r="BC1218" s="143">
        <v>-4.2590617852320628E-2</v>
      </c>
      <c r="BE1218" s="139">
        <v>51715.387210428053</v>
      </c>
      <c r="BF1218" s="139">
        <v>54556.709308673111</v>
      </c>
      <c r="BG1218" s="139">
        <v>53813.022231380332</v>
      </c>
      <c r="BH1218" s="139">
        <v>62843.351933154569</v>
      </c>
      <c r="BI1218" s="139">
        <v>58729.014841262644</v>
      </c>
      <c r="BJ1218" s="139">
        <v>55346.332158200647</v>
      </c>
      <c r="BK1218" s="139">
        <v>52128.793785943308</v>
      </c>
      <c r="BL1218" s="139">
        <v>56978.071390968093</v>
      </c>
      <c r="BM1218" s="139">
        <v>61238.961230656045</v>
      </c>
      <c r="BN1218" s="139">
        <v>51574.309404854568</v>
      </c>
      <c r="BO1218" s="139">
        <v>58463.258352543089</v>
      </c>
      <c r="BP1218" s="139">
        <v>62947.254333734229</v>
      </c>
      <c r="BQ1218" s="144">
        <v>680334.46618179872</v>
      </c>
    </row>
    <row r="1219" spans="11:69" x14ac:dyDescent="0.25">
      <c r="K1219" s="135" t="s">
        <v>328</v>
      </c>
      <c r="N1219" s="61" t="s">
        <v>1492</v>
      </c>
      <c r="V1219" s="61" t="s">
        <v>409</v>
      </c>
      <c r="W1219" s="61" t="s">
        <v>420</v>
      </c>
      <c r="X1219" s="61">
        <v>152</v>
      </c>
      <c r="AB1219" s="136" t="s">
        <v>414</v>
      </c>
      <c r="AC1219" s="179">
        <v>4700131</v>
      </c>
      <c r="AD1219" s="180" t="s">
        <v>1493</v>
      </c>
      <c r="AE1219" s="139">
        <v>336525.08999999997</v>
      </c>
      <c r="AF1219" s="17">
        <v>2472878.41</v>
      </c>
      <c r="AG1219" s="17">
        <v>3310909.9099999997</v>
      </c>
      <c r="AH1219" s="140">
        <v>2505829.7546177008</v>
      </c>
      <c r="AI1219" s="141">
        <v>1027318.12</v>
      </c>
      <c r="AJ1219" s="142">
        <v>3081954.36</v>
      </c>
      <c r="AK1219" s="121">
        <v>2626940.12</v>
      </c>
      <c r="AL1219" s="142">
        <v>3152328.1439999999</v>
      </c>
      <c r="AM1219" s="181">
        <v>2093317.2474616985</v>
      </c>
      <c r="AN1219" s="141">
        <v>3039452.6271560024</v>
      </c>
      <c r="AO1219" s="140">
        <v>2961062.9314285708</v>
      </c>
      <c r="AP1219" s="140">
        <v>3567532.6558989566</v>
      </c>
      <c r="AQ1219" s="140">
        <v>3709457.6304427036</v>
      </c>
      <c r="AR1219" s="142">
        <v>-627503.27044270374</v>
      </c>
      <c r="AS1219" s="143">
        <v>-0.20360563368067</v>
      </c>
      <c r="AT1219" s="142">
        <v>-1203627.8758250028</v>
      </c>
      <c r="AU1219" s="143">
        <v>-0.48033106543131177</v>
      </c>
      <c r="AV1219" s="142">
        <v>-398547.72044270393</v>
      </c>
      <c r="AW1219" s="143">
        <v>-0.12037407579075565</v>
      </c>
      <c r="AX1219" s="142">
        <v>-485578.29589895671</v>
      </c>
      <c r="AY1219" s="143">
        <v>-0.15755531691227145</v>
      </c>
      <c r="AZ1219" s="142">
        <v>-1061702.9012812558</v>
      </c>
      <c r="BA1219" s="143">
        <v>-0.42369314967418181</v>
      </c>
      <c r="BB1219" s="142">
        <v>-141924.97454374703</v>
      </c>
      <c r="BC1219" s="143">
        <v>-3.9782389744652355E-2</v>
      </c>
      <c r="BE1219" s="139">
        <v>284029.92640158947</v>
      </c>
      <c r="BF1219" s="139">
        <v>299356.42206330702</v>
      </c>
      <c r="BG1219" s="139">
        <v>295344.86815646797</v>
      </c>
      <c r="BH1219" s="139">
        <v>341490.57440250437</v>
      </c>
      <c r="BI1219" s="139">
        <v>319468.40116240398</v>
      </c>
      <c r="BJ1219" s="139">
        <v>301362.43744125339</v>
      </c>
      <c r="BK1219" s="139">
        <v>284140.41968883207</v>
      </c>
      <c r="BL1219" s="139">
        <v>310096.40008369338</v>
      </c>
      <c r="BM1219" s="139">
        <v>332903.0080264936</v>
      </c>
      <c r="BN1219" s="139">
        <v>281172.51665315445</v>
      </c>
      <c r="BO1219" s="139">
        <v>318045.93129168137</v>
      </c>
      <c r="BP1219" s="139">
        <v>342046.72507132293</v>
      </c>
      <c r="BQ1219" s="144">
        <v>3709457.6304427041</v>
      </c>
    </row>
    <row r="1220" spans="11:69" x14ac:dyDescent="0.25">
      <c r="K1220" s="135" t="s">
        <v>328</v>
      </c>
      <c r="N1220" s="61" t="s">
        <v>1494</v>
      </c>
      <c r="V1220" s="61" t="s">
        <v>409</v>
      </c>
      <c r="W1220" s="61" t="s">
        <v>420</v>
      </c>
      <c r="X1220" s="61">
        <v>152</v>
      </c>
      <c r="AB1220" s="136" t="s">
        <v>414</v>
      </c>
      <c r="AC1220" s="179">
        <v>4700135</v>
      </c>
      <c r="AD1220" s="180" t="s">
        <v>1495</v>
      </c>
      <c r="AE1220" s="139">
        <v>26482.99</v>
      </c>
      <c r="AF1220" s="17">
        <v>201642.24999999991</v>
      </c>
      <c r="AG1220" s="17">
        <v>158904.97</v>
      </c>
      <c r="AH1220" s="140">
        <v>113633.50588890855</v>
      </c>
      <c r="AI1220" s="141">
        <v>50007.8</v>
      </c>
      <c r="AJ1220" s="142">
        <v>150023.40000000002</v>
      </c>
      <c r="AK1220" s="121">
        <v>104295.98000000001</v>
      </c>
      <c r="AL1220" s="142">
        <v>125155.17600000002</v>
      </c>
      <c r="AM1220" s="181">
        <v>94880.167490029737</v>
      </c>
      <c r="AN1220" s="141">
        <v>123049.31839887882</v>
      </c>
      <c r="AO1220" s="140">
        <v>135669.87428571409</v>
      </c>
      <c r="AP1220" s="140">
        <v>209185.51033992978</v>
      </c>
      <c r="AQ1220" s="140">
        <v>220347.13513272378</v>
      </c>
      <c r="AR1220" s="142">
        <v>-70323.735132723756</v>
      </c>
      <c r="AS1220" s="143">
        <v>-0.46875177560783016</v>
      </c>
      <c r="AT1220" s="142">
        <v>-106713.62924381523</v>
      </c>
      <c r="AU1220" s="143">
        <v>-0.93910355408854151</v>
      </c>
      <c r="AV1220" s="142">
        <v>-61442.165132723778</v>
      </c>
      <c r="AW1220" s="143">
        <v>-0.38665980763675156</v>
      </c>
      <c r="AX1220" s="142">
        <v>-59162.110339929757</v>
      </c>
      <c r="AY1220" s="143">
        <v>-0.39435254993507513</v>
      </c>
      <c r="AZ1220" s="142">
        <v>-95552.004451021232</v>
      </c>
      <c r="BA1220" s="143">
        <v>-0.84087878573803465</v>
      </c>
      <c r="BB1220" s="142">
        <v>-11161.624792793998</v>
      </c>
      <c r="BC1220" s="143">
        <v>-5.3357542664672047E-2</v>
      </c>
      <c r="BE1220" s="139">
        <v>16803.859691363879</v>
      </c>
      <c r="BF1220" s="139">
        <v>17693.151488815838</v>
      </c>
      <c r="BG1220" s="139">
        <v>17460.38843174604</v>
      </c>
      <c r="BH1220" s="139">
        <v>20286.748082077385</v>
      </c>
      <c r="BI1220" s="139">
        <v>18999.022069310853</v>
      </c>
      <c r="BJ1220" s="139">
        <v>17940.292380315859</v>
      </c>
      <c r="BK1220" s="139">
        <v>16933.251004274003</v>
      </c>
      <c r="BL1220" s="139">
        <v>18451.003279279797</v>
      </c>
      <c r="BM1220" s="139">
        <v>19784.598873195613</v>
      </c>
      <c r="BN1220" s="139">
        <v>16759.705581759827</v>
      </c>
      <c r="BO1220" s="139">
        <v>18915.844864633382</v>
      </c>
      <c r="BP1220" s="139">
        <v>20319.269385951291</v>
      </c>
      <c r="BQ1220" s="144">
        <v>220347.13513272375</v>
      </c>
    </row>
    <row r="1221" spans="11:69" x14ac:dyDescent="0.25">
      <c r="K1221" s="135" t="s">
        <v>328</v>
      </c>
      <c r="N1221" s="61" t="s">
        <v>1496</v>
      </c>
      <c r="V1221" s="61" t="s">
        <v>409</v>
      </c>
      <c r="W1221" s="61" t="s">
        <v>420</v>
      </c>
      <c r="X1221" s="61">
        <v>152</v>
      </c>
      <c r="AB1221" s="136" t="s">
        <v>414</v>
      </c>
      <c r="AC1221" s="179">
        <v>4700140</v>
      </c>
      <c r="AD1221" s="180" t="s">
        <v>1497</v>
      </c>
      <c r="AE1221" s="139">
        <v>686999.84</v>
      </c>
      <c r="AF1221" s="17">
        <v>684121.41</v>
      </c>
      <c r="AG1221" s="17">
        <v>884839.04</v>
      </c>
      <c r="AH1221" s="140">
        <v>743837.26773708838</v>
      </c>
      <c r="AI1221" s="141">
        <v>302922.45</v>
      </c>
      <c r="AJ1221" s="142">
        <v>908767.35000000009</v>
      </c>
      <c r="AK1221" s="121">
        <v>609803.29</v>
      </c>
      <c r="AL1221" s="142">
        <v>731763.94800000009</v>
      </c>
      <c r="AM1221" s="181">
        <v>621032.71240890375</v>
      </c>
      <c r="AN1221" s="141">
        <v>732607.84532818466</v>
      </c>
      <c r="AO1221" s="140">
        <v>804484.71428571455</v>
      </c>
      <c r="AP1221" s="140">
        <v>1012393.9174068663</v>
      </c>
      <c r="AQ1221" s="140">
        <v>1068372.0193257516</v>
      </c>
      <c r="AR1221" s="142">
        <v>-159604.66932575149</v>
      </c>
      <c r="AS1221" s="143">
        <v>-0.17562764477151546</v>
      </c>
      <c r="AT1221" s="142">
        <v>-324534.7515886632</v>
      </c>
      <c r="AU1221" s="143">
        <v>-0.43629805290069312</v>
      </c>
      <c r="AV1221" s="142">
        <v>-183532.97932575154</v>
      </c>
      <c r="AW1221" s="143">
        <v>-0.20741962213348039</v>
      </c>
      <c r="AX1221" s="142">
        <v>-103626.56740686623</v>
      </c>
      <c r="AY1221" s="143">
        <v>-0.11402980906704695</v>
      </c>
      <c r="AZ1221" s="142">
        <v>-268556.64966977795</v>
      </c>
      <c r="BA1221" s="143">
        <v>-0.36104220817919563</v>
      </c>
      <c r="BB1221" s="142">
        <v>-55978.101918885252</v>
      </c>
      <c r="BC1221" s="143">
        <v>-5.5292807430399118E-2</v>
      </c>
      <c r="BE1221" s="139">
        <v>82003.777852741405</v>
      </c>
      <c r="BF1221" s="139">
        <v>86565.295557913123</v>
      </c>
      <c r="BG1221" s="139">
        <v>85371.364826767269</v>
      </c>
      <c r="BH1221" s="139">
        <v>98464.453928257673</v>
      </c>
      <c r="BI1221" s="139">
        <v>91953.817193149793</v>
      </c>
      <c r="BJ1221" s="139">
        <v>86600.963687946132</v>
      </c>
      <c r="BK1221" s="139">
        <v>81509.445495706095</v>
      </c>
      <c r="BL1221" s="139">
        <v>89183.081207857278</v>
      </c>
      <c r="BM1221" s="139">
        <v>95925.635275187218</v>
      </c>
      <c r="BN1221" s="139">
        <v>80632.013536738843</v>
      </c>
      <c r="BO1221" s="139">
        <v>91533.283575268448</v>
      </c>
      <c r="BP1221" s="139">
        <v>98628.887188218228</v>
      </c>
      <c r="BQ1221" s="144">
        <v>1068372.0193257513</v>
      </c>
    </row>
    <row r="1222" spans="11:69" x14ac:dyDescent="0.25">
      <c r="K1222" s="135" t="s">
        <v>328</v>
      </c>
      <c r="N1222" s="61" t="s">
        <v>1498</v>
      </c>
      <c r="V1222" s="61" t="s">
        <v>409</v>
      </c>
      <c r="W1222" s="61" t="s">
        <v>420</v>
      </c>
      <c r="X1222" s="61">
        <v>152</v>
      </c>
      <c r="AB1222" s="136" t="s">
        <v>414</v>
      </c>
      <c r="AC1222" s="179">
        <v>4700146</v>
      </c>
      <c r="AD1222" s="180" t="s">
        <v>1499</v>
      </c>
      <c r="AE1222" s="139">
        <v>0</v>
      </c>
      <c r="AF1222" s="17">
        <v>126</v>
      </c>
      <c r="AG1222" s="17">
        <v>0</v>
      </c>
      <c r="AH1222" s="140">
        <v>0</v>
      </c>
      <c r="AI1222" s="141">
        <v>0</v>
      </c>
      <c r="AJ1222" s="142">
        <v>0</v>
      </c>
      <c r="AK1222" s="121">
        <v>0</v>
      </c>
      <c r="AL1222" s="142">
        <v>0</v>
      </c>
      <c r="AM1222" s="181">
        <v>0</v>
      </c>
      <c r="AN1222" s="141">
        <v>0</v>
      </c>
      <c r="AO1222" s="140">
        <v>0</v>
      </c>
      <c r="AP1222" s="140">
        <v>0</v>
      </c>
      <c r="AQ1222" s="140">
        <v>0</v>
      </c>
      <c r="AR1222" s="142">
        <v>0</v>
      </c>
      <c r="AS1222" s="143">
        <v>0</v>
      </c>
      <c r="AT1222" s="142">
        <v>0</v>
      </c>
      <c r="AU1222" s="143">
        <v>0</v>
      </c>
      <c r="AV1222" s="142">
        <v>0</v>
      </c>
      <c r="AW1222" s="143">
        <v>0</v>
      </c>
      <c r="AX1222" s="142">
        <v>0</v>
      </c>
      <c r="AY1222" s="143">
        <v>0</v>
      </c>
      <c r="AZ1222" s="142">
        <v>0</v>
      </c>
      <c r="BA1222" s="143">
        <v>0</v>
      </c>
      <c r="BB1222" s="142">
        <v>0</v>
      </c>
      <c r="BC1222" s="143">
        <v>0</v>
      </c>
      <c r="BE1222" s="139">
        <v>0</v>
      </c>
      <c r="BF1222" s="139">
        <v>0</v>
      </c>
      <c r="BG1222" s="139">
        <v>0</v>
      </c>
      <c r="BH1222" s="139">
        <v>0</v>
      </c>
      <c r="BI1222" s="139">
        <v>0</v>
      </c>
      <c r="BJ1222" s="139">
        <v>0</v>
      </c>
      <c r="BK1222" s="139">
        <v>0</v>
      </c>
      <c r="BL1222" s="139">
        <v>0</v>
      </c>
      <c r="BM1222" s="139">
        <v>0</v>
      </c>
      <c r="BN1222" s="139">
        <v>0</v>
      </c>
      <c r="BO1222" s="139">
        <v>0</v>
      </c>
      <c r="BP1222" s="139">
        <v>0</v>
      </c>
      <c r="BQ1222" s="144">
        <v>0</v>
      </c>
    </row>
    <row r="1223" spans="11:69" x14ac:dyDescent="0.25">
      <c r="K1223" s="135" t="s">
        <v>328</v>
      </c>
      <c r="N1223" s="61" t="s">
        <v>1500</v>
      </c>
      <c r="V1223" s="61" t="s">
        <v>409</v>
      </c>
      <c r="W1223" s="61" t="s">
        <v>420</v>
      </c>
      <c r="X1223" s="61">
        <v>152</v>
      </c>
      <c r="AB1223" s="136" t="s">
        <v>414</v>
      </c>
      <c r="AC1223" s="179">
        <v>4700147</v>
      </c>
      <c r="AD1223" s="180" t="s">
        <v>1501</v>
      </c>
      <c r="AE1223" s="139">
        <v>-9652.99</v>
      </c>
      <c r="AF1223" s="17">
        <v>11174.17</v>
      </c>
      <c r="AG1223" s="17">
        <v>4051.7500000000005</v>
      </c>
      <c r="AH1223" s="140">
        <v>-288.39323023445382</v>
      </c>
      <c r="AI1223" s="141">
        <v>3279.12</v>
      </c>
      <c r="AJ1223" s="142">
        <v>9837.36</v>
      </c>
      <c r="AK1223" s="121">
        <v>2540.1799999999998</v>
      </c>
      <c r="AL1223" s="142">
        <v>3048.2159999999994</v>
      </c>
      <c r="AM1223" s="181">
        <v>-241.68751189110392</v>
      </c>
      <c r="AN1223" s="141">
        <v>2493.47428165665</v>
      </c>
      <c r="AO1223" s="140">
        <v>5255.5714285714275</v>
      </c>
      <c r="AP1223" s="140">
        <v>13151.966808701605</v>
      </c>
      <c r="AQ1223" s="140">
        <v>14397.279538486519</v>
      </c>
      <c r="AR1223" s="142">
        <v>-4559.9195384865179</v>
      </c>
      <c r="AS1223" s="143">
        <v>-0.463530819090337</v>
      </c>
      <c r="AT1223" s="142">
        <v>-14685.672768720973</v>
      </c>
      <c r="AU1223" s="143">
        <v>-50.922390781441102</v>
      </c>
      <c r="AV1223" s="142">
        <v>-10345.529538486519</v>
      </c>
      <c r="AW1223" s="143">
        <v>-2.5533484391896137</v>
      </c>
      <c r="AX1223" s="142">
        <v>-3314.6068087016047</v>
      </c>
      <c r="AY1223" s="143">
        <v>-0.33694068415729467</v>
      </c>
      <c r="AZ1223" s="142">
        <v>-13440.36003893606</v>
      </c>
      <c r="BA1223" s="143">
        <v>-46.604284115856352</v>
      </c>
      <c r="BB1223" s="142">
        <v>-1245.3127297849132</v>
      </c>
      <c r="BC1223" s="143">
        <v>-9.4686425832597856E-2</v>
      </c>
      <c r="BE1223" s="139">
        <v>1101.5811133151376</v>
      </c>
      <c r="BF1223" s="139">
        <v>1157.6137485873969</v>
      </c>
      <c r="BG1223" s="139">
        <v>1142.9477778463895</v>
      </c>
      <c r="BH1223" s="139">
        <v>1321.0314843294777</v>
      </c>
      <c r="BI1223" s="139">
        <v>1239.8943974960541</v>
      </c>
      <c r="BJ1223" s="139">
        <v>1173.1857847186918</v>
      </c>
      <c r="BK1223" s="139">
        <v>1109.7340939801704</v>
      </c>
      <c r="BL1223" s="139">
        <v>1205.3648889873984</v>
      </c>
      <c r="BM1223" s="139">
        <v>1289.3923083261807</v>
      </c>
      <c r="BN1223" s="139">
        <v>1098.7993143074905</v>
      </c>
      <c r="BO1223" s="139">
        <v>1234.6537071244791</v>
      </c>
      <c r="BP1223" s="139">
        <v>1323.0809194676513</v>
      </c>
      <c r="BQ1223" s="144">
        <v>14397.279538486519</v>
      </c>
    </row>
    <row r="1224" spans="11:69" x14ac:dyDescent="0.25">
      <c r="K1224" s="135" t="s">
        <v>328</v>
      </c>
      <c r="N1224" s="61" t="s">
        <v>1502</v>
      </c>
      <c r="V1224" s="61" t="s">
        <v>409</v>
      </c>
      <c r="W1224" s="61" t="s">
        <v>420</v>
      </c>
      <c r="X1224" s="61">
        <v>152</v>
      </c>
      <c r="AB1224" s="136" t="s">
        <v>414</v>
      </c>
      <c r="AC1224" s="179">
        <v>4700150</v>
      </c>
      <c r="AD1224" s="180" t="s">
        <v>1503</v>
      </c>
      <c r="AE1224" s="139">
        <v>4728.170000000001</v>
      </c>
      <c r="AF1224" s="17">
        <v>207768.61</v>
      </c>
      <c r="AG1224" s="17">
        <v>333786.57999999996</v>
      </c>
      <c r="AH1224" s="140">
        <v>386365.32054562529</v>
      </c>
      <c r="AI1224" s="141">
        <v>188757.38</v>
      </c>
      <c r="AJ1224" s="142">
        <v>566272.14</v>
      </c>
      <c r="AK1224" s="121">
        <v>324026.33</v>
      </c>
      <c r="AL1224" s="142">
        <v>388831.59600000002</v>
      </c>
      <c r="AM1224" s="181">
        <v>322326.34650037735</v>
      </c>
      <c r="AN1224" s="141">
        <v>388065.30404524796</v>
      </c>
      <c r="AO1224" s="140">
        <v>431275.28571428556</v>
      </c>
      <c r="AP1224" s="140">
        <v>651591.58202681236</v>
      </c>
      <c r="AQ1224" s="140">
        <v>694281.67905478785</v>
      </c>
      <c r="AR1224" s="142">
        <v>-128009.53905478783</v>
      </c>
      <c r="AS1224" s="143">
        <v>-0.22605657247200583</v>
      </c>
      <c r="AT1224" s="142">
        <v>-307916.35850916256</v>
      </c>
      <c r="AU1224" s="143">
        <v>-0.79695651274892609</v>
      </c>
      <c r="AV1224" s="142">
        <v>-360495.09905478789</v>
      </c>
      <c r="AW1224" s="143">
        <v>-1.0800167551816731</v>
      </c>
      <c r="AX1224" s="142">
        <v>-85319.44202681235</v>
      </c>
      <c r="AY1224" s="143">
        <v>-0.15066862026235717</v>
      </c>
      <c r="AZ1224" s="142">
        <v>-265226.26148118707</v>
      </c>
      <c r="BA1224" s="143">
        <v>-0.686464978550959</v>
      </c>
      <c r="BB1224" s="142">
        <v>-42690.097027975484</v>
      </c>
      <c r="BC1224" s="143">
        <v>-6.5516649087432238E-2</v>
      </c>
      <c r="BE1224" s="139">
        <v>52661.942661980436</v>
      </c>
      <c r="BF1224" s="139">
        <v>55626.356973962749</v>
      </c>
      <c r="BG1224" s="139">
        <v>54850.451765283789</v>
      </c>
      <c r="BH1224" s="139">
        <v>64271.994865375484</v>
      </c>
      <c r="BI1224" s="139">
        <v>59979.419921644374</v>
      </c>
      <c r="BJ1224" s="139">
        <v>56450.191866104426</v>
      </c>
      <c r="BK1224" s="139">
        <v>53093.266180098799</v>
      </c>
      <c r="BL1224" s="139">
        <v>58152.625682642996</v>
      </c>
      <c r="BM1224" s="139">
        <v>62598.107103913171</v>
      </c>
      <c r="BN1224" s="139">
        <v>52514.760255924281</v>
      </c>
      <c r="BO1224" s="139">
        <v>59702.154371063203</v>
      </c>
      <c r="BP1224" s="139">
        <v>64380.407406794147</v>
      </c>
      <c r="BQ1224" s="144">
        <v>694281.67905478785</v>
      </c>
    </row>
    <row r="1225" spans="11:69" x14ac:dyDescent="0.25">
      <c r="K1225" s="135" t="s">
        <v>328</v>
      </c>
      <c r="N1225" s="61" t="s">
        <v>1504</v>
      </c>
      <c r="V1225" s="61" t="s">
        <v>409</v>
      </c>
      <c r="W1225" s="61" t="s">
        <v>420</v>
      </c>
      <c r="X1225" s="61">
        <v>152</v>
      </c>
      <c r="AB1225" s="136" t="s">
        <v>414</v>
      </c>
      <c r="AC1225" s="179">
        <v>4700155</v>
      </c>
      <c r="AD1225" s="180" t="s">
        <v>1505</v>
      </c>
      <c r="AE1225" s="139">
        <v>0</v>
      </c>
      <c r="AF1225" s="17">
        <v>4521581.5</v>
      </c>
      <c r="AG1225" s="17">
        <v>7597143.5899999999</v>
      </c>
      <c r="AH1225" s="140">
        <v>5206117.9008825962</v>
      </c>
      <c r="AI1225" s="141">
        <v>2063202.08</v>
      </c>
      <c r="AJ1225" s="142">
        <v>6189606.2400000002</v>
      </c>
      <c r="AK1225" s="121">
        <v>4903723.76</v>
      </c>
      <c r="AL1225" s="142">
        <v>5884468.5120000001</v>
      </c>
      <c r="AM1225" s="181">
        <v>4347698.2517806636</v>
      </c>
      <c r="AN1225" s="141">
        <v>5762143.4091019323</v>
      </c>
      <c r="AO1225" s="140">
        <v>6031954.3028571401</v>
      </c>
      <c r="AP1225" s="140">
        <v>6829956.078072615</v>
      </c>
      <c r="AQ1225" s="140">
        <v>7040525.2197998809</v>
      </c>
      <c r="AR1225" s="142">
        <v>-850918.97979988065</v>
      </c>
      <c r="AS1225" s="143">
        <v>-0.13747546238092856</v>
      </c>
      <c r="AT1225" s="142">
        <v>-1834407.3189172847</v>
      </c>
      <c r="AU1225" s="143">
        <v>-0.35235608448404454</v>
      </c>
      <c r="AV1225" s="142">
        <v>556618.37020011898</v>
      </c>
      <c r="AW1225" s="143">
        <v>7.3266796080146093E-2</v>
      </c>
      <c r="AX1225" s="142">
        <v>-640349.83807261474</v>
      </c>
      <c r="AY1225" s="143">
        <v>-0.10345566636119566</v>
      </c>
      <c r="AZ1225" s="142">
        <v>-1623838.1771900188</v>
      </c>
      <c r="BA1225" s="143">
        <v>-0.31190960483525138</v>
      </c>
      <c r="BB1225" s="142">
        <v>-210569.1417272659</v>
      </c>
      <c r="BC1225" s="143">
        <v>-3.0830233653081945E-2</v>
      </c>
      <c r="BE1225" s="139">
        <v>533665.46952035255</v>
      </c>
      <c r="BF1225" s="139">
        <v>563935.26627820148</v>
      </c>
      <c r="BG1225" s="139">
        <v>556012.45573342335</v>
      </c>
      <c r="BH1225" s="139">
        <v>652216.34789261268</v>
      </c>
      <c r="BI1225" s="139">
        <v>608384.56471913576</v>
      </c>
      <c r="BJ1225" s="139">
        <v>572347.42786838859</v>
      </c>
      <c r="BK1225" s="139">
        <v>538069.62193087977</v>
      </c>
      <c r="BL1225" s="139">
        <v>589731.00734306371</v>
      </c>
      <c r="BM1225" s="139">
        <v>635124.05144903332</v>
      </c>
      <c r="BN1225" s="139">
        <v>532162.46757725393</v>
      </c>
      <c r="BO1225" s="139">
        <v>605553.32610484678</v>
      </c>
      <c r="BP1225" s="139">
        <v>653323.2133826887</v>
      </c>
      <c r="BQ1225" s="144">
        <v>7040525.2197998799</v>
      </c>
    </row>
    <row r="1226" spans="11:69" x14ac:dyDescent="0.25">
      <c r="K1226" s="135" t="s">
        <v>328</v>
      </c>
      <c r="N1226" s="61" t="s">
        <v>1506</v>
      </c>
      <c r="V1226" s="61" t="s">
        <v>409</v>
      </c>
      <c r="W1226" s="61" t="s">
        <v>420</v>
      </c>
      <c r="X1226" s="61">
        <v>152</v>
      </c>
      <c r="AB1226" s="136" t="s">
        <v>414</v>
      </c>
      <c r="AC1226" s="179">
        <v>4700160</v>
      </c>
      <c r="AD1226" s="180" t="s">
        <v>1507</v>
      </c>
      <c r="AE1226" s="139">
        <v>0</v>
      </c>
      <c r="AF1226" s="17">
        <v>464940.11</v>
      </c>
      <c r="AG1226" s="17">
        <v>780369.83</v>
      </c>
      <c r="AH1226" s="140">
        <v>492087.1336545893</v>
      </c>
      <c r="AI1226" s="141">
        <v>204784.05</v>
      </c>
      <c r="AJ1226" s="142">
        <v>614352.14999999991</v>
      </c>
      <c r="AK1226" s="121">
        <v>524133.23</v>
      </c>
      <c r="AL1226" s="142">
        <v>628959.87599999993</v>
      </c>
      <c r="AM1226" s="181">
        <v>410935.79143384646</v>
      </c>
      <c r="AN1226" s="141">
        <v>605284.57222074282</v>
      </c>
      <c r="AO1226" s="140">
        <v>625245.71999999986</v>
      </c>
      <c r="AP1226" s="140">
        <v>708920.50355778635</v>
      </c>
      <c r="AQ1226" s="140">
        <v>754850.91162587679</v>
      </c>
      <c r="AR1226" s="142">
        <v>-140498.76162587688</v>
      </c>
      <c r="AS1226" s="143">
        <v>-0.22869418073311357</v>
      </c>
      <c r="AT1226" s="142">
        <v>-262763.77797128749</v>
      </c>
      <c r="AU1226" s="143">
        <v>-0.53397815142984262</v>
      </c>
      <c r="AV1226" s="142">
        <v>25518.918374123168</v>
      </c>
      <c r="AW1226" s="143">
        <v>3.270105710535115E-2</v>
      </c>
      <c r="AX1226" s="142">
        <v>-94568.353557786439</v>
      </c>
      <c r="AY1226" s="143">
        <v>-0.15393183462902579</v>
      </c>
      <c r="AZ1226" s="142">
        <v>-216833.36990319705</v>
      </c>
      <c r="BA1226" s="143">
        <v>-0.44064019372511959</v>
      </c>
      <c r="BB1226" s="142">
        <v>-45930.408068090444</v>
      </c>
      <c r="BC1226" s="143">
        <v>-6.4789222257762666E-2</v>
      </c>
      <c r="BE1226" s="139">
        <v>57418.92413870382</v>
      </c>
      <c r="BF1226" s="139">
        <v>60549.084640343615</v>
      </c>
      <c r="BG1226" s="139">
        <v>59729.797057158474</v>
      </c>
      <c r="BH1226" s="139">
        <v>69678.117019452577</v>
      </c>
      <c r="BI1226" s="139">
        <v>65145.535469521448</v>
      </c>
      <c r="BJ1226" s="139">
        <v>61418.98141277922</v>
      </c>
      <c r="BK1226" s="139">
        <v>57874.363175487895</v>
      </c>
      <c r="BL1226" s="139">
        <v>63216.601263972407</v>
      </c>
      <c r="BM1226" s="139">
        <v>67910.638159041453</v>
      </c>
      <c r="BN1226" s="139">
        <v>57263.511864964312</v>
      </c>
      <c r="BO1226" s="139">
        <v>64852.767101627345</v>
      </c>
      <c r="BP1226" s="139">
        <v>69792.590322824166</v>
      </c>
      <c r="BQ1226" s="144">
        <v>754850.91162587656</v>
      </c>
    </row>
    <row r="1227" spans="11:69" x14ac:dyDescent="0.25">
      <c r="K1227" s="135" t="s">
        <v>328</v>
      </c>
      <c r="N1227" s="61" t="s">
        <v>1508</v>
      </c>
      <c r="V1227" s="61" t="s">
        <v>409</v>
      </c>
      <c r="W1227" s="61" t="s">
        <v>420</v>
      </c>
      <c r="X1227" s="61">
        <v>152</v>
      </c>
      <c r="AB1227" s="136" t="s">
        <v>414</v>
      </c>
      <c r="AC1227" s="179">
        <v>4700165</v>
      </c>
      <c r="AD1227" s="180" t="s">
        <v>1509</v>
      </c>
      <c r="AE1227" s="139">
        <v>0</v>
      </c>
      <c r="AF1227" s="17">
        <v>147274.18</v>
      </c>
      <c r="AG1227" s="17">
        <v>470958.5</v>
      </c>
      <c r="AH1227" s="140">
        <v>228174.1788232594</v>
      </c>
      <c r="AI1227" s="141">
        <v>195574.92</v>
      </c>
      <c r="AJ1227" s="142">
        <v>586724.76</v>
      </c>
      <c r="AK1227" s="121">
        <v>540434.81000000006</v>
      </c>
      <c r="AL1227" s="142">
        <v>648521.77200000011</v>
      </c>
      <c r="AM1227" s="181">
        <v>190669.83762816837</v>
      </c>
      <c r="AN1227" s="141">
        <v>577939.15119509108</v>
      </c>
      <c r="AO1227" s="140">
        <v>641863.43999999994</v>
      </c>
      <c r="AP1227" s="140">
        <v>700013.62560935889</v>
      </c>
      <c r="AQ1227" s="140">
        <v>728179.19268121361</v>
      </c>
      <c r="AR1227" s="142">
        <v>-141454.4326812136</v>
      </c>
      <c r="AS1227" s="143">
        <v>-0.24109163670067987</v>
      </c>
      <c r="AT1227" s="142">
        <v>-500005.01385795418</v>
      </c>
      <c r="AU1227" s="143">
        <v>-2.1913303969650801</v>
      </c>
      <c r="AV1227" s="142">
        <v>-257220.69268121361</v>
      </c>
      <c r="AW1227" s="143">
        <v>-0.54616424309405942</v>
      </c>
      <c r="AX1227" s="142">
        <v>-113288.86560935888</v>
      </c>
      <c r="AY1227" s="143">
        <v>-0.19308690093351247</v>
      </c>
      <c r="AZ1227" s="142">
        <v>-471839.44678609946</v>
      </c>
      <c r="BA1227" s="143">
        <v>-2.0678915082305602</v>
      </c>
      <c r="BB1227" s="142">
        <v>-28165.567071854719</v>
      </c>
      <c r="BC1227" s="143">
        <v>-4.0235741193375647E-2</v>
      </c>
      <c r="BE1227" s="139">
        <v>55700.433034497211</v>
      </c>
      <c r="BF1227" s="139">
        <v>58749.900989217196</v>
      </c>
      <c r="BG1227" s="139">
        <v>57951.733857111874</v>
      </c>
      <c r="BH1227" s="139">
        <v>67116.740990257706</v>
      </c>
      <c r="BI1227" s="139">
        <v>62736.281113976358</v>
      </c>
      <c r="BJ1227" s="139">
        <v>59134.799608388057</v>
      </c>
      <c r="BK1227" s="139">
        <v>55709.145070527476</v>
      </c>
      <c r="BL1227" s="139">
        <v>60872.083921493366</v>
      </c>
      <c r="BM1227" s="139">
        <v>65408.576876694751</v>
      </c>
      <c r="BN1227" s="139">
        <v>55118.795499611915</v>
      </c>
      <c r="BO1227" s="139">
        <v>62453.335829389536</v>
      </c>
      <c r="BP1227" s="139">
        <v>67227.365890048124</v>
      </c>
      <c r="BQ1227" s="144">
        <v>728179.19268121361</v>
      </c>
    </row>
    <row r="1228" spans="11:69" x14ac:dyDescent="0.25">
      <c r="K1228" s="135" t="s">
        <v>328</v>
      </c>
      <c r="N1228" s="61" t="s">
        <v>1510</v>
      </c>
      <c r="V1228" s="61" t="s">
        <v>409</v>
      </c>
      <c r="W1228" s="61" t="s">
        <v>420</v>
      </c>
      <c r="X1228" s="61">
        <v>152</v>
      </c>
      <c r="AB1228" s="136" t="s">
        <v>414</v>
      </c>
      <c r="AC1228" s="179">
        <v>4700170</v>
      </c>
      <c r="AD1228" s="180" t="s">
        <v>1511</v>
      </c>
      <c r="AE1228" s="139">
        <v>0</v>
      </c>
      <c r="AF1228" s="17">
        <v>1092375.24</v>
      </c>
      <c r="AG1228" s="17">
        <v>1196717.26</v>
      </c>
      <c r="AH1228" s="140">
        <v>801797.94594975293</v>
      </c>
      <c r="AI1228" s="141">
        <v>612821.02</v>
      </c>
      <c r="AJ1228" s="142">
        <v>1838463.06</v>
      </c>
      <c r="AK1228" s="121">
        <v>1473293.0499999998</v>
      </c>
      <c r="AL1228" s="142">
        <v>1767951.66</v>
      </c>
      <c r="AM1228" s="181">
        <v>669576.54163517954</v>
      </c>
      <c r="AN1228" s="141">
        <v>1605514.4543145732</v>
      </c>
      <c r="AO1228" s="140">
        <v>1751048.1428571427</v>
      </c>
      <c r="AP1228" s="140">
        <v>1909558.9443689396</v>
      </c>
      <c r="AQ1228" s="140">
        <v>1970812.5241226614</v>
      </c>
      <c r="AR1228" s="142">
        <v>-132349.46412266139</v>
      </c>
      <c r="AS1228" s="143">
        <v>-7.1989188688219491E-2</v>
      </c>
      <c r="AT1228" s="142">
        <v>-1169014.5781729086</v>
      </c>
      <c r="AU1228" s="143">
        <v>-1.4579914853587919</v>
      </c>
      <c r="AV1228" s="142">
        <v>-774095.26412266144</v>
      </c>
      <c r="AW1228" s="143">
        <v>-0.64684891744827133</v>
      </c>
      <c r="AX1228" s="142">
        <v>-71095.884368939558</v>
      </c>
      <c r="AY1228" s="143">
        <v>-3.8671369534582632E-2</v>
      </c>
      <c r="AZ1228" s="142">
        <v>-1107760.9984191866</v>
      </c>
      <c r="BA1228" s="143">
        <v>-1.3815962039002376</v>
      </c>
      <c r="BB1228" s="142">
        <v>-61253.579753721831</v>
      </c>
      <c r="BC1228" s="143">
        <v>-3.2077344317833864E-2</v>
      </c>
      <c r="BE1228" s="139">
        <v>151514.55318026518</v>
      </c>
      <c r="BF1228" s="139">
        <v>158883.87998326772</v>
      </c>
      <c r="BG1228" s="139">
        <v>156955.03386084986</v>
      </c>
      <c r="BH1228" s="139">
        <v>180094.93954803472</v>
      </c>
      <c r="BI1228" s="139">
        <v>169442.19440989406</v>
      </c>
      <c r="BJ1228" s="139">
        <v>160683.83539830122</v>
      </c>
      <c r="BK1228" s="139">
        <v>152353.06031883569</v>
      </c>
      <c r="BL1228" s="139">
        <v>164908.69055132332</v>
      </c>
      <c r="BM1228" s="139">
        <v>175940.8816622328</v>
      </c>
      <c r="BN1228" s="139">
        <v>150917.403005378</v>
      </c>
      <c r="BO1228" s="139">
        <v>168754.10008125543</v>
      </c>
      <c r="BP1228" s="139">
        <v>180363.95212302325</v>
      </c>
      <c r="BQ1228" s="144">
        <v>1970812.5241226614</v>
      </c>
    </row>
    <row r="1229" spans="11:69" x14ac:dyDescent="0.25">
      <c r="K1229" s="135" t="s">
        <v>328</v>
      </c>
      <c r="N1229" s="61" t="s">
        <v>1512</v>
      </c>
      <c r="V1229" s="61" t="s">
        <v>409</v>
      </c>
      <c r="W1229" s="61" t="s">
        <v>420</v>
      </c>
      <c r="X1229" s="61">
        <v>152</v>
      </c>
      <c r="AB1229" s="136" t="s">
        <v>414</v>
      </c>
      <c r="AC1229" s="179">
        <v>4700305</v>
      </c>
      <c r="AD1229" s="180" t="s">
        <v>1513</v>
      </c>
      <c r="AE1229" s="139">
        <v>0</v>
      </c>
      <c r="AF1229" s="17">
        <v>112598.26000000001</v>
      </c>
      <c r="AG1229" s="17">
        <v>1841.31</v>
      </c>
      <c r="AH1229" s="140">
        <v>3133.5654783205464</v>
      </c>
      <c r="AI1229" s="141">
        <v>-112</v>
      </c>
      <c r="AJ1229" s="142">
        <v>-336</v>
      </c>
      <c r="AK1229" s="121">
        <v>-166</v>
      </c>
      <c r="AL1229" s="142">
        <v>-199.20000000000002</v>
      </c>
      <c r="AM1229" s="181">
        <v>2621.0550364605506</v>
      </c>
      <c r="AN1229" s="141">
        <v>346.51044185999581</v>
      </c>
      <c r="AO1229" s="140">
        <v>-192</v>
      </c>
      <c r="AP1229" s="140">
        <v>-375.19135347947793</v>
      </c>
      <c r="AQ1229" s="140">
        <v>-386.42318022039075</v>
      </c>
      <c r="AR1229" s="142">
        <v>50.423180220390748</v>
      </c>
      <c r="AS1229" s="143">
        <v>0.15006898875116295</v>
      </c>
      <c r="AT1229" s="142">
        <v>3519.9886585409372</v>
      </c>
      <c r="AU1229" s="143">
        <v>1.1233174104367196</v>
      </c>
      <c r="AV1229" s="142">
        <v>2227.7331802203908</v>
      </c>
      <c r="AW1229" s="143">
        <v>1.209863184482999</v>
      </c>
      <c r="AX1229" s="142">
        <v>39.191353479477925</v>
      </c>
      <c r="AY1229" s="143">
        <v>0.11664093297463668</v>
      </c>
      <c r="AZ1229" s="142">
        <v>3508.7568318000244</v>
      </c>
      <c r="BA1229" s="143">
        <v>1.1197330504421321</v>
      </c>
      <c r="BB1229" s="142">
        <v>11.231826740912823</v>
      </c>
      <c r="BC1229" s="143">
        <v>2.9936262221264588E-2</v>
      </c>
      <c r="BE1229" s="139">
        <v>-29.325767349053201</v>
      </c>
      <c r="BF1229" s="139">
        <v>-30.9670336085372</v>
      </c>
      <c r="BG1229" s="139">
        <v>-30.5374489062858</v>
      </c>
      <c r="BH1229" s="139">
        <v>-35.753744323635502</v>
      </c>
      <c r="BI1229" s="139">
        <v>-33.377130129217598</v>
      </c>
      <c r="BJ1229" s="139">
        <v>-31.423151476615601</v>
      </c>
      <c r="BK1229" s="139">
        <v>-29.564565894306799</v>
      </c>
      <c r="BL1229" s="139">
        <v>-32.365710848939202</v>
      </c>
      <c r="BM1229" s="139">
        <v>-34.826978495138498</v>
      </c>
      <c r="BN1229" s="139">
        <v>-29.2442725943522</v>
      </c>
      <c r="BO1229" s="139">
        <v>-33.223616768738601</v>
      </c>
      <c r="BP1229" s="139">
        <v>-35.8137598255705</v>
      </c>
      <c r="BQ1229" s="144">
        <v>-386.42318022039075</v>
      </c>
    </row>
    <row r="1230" spans="11:69" x14ac:dyDescent="0.25">
      <c r="K1230" s="135" t="s">
        <v>328</v>
      </c>
      <c r="N1230" s="61" t="s">
        <v>1514</v>
      </c>
      <c r="V1230" s="61" t="s">
        <v>409</v>
      </c>
      <c r="W1230" s="61" t="s">
        <v>420</v>
      </c>
      <c r="X1230" s="61">
        <v>152</v>
      </c>
      <c r="AB1230" s="136" t="s">
        <v>414</v>
      </c>
      <c r="AC1230" s="179">
        <v>4700905</v>
      </c>
      <c r="AD1230" s="180" t="s">
        <v>1515</v>
      </c>
      <c r="AE1230" s="139">
        <v>0</v>
      </c>
      <c r="AF1230" s="17">
        <v>-29.78</v>
      </c>
      <c r="AG1230" s="17">
        <v>-251.33000000000004</v>
      </c>
      <c r="AH1230" s="140">
        <v>1039.9522471384282</v>
      </c>
      <c r="AI1230" s="141">
        <v>-31.7</v>
      </c>
      <c r="AJ1230" s="142">
        <v>-95.1</v>
      </c>
      <c r="AK1230" s="121">
        <v>-1449.31</v>
      </c>
      <c r="AL1230" s="142">
        <v>-1739.1719999999998</v>
      </c>
      <c r="AM1230" s="181">
        <v>866.62687261535677</v>
      </c>
      <c r="AN1230" s="141">
        <v>-1275.9846254769286</v>
      </c>
      <c r="AO1230" s="140">
        <v>-2484.5314285714298</v>
      </c>
      <c r="AP1230" s="140">
        <v>-94.919103776453099</v>
      </c>
      <c r="AQ1230" s="140">
        <v>-83.216236481840554</v>
      </c>
      <c r="AR1230" s="142">
        <v>-11.883763518159441</v>
      </c>
      <c r="AS1230" s="143">
        <v>-0.12496070997013083</v>
      </c>
      <c r="AT1230" s="142">
        <v>1123.1684836202687</v>
      </c>
      <c r="AU1230" s="143">
        <v>1.0800192861843623</v>
      </c>
      <c r="AV1230" s="142">
        <v>-168.11376351815949</v>
      </c>
      <c r="AW1230" s="143">
        <v>-0.66889652456196813</v>
      </c>
      <c r="AX1230" s="142">
        <v>-0.18089622354689538</v>
      </c>
      <c r="AY1230" s="143">
        <v>-1.9021684915551567E-3</v>
      </c>
      <c r="AZ1230" s="142">
        <v>1134.8713509148813</v>
      </c>
      <c r="BA1230" s="143">
        <v>1.0912725599061266</v>
      </c>
      <c r="BB1230" s="142">
        <v>-11.702867294612545</v>
      </c>
      <c r="BC1230" s="143">
        <v>-0.12329306566330765</v>
      </c>
      <c r="BE1230" s="139">
        <v>-6.3144739458475501</v>
      </c>
      <c r="BF1230" s="139">
        <v>-6.6683945184699702</v>
      </c>
      <c r="BG1230" s="139">
        <v>-6.5757594186303896</v>
      </c>
      <c r="BH1230" s="139">
        <v>-7.70059474124134</v>
      </c>
      <c r="BI1230" s="139">
        <v>-7.1881046741875796</v>
      </c>
      <c r="BJ1230" s="139">
        <v>-6.7667511980054602</v>
      </c>
      <c r="BK1230" s="139">
        <v>-6.3659681631112104</v>
      </c>
      <c r="BL1230" s="139">
        <v>-6.97000350530051</v>
      </c>
      <c r="BM1230" s="139">
        <v>-7.5007481361461403</v>
      </c>
      <c r="BN1230" s="139">
        <v>-6.2969005224955197</v>
      </c>
      <c r="BO1230" s="139">
        <v>-7.15500124880369</v>
      </c>
      <c r="BP1230" s="139">
        <v>-7.7135364096011898</v>
      </c>
      <c r="BQ1230" s="144">
        <v>-83.216236481840554</v>
      </c>
    </row>
    <row r="1231" spans="11:69" x14ac:dyDescent="0.25">
      <c r="K1231" s="135" t="s">
        <v>328</v>
      </c>
      <c r="N1231" s="61" t="s">
        <v>1516</v>
      </c>
      <c r="V1231" s="61" t="s">
        <v>409</v>
      </c>
      <c r="W1231" s="61" t="s">
        <v>420</v>
      </c>
      <c r="X1231" s="61">
        <v>152</v>
      </c>
      <c r="AB1231" s="136" t="s">
        <v>414</v>
      </c>
      <c r="AC1231" s="179">
        <v>4700910</v>
      </c>
      <c r="AD1231" s="180" t="s">
        <v>1517</v>
      </c>
      <c r="AE1231" s="139">
        <v>0</v>
      </c>
      <c r="AF1231" s="17">
        <v>-65288.31</v>
      </c>
      <c r="AG1231" s="17">
        <v>-329154.19999999995</v>
      </c>
      <c r="AH1231" s="140">
        <v>-205553.83128750234</v>
      </c>
      <c r="AI1231" s="141">
        <v>-77609.84</v>
      </c>
      <c r="AJ1231" s="142">
        <v>-232829.52</v>
      </c>
      <c r="AK1231" s="121">
        <v>-165715.74</v>
      </c>
      <c r="AL1231" s="142">
        <v>-198858.88800000001</v>
      </c>
      <c r="AM1231" s="181">
        <v>-171294.85940625196</v>
      </c>
      <c r="AN1231" s="141">
        <v>-199974.71188125038</v>
      </c>
      <c r="AO1231" s="140">
        <v>-204235.937142857</v>
      </c>
      <c r="AP1231" s="140">
        <v>-232386.63902315201</v>
      </c>
      <c r="AQ1231" s="140">
        <v>-203734.97787879535</v>
      </c>
      <c r="AR1231" s="142">
        <v>-29094.542121204635</v>
      </c>
      <c r="AS1231" s="143">
        <v>-0.12496070997013023</v>
      </c>
      <c r="AT1231" s="142">
        <v>-1818.8534087069856</v>
      </c>
      <c r="AU1231" s="143">
        <v>-8.8485502669274352E-3</v>
      </c>
      <c r="AV1231" s="142">
        <v>-125419.2221212046</v>
      </c>
      <c r="AW1231" s="143">
        <v>-0.38103485272618309</v>
      </c>
      <c r="AX1231" s="142">
        <v>-442.88097684798413</v>
      </c>
      <c r="AY1231" s="143">
        <v>-1.90216849155547E-3</v>
      </c>
      <c r="AZ1231" s="142">
        <v>26832.807735649665</v>
      </c>
      <c r="BA1231" s="143">
        <v>0.13053907858384489</v>
      </c>
      <c r="BB1231" s="142">
        <v>-28651.661144356651</v>
      </c>
      <c r="BC1231" s="143">
        <v>-0.12329306566330678</v>
      </c>
      <c r="BE1231" s="139">
        <v>-15459.4735842712</v>
      </c>
      <c r="BF1231" s="139">
        <v>-16325.963143070401</v>
      </c>
      <c r="BG1231" s="139">
        <v>-16099.1683393816</v>
      </c>
      <c r="BH1231" s="139">
        <v>-18853.057595349601</v>
      </c>
      <c r="BI1231" s="139">
        <v>-17598.348696118301</v>
      </c>
      <c r="BJ1231" s="139">
        <v>-16566.765861104501</v>
      </c>
      <c r="BK1231" s="139">
        <v>-15585.5448133803</v>
      </c>
      <c r="BL1231" s="139">
        <v>-17064.3803421392</v>
      </c>
      <c r="BM1231" s="139">
        <v>-18363.781158567799</v>
      </c>
      <c r="BN1231" s="139">
        <v>-15416.449275924098</v>
      </c>
      <c r="BO1231" s="139">
        <v>-17517.302905976499</v>
      </c>
      <c r="BP1231" s="139">
        <v>-18884.742163511801</v>
      </c>
      <c r="BQ1231" s="144">
        <v>-203734.97787879535</v>
      </c>
    </row>
    <row r="1232" spans="11:69" x14ac:dyDescent="0.25">
      <c r="K1232" s="135" t="s">
        <v>328</v>
      </c>
      <c r="N1232" s="61" t="s">
        <v>1518</v>
      </c>
      <c r="V1232" s="61" t="s">
        <v>409</v>
      </c>
      <c r="W1232" s="61" t="s">
        <v>420</v>
      </c>
      <c r="X1232" s="61">
        <v>152</v>
      </c>
      <c r="AB1232" s="136" t="s">
        <v>414</v>
      </c>
      <c r="AC1232" s="179">
        <v>4700920</v>
      </c>
      <c r="AD1232" s="180" t="s">
        <v>1519</v>
      </c>
      <c r="AE1232" s="139">
        <v>0</v>
      </c>
      <c r="AF1232" s="17">
        <v>-5895.69</v>
      </c>
      <c r="AG1232" s="17">
        <v>-11010.24</v>
      </c>
      <c r="AH1232" s="140">
        <v>-19650.51536009484</v>
      </c>
      <c r="AI1232" s="141">
        <v>-310.02</v>
      </c>
      <c r="AJ1232" s="142">
        <v>-930.06</v>
      </c>
      <c r="AK1232" s="121">
        <v>-4411.24</v>
      </c>
      <c r="AL1232" s="142">
        <v>-5293.4879999999994</v>
      </c>
      <c r="AM1232" s="181">
        <v>-16375.4294667457</v>
      </c>
      <c r="AN1232" s="141">
        <v>-7686.3258933491397</v>
      </c>
      <c r="AO1232" s="140">
        <v>-1078.0457142857099</v>
      </c>
      <c r="AP1232" s="140">
        <v>-928.29086917274401</v>
      </c>
      <c r="AQ1232" s="140">
        <v>-813.83904208517993</v>
      </c>
      <c r="AR1232" s="142">
        <v>-116.22095791482002</v>
      </c>
      <c r="AS1232" s="143">
        <v>-0.12496070997013099</v>
      </c>
      <c r="AT1232" s="142">
        <v>-18836.67631800966</v>
      </c>
      <c r="AU1232" s="143">
        <v>-0.95858434106324364</v>
      </c>
      <c r="AV1232" s="142">
        <v>-10196.400957914821</v>
      </c>
      <c r="AW1232" s="143">
        <v>-0.92608344213339766</v>
      </c>
      <c r="AX1232" s="142">
        <v>-1.7691308272559354</v>
      </c>
      <c r="AY1232" s="143">
        <v>-1.9021684915553141E-3</v>
      </c>
      <c r="AZ1232" s="142">
        <v>-18722.224490922097</v>
      </c>
      <c r="BA1232" s="143">
        <v>-0.95275997335632923</v>
      </c>
      <c r="BB1232" s="142">
        <v>-114.45182708756408</v>
      </c>
      <c r="BC1232" s="143">
        <v>-0.12329306566330768</v>
      </c>
      <c r="BE1232" s="139">
        <v>-61.754360021818897</v>
      </c>
      <c r="BF1232" s="139">
        <v>-65.215636233945105</v>
      </c>
      <c r="BG1232" s="139">
        <v>-64.309682490971397</v>
      </c>
      <c r="BH1232" s="139">
        <v>-75.310359043521785</v>
      </c>
      <c r="BI1232" s="139">
        <v>-70.298303189010497</v>
      </c>
      <c r="BJ1232" s="139">
        <v>-66.177545943395998</v>
      </c>
      <c r="BK1232" s="139">
        <v>-62.257963720117907</v>
      </c>
      <c r="BL1232" s="139">
        <v>-68.165315038273306</v>
      </c>
      <c r="BM1232" s="139">
        <v>-73.355897071546593</v>
      </c>
      <c r="BN1232" s="139">
        <v>-61.582495267635998</v>
      </c>
      <c r="BO1232" s="139">
        <v>-69.974557954388601</v>
      </c>
      <c r="BP1232" s="139">
        <v>-75.436926110553998</v>
      </c>
      <c r="BQ1232" s="144">
        <v>-813.83904208517993</v>
      </c>
    </row>
    <row r="1233" spans="11:69" x14ac:dyDescent="0.25">
      <c r="K1233" s="135" t="s">
        <v>328</v>
      </c>
      <c r="N1233" s="61" t="s">
        <v>1520</v>
      </c>
      <c r="V1233" s="61" t="s">
        <v>409</v>
      </c>
      <c r="W1233" s="61" t="s">
        <v>420</v>
      </c>
      <c r="X1233" s="61">
        <v>152</v>
      </c>
      <c r="AB1233" s="136" t="s">
        <v>414</v>
      </c>
      <c r="AC1233" s="179">
        <v>4700925</v>
      </c>
      <c r="AD1233" s="180" t="s">
        <v>1521</v>
      </c>
      <c r="AE1233" s="139">
        <v>0</v>
      </c>
      <c r="AF1233" s="17">
        <v>-517.61</v>
      </c>
      <c r="AG1233" s="17">
        <v>-1552.6899999999998</v>
      </c>
      <c r="AH1233" s="140">
        <v>-263.37225364597197</v>
      </c>
      <c r="AI1233" s="141">
        <v>-156.78</v>
      </c>
      <c r="AJ1233" s="142">
        <v>-470.34000000000003</v>
      </c>
      <c r="AK1233" s="121">
        <v>-313.02999999999997</v>
      </c>
      <c r="AL1233" s="142">
        <v>-375.63599999999997</v>
      </c>
      <c r="AM1233" s="181">
        <v>-219.47687803830999</v>
      </c>
      <c r="AN1233" s="141">
        <v>-356.92537560766198</v>
      </c>
      <c r="AO1233" s="140">
        <v>-618.66857142857202</v>
      </c>
      <c r="AP1233" s="140">
        <v>-469.445334071682</v>
      </c>
      <c r="AQ1233" s="140">
        <v>-411.56597967264872</v>
      </c>
      <c r="AR1233" s="142">
        <v>-58.774020327351309</v>
      </c>
      <c r="AS1233" s="143">
        <v>-0.12496070997013077</v>
      </c>
      <c r="AT1233" s="142">
        <v>148.19372602667676</v>
      </c>
      <c r="AU1233" s="143">
        <v>0.56267782188582582</v>
      </c>
      <c r="AV1233" s="142">
        <v>-1141.124020327351</v>
      </c>
      <c r="AW1233" s="143">
        <v>-0.73493357999816522</v>
      </c>
      <c r="AX1233" s="142">
        <v>-0.89466592831803382</v>
      </c>
      <c r="AY1233" s="143">
        <v>-1.902168491555117E-3</v>
      </c>
      <c r="AZ1233" s="142">
        <v>206.07308042571003</v>
      </c>
      <c r="BA1233" s="143">
        <v>0.78244035798363121</v>
      </c>
      <c r="BB1233" s="142">
        <v>-57.879354399033275</v>
      </c>
      <c r="BC1233" s="143">
        <v>-0.12329306566330762</v>
      </c>
      <c r="BE1233" s="139">
        <v>-31.2297547391161</v>
      </c>
      <c r="BF1233" s="139">
        <v>-32.980154340874499</v>
      </c>
      <c r="BG1233" s="139">
        <v>-32.522005099459697</v>
      </c>
      <c r="BH1233" s="139">
        <v>-38.085149638227698</v>
      </c>
      <c r="BI1233" s="139">
        <v>-35.550506334988299</v>
      </c>
      <c r="BJ1233" s="139">
        <v>-33.466601035435197</v>
      </c>
      <c r="BK1233" s="139">
        <v>-31.4844318174314</v>
      </c>
      <c r="BL1233" s="139">
        <v>-34.471834371009898</v>
      </c>
      <c r="BM1233" s="139">
        <v>-37.096760024763199</v>
      </c>
      <c r="BN1233" s="139">
        <v>-31.142841133023602</v>
      </c>
      <c r="BO1233" s="139">
        <v>-35.386785356070703</v>
      </c>
      <c r="BP1233" s="139">
        <v>-38.1491557822484</v>
      </c>
      <c r="BQ1233" s="144">
        <v>-411.56597967264872</v>
      </c>
    </row>
    <row r="1234" spans="11:69" x14ac:dyDescent="0.25">
      <c r="K1234" s="135" t="s">
        <v>328</v>
      </c>
      <c r="N1234" s="61" t="s">
        <v>1522</v>
      </c>
      <c r="V1234" s="61" t="s">
        <v>409</v>
      </c>
      <c r="W1234" s="61" t="s">
        <v>420</v>
      </c>
      <c r="X1234" s="61">
        <v>152</v>
      </c>
      <c r="AB1234" s="136" t="s">
        <v>414</v>
      </c>
      <c r="AC1234" s="179">
        <v>4700995</v>
      </c>
      <c r="AD1234" s="180" t="s">
        <v>1523</v>
      </c>
      <c r="AE1234" s="139">
        <v>0</v>
      </c>
      <c r="AF1234" s="17">
        <v>-70537.03</v>
      </c>
      <c r="AG1234" s="17">
        <v>-166211.84</v>
      </c>
      <c r="AH1234" s="140">
        <v>-24003.350722933563</v>
      </c>
      <c r="AI1234" s="141">
        <v>-40158.89</v>
      </c>
      <c r="AJ1234" s="142">
        <v>-120476.67</v>
      </c>
      <c r="AK1234" s="121">
        <v>-92770.840000000011</v>
      </c>
      <c r="AL1234" s="142">
        <v>-111325.008</v>
      </c>
      <c r="AM1234" s="181">
        <v>-20002.792269111302</v>
      </c>
      <c r="AN1234" s="141">
        <v>-96771.398453822272</v>
      </c>
      <c r="AO1234" s="140">
        <v>-122195.365714286</v>
      </c>
      <c r="AP1234" s="140">
        <v>-120247.503074358</v>
      </c>
      <c r="AQ1234" s="140">
        <v>-105421.81978196287</v>
      </c>
      <c r="AR1234" s="142">
        <v>-15054.850218037129</v>
      </c>
      <c r="AS1234" s="143">
        <v>-0.12496070997013056</v>
      </c>
      <c r="AT1234" s="142">
        <v>81418.469059029303</v>
      </c>
      <c r="AU1234" s="143">
        <v>3.3919626471665687</v>
      </c>
      <c r="AV1234" s="142">
        <v>-60790.020218037127</v>
      </c>
      <c r="AW1234" s="143">
        <v>-0.36573820624353315</v>
      </c>
      <c r="AX1234" s="142">
        <v>-229.16692564199911</v>
      </c>
      <c r="AY1234" s="143">
        <v>-1.9021684915593959E-3</v>
      </c>
      <c r="AZ1234" s="142">
        <v>96244.152351424433</v>
      </c>
      <c r="BA1234" s="143">
        <v>4.0096132186857441</v>
      </c>
      <c r="BB1234" s="142">
        <v>-14825.68329239513</v>
      </c>
      <c r="BC1234" s="143">
        <v>-0.12329306566330366</v>
      </c>
      <c r="BE1234" s="139">
        <v>-7999.4405236327402</v>
      </c>
      <c r="BF1234" s="139">
        <v>-8447.8019540643108</v>
      </c>
      <c r="BG1234" s="139">
        <v>-8330.4479230044708</v>
      </c>
      <c r="BH1234" s="139">
        <v>-9755.4365030943081</v>
      </c>
      <c r="BI1234" s="139">
        <v>-9106.1925842014207</v>
      </c>
      <c r="BJ1234" s="139">
        <v>-8572.4043223365807</v>
      </c>
      <c r="BK1234" s="139">
        <v>-8064.6755585452802</v>
      </c>
      <c r="BL1234" s="139">
        <v>-8829.8928728384108</v>
      </c>
      <c r="BM1234" s="139">
        <v>-9502.2624390283308</v>
      </c>
      <c r="BN1234" s="139">
        <v>-7977.1777736227205</v>
      </c>
      <c r="BO1234" s="139">
        <v>-9064.2557760432101</v>
      </c>
      <c r="BP1234" s="139">
        <v>-9771.8315515510803</v>
      </c>
      <c r="BQ1234" s="144">
        <v>-105421.81978196285</v>
      </c>
    </row>
    <row r="1235" spans="11:69" x14ac:dyDescent="0.25">
      <c r="K1235" s="135" t="s">
        <v>328</v>
      </c>
      <c r="N1235" s="61" t="s">
        <v>3181</v>
      </c>
      <c r="V1235" s="61" t="s">
        <v>409</v>
      </c>
      <c r="W1235" s="61" t="s">
        <v>420</v>
      </c>
      <c r="X1235" s="61">
        <v>152</v>
      </c>
      <c r="AB1235" s="136" t="s">
        <v>414</v>
      </c>
      <c r="AC1235" s="179">
        <v>4710150</v>
      </c>
      <c r="AD1235" s="180" t="s">
        <v>3182</v>
      </c>
      <c r="AE1235" s="139">
        <v>14569.62</v>
      </c>
      <c r="AF1235" s="17">
        <v>7626.17</v>
      </c>
      <c r="AG1235" s="17">
        <v>0</v>
      </c>
      <c r="AH1235" s="140">
        <v>0</v>
      </c>
      <c r="AI1235" s="141">
        <v>0</v>
      </c>
      <c r="AJ1235" s="142">
        <v>0</v>
      </c>
      <c r="AK1235" s="121">
        <v>0</v>
      </c>
      <c r="AL1235" s="142">
        <v>0</v>
      </c>
      <c r="AM1235" s="181">
        <v>0</v>
      </c>
      <c r="AN1235" s="141">
        <v>0</v>
      </c>
      <c r="AO1235" s="140">
        <v>0</v>
      </c>
      <c r="AP1235" s="140">
        <v>0</v>
      </c>
      <c r="AQ1235" s="140">
        <v>0</v>
      </c>
      <c r="AR1235" s="142">
        <v>0</v>
      </c>
      <c r="AS1235" s="143">
        <v>0</v>
      </c>
      <c r="AT1235" s="142">
        <v>0</v>
      </c>
      <c r="AU1235" s="143">
        <v>0</v>
      </c>
      <c r="AV1235" s="142">
        <v>0</v>
      </c>
      <c r="AW1235" s="143">
        <v>0</v>
      </c>
      <c r="AX1235" s="142">
        <v>0</v>
      </c>
      <c r="AY1235" s="143">
        <v>0</v>
      </c>
      <c r="AZ1235" s="142">
        <v>0</v>
      </c>
      <c r="BA1235" s="143">
        <v>0</v>
      </c>
      <c r="BB1235" s="142">
        <v>0</v>
      </c>
      <c r="BC1235" s="143">
        <v>0</v>
      </c>
      <c r="BE1235" s="139">
        <v>0</v>
      </c>
      <c r="BF1235" s="139">
        <v>0</v>
      </c>
      <c r="BG1235" s="139">
        <v>0</v>
      </c>
      <c r="BH1235" s="139">
        <v>0</v>
      </c>
      <c r="BI1235" s="139">
        <v>0</v>
      </c>
      <c r="BJ1235" s="139">
        <v>0</v>
      </c>
      <c r="BK1235" s="139">
        <v>0</v>
      </c>
      <c r="BL1235" s="139">
        <v>0</v>
      </c>
      <c r="BM1235" s="139">
        <v>0</v>
      </c>
      <c r="BN1235" s="139">
        <v>0</v>
      </c>
      <c r="BO1235" s="139">
        <v>0</v>
      </c>
      <c r="BP1235" s="139">
        <v>0</v>
      </c>
      <c r="BQ1235" s="144">
        <v>0</v>
      </c>
    </row>
    <row r="1236" spans="11:69" x14ac:dyDescent="0.25">
      <c r="K1236" s="135" t="s">
        <v>328</v>
      </c>
      <c r="N1236" s="61" t="s">
        <v>3183</v>
      </c>
      <c r="V1236" s="61" t="s">
        <v>409</v>
      </c>
      <c r="W1236" s="61" t="s">
        <v>420</v>
      </c>
      <c r="X1236" s="61">
        <v>152</v>
      </c>
      <c r="AB1236" s="136" t="s">
        <v>414</v>
      </c>
      <c r="AC1236" s="179">
        <v>250050000806</v>
      </c>
      <c r="AD1236" s="180" t="s">
        <v>3184</v>
      </c>
      <c r="AE1236" s="139">
        <v>222</v>
      </c>
      <c r="AF1236" s="17">
        <v>0</v>
      </c>
      <c r="AG1236" s="17">
        <v>0</v>
      </c>
      <c r="AH1236" s="140">
        <v>0</v>
      </c>
      <c r="AI1236" s="141">
        <v>0</v>
      </c>
      <c r="AJ1236" s="142">
        <v>0</v>
      </c>
      <c r="AK1236" s="121">
        <v>0</v>
      </c>
      <c r="AL1236" s="142">
        <v>0</v>
      </c>
      <c r="AM1236" s="181">
        <v>0</v>
      </c>
      <c r="AN1236" s="141">
        <v>0</v>
      </c>
      <c r="AO1236" s="140">
        <v>0</v>
      </c>
      <c r="AP1236" s="140">
        <v>0</v>
      </c>
      <c r="AQ1236" s="140">
        <v>0</v>
      </c>
      <c r="AR1236" s="142">
        <v>0</v>
      </c>
      <c r="AS1236" s="143">
        <v>0</v>
      </c>
      <c r="AT1236" s="142">
        <v>0</v>
      </c>
      <c r="AU1236" s="143">
        <v>0</v>
      </c>
      <c r="AV1236" s="142">
        <v>0</v>
      </c>
      <c r="AW1236" s="143">
        <v>0</v>
      </c>
      <c r="AX1236" s="142">
        <v>0</v>
      </c>
      <c r="AY1236" s="143">
        <v>0</v>
      </c>
      <c r="AZ1236" s="142">
        <v>0</v>
      </c>
      <c r="BA1236" s="143">
        <v>0</v>
      </c>
      <c r="BB1236" s="142">
        <v>0</v>
      </c>
      <c r="BC1236" s="143">
        <v>0</v>
      </c>
      <c r="BE1236" s="139">
        <v>0</v>
      </c>
      <c r="BF1236" s="139">
        <v>0</v>
      </c>
      <c r="BG1236" s="139">
        <v>0</v>
      </c>
      <c r="BH1236" s="139">
        <v>0</v>
      </c>
      <c r="BI1236" s="139">
        <v>0</v>
      </c>
      <c r="BJ1236" s="139">
        <v>0</v>
      </c>
      <c r="BK1236" s="139">
        <v>0</v>
      </c>
      <c r="BL1236" s="139">
        <v>0</v>
      </c>
      <c r="BM1236" s="139">
        <v>0</v>
      </c>
      <c r="BN1236" s="139">
        <v>0</v>
      </c>
      <c r="BO1236" s="139">
        <v>0</v>
      </c>
      <c r="BP1236" s="139">
        <v>0</v>
      </c>
      <c r="BQ1236" s="144">
        <v>0</v>
      </c>
    </row>
    <row r="1237" spans="11:69" x14ac:dyDescent="0.25">
      <c r="K1237" s="135" t="s">
        <v>328</v>
      </c>
      <c r="N1237" s="61" t="s">
        <v>3185</v>
      </c>
      <c r="V1237" s="61" t="s">
        <v>409</v>
      </c>
      <c r="W1237" s="61" t="s">
        <v>420</v>
      </c>
      <c r="X1237" s="61">
        <v>152</v>
      </c>
      <c r="AB1237" s="136" t="s">
        <v>414</v>
      </c>
      <c r="AC1237" s="179">
        <v>250050000814</v>
      </c>
      <c r="AD1237" s="180" t="s">
        <v>3186</v>
      </c>
      <c r="AE1237" s="139">
        <v>102366.81999999998</v>
      </c>
      <c r="AF1237" s="17">
        <v>0</v>
      </c>
      <c r="AG1237" s="17">
        <v>0</v>
      </c>
      <c r="AH1237" s="140">
        <v>0</v>
      </c>
      <c r="AI1237" s="141">
        <v>0</v>
      </c>
      <c r="AJ1237" s="142">
        <v>0</v>
      </c>
      <c r="AK1237" s="121">
        <v>0</v>
      </c>
      <c r="AL1237" s="142">
        <v>0</v>
      </c>
      <c r="AM1237" s="181">
        <v>0</v>
      </c>
      <c r="AN1237" s="141">
        <v>0</v>
      </c>
      <c r="AO1237" s="140">
        <v>0</v>
      </c>
      <c r="AP1237" s="140">
        <v>0</v>
      </c>
      <c r="AQ1237" s="140">
        <v>0</v>
      </c>
      <c r="AR1237" s="142">
        <v>0</v>
      </c>
      <c r="AS1237" s="143">
        <v>0</v>
      </c>
      <c r="AT1237" s="142">
        <v>0</v>
      </c>
      <c r="AU1237" s="143">
        <v>0</v>
      </c>
      <c r="AV1237" s="142">
        <v>0</v>
      </c>
      <c r="AW1237" s="143">
        <v>0</v>
      </c>
      <c r="AX1237" s="142">
        <v>0</v>
      </c>
      <c r="AY1237" s="143">
        <v>0</v>
      </c>
      <c r="AZ1237" s="142">
        <v>0</v>
      </c>
      <c r="BA1237" s="143">
        <v>0</v>
      </c>
      <c r="BB1237" s="142">
        <v>0</v>
      </c>
      <c r="BC1237" s="143">
        <v>0</v>
      </c>
      <c r="BE1237" s="139">
        <v>0</v>
      </c>
      <c r="BF1237" s="139">
        <v>0</v>
      </c>
      <c r="BG1237" s="139">
        <v>0</v>
      </c>
      <c r="BH1237" s="139">
        <v>0</v>
      </c>
      <c r="BI1237" s="139">
        <v>0</v>
      </c>
      <c r="BJ1237" s="139">
        <v>0</v>
      </c>
      <c r="BK1237" s="139">
        <v>0</v>
      </c>
      <c r="BL1237" s="139">
        <v>0</v>
      </c>
      <c r="BM1237" s="139">
        <v>0</v>
      </c>
      <c r="BN1237" s="139">
        <v>0</v>
      </c>
      <c r="BO1237" s="139">
        <v>0</v>
      </c>
      <c r="BP1237" s="139">
        <v>0</v>
      </c>
      <c r="BQ1237" s="144">
        <v>0</v>
      </c>
    </row>
    <row r="1238" spans="11:69" x14ac:dyDescent="0.25">
      <c r="K1238" s="135" t="s">
        <v>328</v>
      </c>
      <c r="N1238" s="61" t="s">
        <v>3187</v>
      </c>
      <c r="V1238" s="61" t="s">
        <v>409</v>
      </c>
      <c r="W1238" s="61" t="s">
        <v>420</v>
      </c>
      <c r="X1238" s="61">
        <v>152</v>
      </c>
      <c r="AB1238" s="136" t="s">
        <v>414</v>
      </c>
      <c r="AC1238" s="179">
        <v>250050000820</v>
      </c>
      <c r="AD1238" s="180" t="s">
        <v>3188</v>
      </c>
      <c r="AE1238" s="139">
        <v>33161.620000000003</v>
      </c>
      <c r="AF1238" s="17">
        <v>0</v>
      </c>
      <c r="AG1238" s="17">
        <v>0</v>
      </c>
      <c r="AH1238" s="140">
        <v>0</v>
      </c>
      <c r="AI1238" s="141">
        <v>0</v>
      </c>
      <c r="AJ1238" s="142">
        <v>0</v>
      </c>
      <c r="AK1238" s="121">
        <v>0</v>
      </c>
      <c r="AL1238" s="142">
        <v>0</v>
      </c>
      <c r="AM1238" s="181">
        <v>0</v>
      </c>
      <c r="AN1238" s="141">
        <v>0</v>
      </c>
      <c r="AO1238" s="140">
        <v>0</v>
      </c>
      <c r="AP1238" s="140">
        <v>0</v>
      </c>
      <c r="AQ1238" s="140">
        <v>0</v>
      </c>
      <c r="AR1238" s="142">
        <v>0</v>
      </c>
      <c r="AS1238" s="143">
        <v>0</v>
      </c>
      <c r="AT1238" s="142">
        <v>0</v>
      </c>
      <c r="AU1238" s="143">
        <v>0</v>
      </c>
      <c r="AV1238" s="142">
        <v>0</v>
      </c>
      <c r="AW1238" s="143">
        <v>0</v>
      </c>
      <c r="AX1238" s="142">
        <v>0</v>
      </c>
      <c r="AY1238" s="143">
        <v>0</v>
      </c>
      <c r="AZ1238" s="142">
        <v>0</v>
      </c>
      <c r="BA1238" s="143">
        <v>0</v>
      </c>
      <c r="BB1238" s="142">
        <v>0</v>
      </c>
      <c r="BC1238" s="143">
        <v>0</v>
      </c>
      <c r="BE1238" s="139">
        <v>0</v>
      </c>
      <c r="BF1238" s="139">
        <v>0</v>
      </c>
      <c r="BG1238" s="139">
        <v>0</v>
      </c>
      <c r="BH1238" s="139">
        <v>0</v>
      </c>
      <c r="BI1238" s="139">
        <v>0</v>
      </c>
      <c r="BJ1238" s="139">
        <v>0</v>
      </c>
      <c r="BK1238" s="139">
        <v>0</v>
      </c>
      <c r="BL1238" s="139">
        <v>0</v>
      </c>
      <c r="BM1238" s="139">
        <v>0</v>
      </c>
      <c r="BN1238" s="139">
        <v>0</v>
      </c>
      <c r="BO1238" s="139">
        <v>0</v>
      </c>
      <c r="BP1238" s="139">
        <v>0</v>
      </c>
      <c r="BQ1238" s="144">
        <v>0</v>
      </c>
    </row>
    <row r="1239" spans="11:69" x14ac:dyDescent="0.25">
      <c r="K1239" s="135" t="s">
        <v>328</v>
      </c>
      <c r="N1239" s="61" t="s">
        <v>3189</v>
      </c>
      <c r="V1239" s="61" t="s">
        <v>409</v>
      </c>
      <c r="W1239" s="61" t="s">
        <v>420</v>
      </c>
      <c r="X1239" s="61">
        <v>152</v>
      </c>
      <c r="AB1239" s="136" t="s">
        <v>414</v>
      </c>
      <c r="AC1239" s="179">
        <v>250050000825</v>
      </c>
      <c r="AD1239" s="180" t="s">
        <v>3190</v>
      </c>
      <c r="AE1239" s="139">
        <v>9156.68</v>
      </c>
      <c r="AF1239" s="17">
        <v>0</v>
      </c>
      <c r="AG1239" s="17">
        <v>0</v>
      </c>
      <c r="AH1239" s="140">
        <v>0</v>
      </c>
      <c r="AI1239" s="141">
        <v>0</v>
      </c>
      <c r="AJ1239" s="142">
        <v>0</v>
      </c>
      <c r="AK1239" s="121">
        <v>0</v>
      </c>
      <c r="AL1239" s="142">
        <v>0</v>
      </c>
      <c r="AM1239" s="181">
        <v>0</v>
      </c>
      <c r="AN1239" s="141">
        <v>0</v>
      </c>
      <c r="AO1239" s="140">
        <v>0</v>
      </c>
      <c r="AP1239" s="140">
        <v>0</v>
      </c>
      <c r="AQ1239" s="140">
        <v>0</v>
      </c>
      <c r="AR1239" s="142">
        <v>0</v>
      </c>
      <c r="AS1239" s="143">
        <v>0</v>
      </c>
      <c r="AT1239" s="142">
        <v>0</v>
      </c>
      <c r="AU1239" s="143">
        <v>0</v>
      </c>
      <c r="AV1239" s="142">
        <v>0</v>
      </c>
      <c r="AW1239" s="143">
        <v>0</v>
      </c>
      <c r="AX1239" s="142">
        <v>0</v>
      </c>
      <c r="AY1239" s="143">
        <v>0</v>
      </c>
      <c r="AZ1239" s="142">
        <v>0</v>
      </c>
      <c r="BA1239" s="143">
        <v>0</v>
      </c>
      <c r="BB1239" s="142">
        <v>0</v>
      </c>
      <c r="BC1239" s="143">
        <v>0</v>
      </c>
      <c r="BE1239" s="139">
        <v>0</v>
      </c>
      <c r="BF1239" s="139">
        <v>0</v>
      </c>
      <c r="BG1239" s="139">
        <v>0</v>
      </c>
      <c r="BH1239" s="139">
        <v>0</v>
      </c>
      <c r="BI1239" s="139">
        <v>0</v>
      </c>
      <c r="BJ1239" s="139">
        <v>0</v>
      </c>
      <c r="BK1239" s="139">
        <v>0</v>
      </c>
      <c r="BL1239" s="139">
        <v>0</v>
      </c>
      <c r="BM1239" s="139">
        <v>0</v>
      </c>
      <c r="BN1239" s="139">
        <v>0</v>
      </c>
      <c r="BO1239" s="139">
        <v>0</v>
      </c>
      <c r="BP1239" s="139">
        <v>0</v>
      </c>
      <c r="BQ1239" s="144">
        <v>0</v>
      </c>
    </row>
    <row r="1240" spans="11:69" x14ac:dyDescent="0.25">
      <c r="K1240" s="135" t="s">
        <v>328</v>
      </c>
      <c r="N1240" s="61" t="s">
        <v>3191</v>
      </c>
      <c r="V1240" s="61" t="s">
        <v>409</v>
      </c>
      <c r="W1240" s="61" t="s">
        <v>420</v>
      </c>
      <c r="X1240" s="61">
        <v>152</v>
      </c>
      <c r="AB1240" s="136" t="s">
        <v>414</v>
      </c>
      <c r="AC1240" s="179">
        <v>250050000830</v>
      </c>
      <c r="AD1240" s="180" t="s">
        <v>3192</v>
      </c>
      <c r="AE1240" s="139">
        <v>614.48</v>
      </c>
      <c r="AF1240" s="17">
        <v>0</v>
      </c>
      <c r="AG1240" s="17">
        <v>0</v>
      </c>
      <c r="AH1240" s="140">
        <v>0</v>
      </c>
      <c r="AI1240" s="141">
        <v>0</v>
      </c>
      <c r="AJ1240" s="142">
        <v>0</v>
      </c>
      <c r="AK1240" s="121">
        <v>0</v>
      </c>
      <c r="AL1240" s="142">
        <v>0</v>
      </c>
      <c r="AM1240" s="181">
        <v>0</v>
      </c>
      <c r="AN1240" s="141">
        <v>0</v>
      </c>
      <c r="AO1240" s="140">
        <v>0</v>
      </c>
      <c r="AP1240" s="140">
        <v>0</v>
      </c>
      <c r="AQ1240" s="140">
        <v>0</v>
      </c>
      <c r="AR1240" s="142">
        <v>0</v>
      </c>
      <c r="AS1240" s="143">
        <v>0</v>
      </c>
      <c r="AT1240" s="142">
        <v>0</v>
      </c>
      <c r="AU1240" s="143">
        <v>0</v>
      </c>
      <c r="AV1240" s="142">
        <v>0</v>
      </c>
      <c r="AW1240" s="143">
        <v>0</v>
      </c>
      <c r="AX1240" s="142">
        <v>0</v>
      </c>
      <c r="AY1240" s="143">
        <v>0</v>
      </c>
      <c r="AZ1240" s="142">
        <v>0</v>
      </c>
      <c r="BA1240" s="143">
        <v>0</v>
      </c>
      <c r="BB1240" s="142">
        <v>0</v>
      </c>
      <c r="BC1240" s="143">
        <v>0</v>
      </c>
      <c r="BE1240" s="139">
        <v>0</v>
      </c>
      <c r="BF1240" s="139">
        <v>0</v>
      </c>
      <c r="BG1240" s="139">
        <v>0</v>
      </c>
      <c r="BH1240" s="139">
        <v>0</v>
      </c>
      <c r="BI1240" s="139">
        <v>0</v>
      </c>
      <c r="BJ1240" s="139">
        <v>0</v>
      </c>
      <c r="BK1240" s="139">
        <v>0</v>
      </c>
      <c r="BL1240" s="139">
        <v>0</v>
      </c>
      <c r="BM1240" s="139">
        <v>0</v>
      </c>
      <c r="BN1240" s="139">
        <v>0</v>
      </c>
      <c r="BO1240" s="139">
        <v>0</v>
      </c>
      <c r="BP1240" s="139">
        <v>0</v>
      </c>
      <c r="BQ1240" s="144">
        <v>0</v>
      </c>
    </row>
    <row r="1241" spans="11:69" x14ac:dyDescent="0.25">
      <c r="K1241" s="135" t="s">
        <v>328</v>
      </c>
      <c r="N1241" s="61" t="s">
        <v>3193</v>
      </c>
      <c r="V1241" s="61" t="s">
        <v>409</v>
      </c>
      <c r="W1241" s="61" t="s">
        <v>420</v>
      </c>
      <c r="X1241" s="61">
        <v>152</v>
      </c>
      <c r="AB1241" s="136" t="s">
        <v>414</v>
      </c>
      <c r="AC1241" s="179">
        <v>250050000835</v>
      </c>
      <c r="AD1241" s="180" t="s">
        <v>3194</v>
      </c>
      <c r="AE1241" s="139">
        <v>15090.3</v>
      </c>
      <c r="AF1241" s="17">
        <v>0</v>
      </c>
      <c r="AG1241" s="17">
        <v>0</v>
      </c>
      <c r="AH1241" s="140">
        <v>0</v>
      </c>
      <c r="AI1241" s="141">
        <v>0</v>
      </c>
      <c r="AJ1241" s="142">
        <v>0</v>
      </c>
      <c r="AK1241" s="121">
        <v>0</v>
      </c>
      <c r="AL1241" s="142">
        <v>0</v>
      </c>
      <c r="AM1241" s="181">
        <v>0</v>
      </c>
      <c r="AN1241" s="141">
        <v>0</v>
      </c>
      <c r="AO1241" s="140">
        <v>0</v>
      </c>
      <c r="AP1241" s="140">
        <v>0</v>
      </c>
      <c r="AQ1241" s="140">
        <v>0</v>
      </c>
      <c r="AR1241" s="142">
        <v>0</v>
      </c>
      <c r="AS1241" s="143">
        <v>0</v>
      </c>
      <c r="AT1241" s="142">
        <v>0</v>
      </c>
      <c r="AU1241" s="143">
        <v>0</v>
      </c>
      <c r="AV1241" s="142">
        <v>0</v>
      </c>
      <c r="AW1241" s="143">
        <v>0</v>
      </c>
      <c r="AX1241" s="142">
        <v>0</v>
      </c>
      <c r="AY1241" s="143">
        <v>0</v>
      </c>
      <c r="AZ1241" s="142">
        <v>0</v>
      </c>
      <c r="BA1241" s="143">
        <v>0</v>
      </c>
      <c r="BB1241" s="142">
        <v>0</v>
      </c>
      <c r="BC1241" s="143">
        <v>0</v>
      </c>
      <c r="BE1241" s="139">
        <v>0</v>
      </c>
      <c r="BF1241" s="139">
        <v>0</v>
      </c>
      <c r="BG1241" s="139">
        <v>0</v>
      </c>
      <c r="BH1241" s="139">
        <v>0</v>
      </c>
      <c r="BI1241" s="139">
        <v>0</v>
      </c>
      <c r="BJ1241" s="139">
        <v>0</v>
      </c>
      <c r="BK1241" s="139">
        <v>0</v>
      </c>
      <c r="BL1241" s="139">
        <v>0</v>
      </c>
      <c r="BM1241" s="139">
        <v>0</v>
      </c>
      <c r="BN1241" s="139">
        <v>0</v>
      </c>
      <c r="BO1241" s="139">
        <v>0</v>
      </c>
      <c r="BP1241" s="139">
        <v>0</v>
      </c>
      <c r="BQ1241" s="144">
        <v>0</v>
      </c>
    </row>
    <row r="1242" spans="11:69" x14ac:dyDescent="0.25">
      <c r="K1242" s="135" t="s">
        <v>328</v>
      </c>
      <c r="N1242" s="61" t="s">
        <v>3195</v>
      </c>
      <c r="V1242" s="61" t="s">
        <v>409</v>
      </c>
      <c r="W1242" s="61" t="s">
        <v>420</v>
      </c>
      <c r="X1242" s="61">
        <v>152</v>
      </c>
      <c r="AB1242" s="136" t="s">
        <v>414</v>
      </c>
      <c r="AC1242" s="179">
        <v>250050000840</v>
      </c>
      <c r="AD1242" s="180" t="s">
        <v>3196</v>
      </c>
      <c r="AE1242" s="139">
        <v>57114.990000000005</v>
      </c>
      <c r="AF1242" s="17">
        <v>0</v>
      </c>
      <c r="AG1242" s="17">
        <v>0</v>
      </c>
      <c r="AH1242" s="140">
        <v>0</v>
      </c>
      <c r="AI1242" s="141">
        <v>0</v>
      </c>
      <c r="AJ1242" s="142">
        <v>0</v>
      </c>
      <c r="AK1242" s="121">
        <v>0</v>
      </c>
      <c r="AL1242" s="142">
        <v>0</v>
      </c>
      <c r="AM1242" s="181">
        <v>0</v>
      </c>
      <c r="AN1242" s="141">
        <v>0</v>
      </c>
      <c r="AO1242" s="140">
        <v>0</v>
      </c>
      <c r="AP1242" s="140">
        <v>0</v>
      </c>
      <c r="AQ1242" s="140">
        <v>0</v>
      </c>
      <c r="AR1242" s="142">
        <v>0</v>
      </c>
      <c r="AS1242" s="143">
        <v>0</v>
      </c>
      <c r="AT1242" s="142">
        <v>0</v>
      </c>
      <c r="AU1242" s="143">
        <v>0</v>
      </c>
      <c r="AV1242" s="142">
        <v>0</v>
      </c>
      <c r="AW1242" s="143">
        <v>0</v>
      </c>
      <c r="AX1242" s="142">
        <v>0</v>
      </c>
      <c r="AY1242" s="143">
        <v>0</v>
      </c>
      <c r="AZ1242" s="142">
        <v>0</v>
      </c>
      <c r="BA1242" s="143">
        <v>0</v>
      </c>
      <c r="BB1242" s="142">
        <v>0</v>
      </c>
      <c r="BC1242" s="143">
        <v>0</v>
      </c>
      <c r="BE1242" s="139">
        <v>0</v>
      </c>
      <c r="BF1242" s="139">
        <v>0</v>
      </c>
      <c r="BG1242" s="139">
        <v>0</v>
      </c>
      <c r="BH1242" s="139">
        <v>0</v>
      </c>
      <c r="BI1242" s="139">
        <v>0</v>
      </c>
      <c r="BJ1242" s="139">
        <v>0</v>
      </c>
      <c r="BK1242" s="139">
        <v>0</v>
      </c>
      <c r="BL1242" s="139">
        <v>0</v>
      </c>
      <c r="BM1242" s="139">
        <v>0</v>
      </c>
      <c r="BN1242" s="139">
        <v>0</v>
      </c>
      <c r="BO1242" s="139">
        <v>0</v>
      </c>
      <c r="BP1242" s="139">
        <v>0</v>
      </c>
      <c r="BQ1242" s="144">
        <v>0</v>
      </c>
    </row>
    <row r="1243" spans="11:69" x14ac:dyDescent="0.25">
      <c r="K1243" s="135" t="s">
        <v>328</v>
      </c>
      <c r="N1243" s="61" t="s">
        <v>3197</v>
      </c>
      <c r="V1243" s="61" t="s">
        <v>409</v>
      </c>
      <c r="W1243" s="61" t="s">
        <v>420</v>
      </c>
      <c r="X1243" s="61">
        <v>152</v>
      </c>
      <c r="AB1243" s="136" t="s">
        <v>414</v>
      </c>
      <c r="AC1243" s="179">
        <v>250050001010</v>
      </c>
      <c r="AD1243" s="180" t="s">
        <v>3198</v>
      </c>
      <c r="AE1243" s="139">
        <v>9639868.2899999991</v>
      </c>
      <c r="AF1243" s="17">
        <v>0</v>
      </c>
      <c r="AG1243" s="17">
        <v>0</v>
      </c>
      <c r="AH1243" s="140">
        <v>0</v>
      </c>
      <c r="AI1243" s="141">
        <v>0</v>
      </c>
      <c r="AJ1243" s="142">
        <v>0</v>
      </c>
      <c r="AK1243" s="121">
        <v>0</v>
      </c>
      <c r="AL1243" s="142">
        <v>0</v>
      </c>
      <c r="AM1243" s="181">
        <v>0</v>
      </c>
      <c r="AN1243" s="141">
        <v>0</v>
      </c>
      <c r="AO1243" s="140">
        <v>0</v>
      </c>
      <c r="AP1243" s="140">
        <v>0</v>
      </c>
      <c r="AQ1243" s="140">
        <v>0</v>
      </c>
      <c r="AR1243" s="142">
        <v>0</v>
      </c>
      <c r="AS1243" s="143">
        <v>0</v>
      </c>
      <c r="AT1243" s="142">
        <v>0</v>
      </c>
      <c r="AU1243" s="143">
        <v>0</v>
      </c>
      <c r="AV1243" s="142">
        <v>0</v>
      </c>
      <c r="AW1243" s="143">
        <v>0</v>
      </c>
      <c r="AX1243" s="142">
        <v>0</v>
      </c>
      <c r="AY1243" s="143">
        <v>0</v>
      </c>
      <c r="AZ1243" s="142">
        <v>0</v>
      </c>
      <c r="BA1243" s="143">
        <v>0</v>
      </c>
      <c r="BB1243" s="142">
        <v>0</v>
      </c>
      <c r="BC1243" s="143">
        <v>0</v>
      </c>
      <c r="BE1243" s="139">
        <v>0</v>
      </c>
      <c r="BF1243" s="139">
        <v>0</v>
      </c>
      <c r="BG1243" s="139">
        <v>0</v>
      </c>
      <c r="BH1243" s="139">
        <v>0</v>
      </c>
      <c r="BI1243" s="139">
        <v>0</v>
      </c>
      <c r="BJ1243" s="139">
        <v>0</v>
      </c>
      <c r="BK1243" s="139">
        <v>0</v>
      </c>
      <c r="BL1243" s="139">
        <v>0</v>
      </c>
      <c r="BM1243" s="139">
        <v>0</v>
      </c>
      <c r="BN1243" s="139">
        <v>0</v>
      </c>
      <c r="BO1243" s="139">
        <v>0</v>
      </c>
      <c r="BP1243" s="139">
        <v>0</v>
      </c>
      <c r="BQ1243" s="144">
        <v>0</v>
      </c>
    </row>
    <row r="1244" spans="11:69" x14ac:dyDescent="0.25">
      <c r="K1244" s="135" t="s">
        <v>328</v>
      </c>
      <c r="N1244" s="61" t="s">
        <v>3199</v>
      </c>
      <c r="V1244" s="61" t="s">
        <v>409</v>
      </c>
      <c r="W1244" s="61" t="s">
        <v>420</v>
      </c>
      <c r="X1244" s="61">
        <v>152</v>
      </c>
      <c r="AB1244" s="136" t="s">
        <v>414</v>
      </c>
      <c r="AC1244" s="179">
        <v>250050001014</v>
      </c>
      <c r="AD1244" s="180" t="s">
        <v>3200</v>
      </c>
      <c r="AE1244" s="139">
        <v>-310900.99999999994</v>
      </c>
      <c r="AF1244" s="17">
        <v>0</v>
      </c>
      <c r="AG1244" s="17">
        <v>0</v>
      </c>
      <c r="AH1244" s="140">
        <v>0</v>
      </c>
      <c r="AI1244" s="141">
        <v>0</v>
      </c>
      <c r="AJ1244" s="142">
        <v>0</v>
      </c>
      <c r="AK1244" s="121">
        <v>0</v>
      </c>
      <c r="AL1244" s="142">
        <v>0</v>
      </c>
      <c r="AM1244" s="181">
        <v>0</v>
      </c>
      <c r="AN1244" s="141">
        <v>0</v>
      </c>
      <c r="AO1244" s="140">
        <v>0</v>
      </c>
      <c r="AP1244" s="140">
        <v>0</v>
      </c>
      <c r="AQ1244" s="140">
        <v>0</v>
      </c>
      <c r="AR1244" s="142">
        <v>0</v>
      </c>
      <c r="AS1244" s="143">
        <v>0</v>
      </c>
      <c r="AT1244" s="142">
        <v>0</v>
      </c>
      <c r="AU1244" s="143">
        <v>0</v>
      </c>
      <c r="AV1244" s="142">
        <v>0</v>
      </c>
      <c r="AW1244" s="143">
        <v>0</v>
      </c>
      <c r="AX1244" s="142">
        <v>0</v>
      </c>
      <c r="AY1244" s="143">
        <v>0</v>
      </c>
      <c r="AZ1244" s="142">
        <v>0</v>
      </c>
      <c r="BA1244" s="143">
        <v>0</v>
      </c>
      <c r="BB1244" s="142">
        <v>0</v>
      </c>
      <c r="BC1244" s="143">
        <v>0</v>
      </c>
      <c r="BE1244" s="139">
        <v>0</v>
      </c>
      <c r="BF1244" s="139">
        <v>0</v>
      </c>
      <c r="BG1244" s="139">
        <v>0</v>
      </c>
      <c r="BH1244" s="139">
        <v>0</v>
      </c>
      <c r="BI1244" s="139">
        <v>0</v>
      </c>
      <c r="BJ1244" s="139">
        <v>0</v>
      </c>
      <c r="BK1244" s="139">
        <v>0</v>
      </c>
      <c r="BL1244" s="139">
        <v>0</v>
      </c>
      <c r="BM1244" s="139">
        <v>0</v>
      </c>
      <c r="BN1244" s="139">
        <v>0</v>
      </c>
      <c r="BO1244" s="139">
        <v>0</v>
      </c>
      <c r="BP1244" s="139">
        <v>0</v>
      </c>
      <c r="BQ1244" s="144">
        <v>0</v>
      </c>
    </row>
    <row r="1245" spans="11:69" x14ac:dyDescent="0.25">
      <c r="K1245" s="135" t="s">
        <v>328</v>
      </c>
      <c r="N1245" s="61" t="s">
        <v>3201</v>
      </c>
      <c r="V1245" s="61" t="s">
        <v>409</v>
      </c>
      <c r="W1245" s="61" t="s">
        <v>420</v>
      </c>
      <c r="X1245" s="61">
        <v>152</v>
      </c>
      <c r="AB1245" s="136" t="s">
        <v>414</v>
      </c>
      <c r="AC1245" s="179">
        <v>250050001015</v>
      </c>
      <c r="AD1245" s="180" t="s">
        <v>3202</v>
      </c>
      <c r="AE1245" s="139">
        <v>2421435.8400000003</v>
      </c>
      <c r="AF1245" s="17">
        <v>0</v>
      </c>
      <c r="AG1245" s="17">
        <v>0</v>
      </c>
      <c r="AH1245" s="140">
        <v>0</v>
      </c>
      <c r="AI1245" s="141">
        <v>0</v>
      </c>
      <c r="AJ1245" s="142">
        <v>0</v>
      </c>
      <c r="AK1245" s="121">
        <v>0</v>
      </c>
      <c r="AL1245" s="142">
        <v>0</v>
      </c>
      <c r="AM1245" s="181">
        <v>0</v>
      </c>
      <c r="AN1245" s="141">
        <v>0</v>
      </c>
      <c r="AO1245" s="140">
        <v>0</v>
      </c>
      <c r="AP1245" s="140">
        <v>0</v>
      </c>
      <c r="AQ1245" s="140">
        <v>0</v>
      </c>
      <c r="AR1245" s="142">
        <v>0</v>
      </c>
      <c r="AS1245" s="143">
        <v>0</v>
      </c>
      <c r="AT1245" s="142">
        <v>0</v>
      </c>
      <c r="AU1245" s="143">
        <v>0</v>
      </c>
      <c r="AV1245" s="142">
        <v>0</v>
      </c>
      <c r="AW1245" s="143">
        <v>0</v>
      </c>
      <c r="AX1245" s="142">
        <v>0</v>
      </c>
      <c r="AY1245" s="143">
        <v>0</v>
      </c>
      <c r="AZ1245" s="142">
        <v>0</v>
      </c>
      <c r="BA1245" s="143">
        <v>0</v>
      </c>
      <c r="BB1245" s="142">
        <v>0</v>
      </c>
      <c r="BC1245" s="143">
        <v>0</v>
      </c>
      <c r="BE1245" s="139">
        <v>0</v>
      </c>
      <c r="BF1245" s="139">
        <v>0</v>
      </c>
      <c r="BG1245" s="139">
        <v>0</v>
      </c>
      <c r="BH1245" s="139">
        <v>0</v>
      </c>
      <c r="BI1245" s="139">
        <v>0</v>
      </c>
      <c r="BJ1245" s="139">
        <v>0</v>
      </c>
      <c r="BK1245" s="139">
        <v>0</v>
      </c>
      <c r="BL1245" s="139">
        <v>0</v>
      </c>
      <c r="BM1245" s="139">
        <v>0</v>
      </c>
      <c r="BN1245" s="139">
        <v>0</v>
      </c>
      <c r="BO1245" s="139">
        <v>0</v>
      </c>
      <c r="BP1245" s="139">
        <v>0</v>
      </c>
      <c r="BQ1245" s="144">
        <v>0</v>
      </c>
    </row>
    <row r="1246" spans="11:69" x14ac:dyDescent="0.25">
      <c r="K1246" s="135" t="s">
        <v>328</v>
      </c>
      <c r="N1246" s="61" t="s">
        <v>3203</v>
      </c>
      <c r="V1246" s="61" t="s">
        <v>409</v>
      </c>
      <c r="W1246" s="61" t="s">
        <v>420</v>
      </c>
      <c r="X1246" s="61">
        <v>152</v>
      </c>
      <c r="AB1246" s="136" t="s">
        <v>414</v>
      </c>
      <c r="AC1246" s="179">
        <v>250050001020</v>
      </c>
      <c r="AD1246" s="180" t="s">
        <v>3204</v>
      </c>
      <c r="AE1246" s="139">
        <v>2294663.62</v>
      </c>
      <c r="AF1246" s="17">
        <v>0</v>
      </c>
      <c r="AG1246" s="17">
        <v>0</v>
      </c>
      <c r="AH1246" s="140">
        <v>0</v>
      </c>
      <c r="AI1246" s="141">
        <v>0</v>
      </c>
      <c r="AJ1246" s="142">
        <v>0</v>
      </c>
      <c r="AK1246" s="121">
        <v>0</v>
      </c>
      <c r="AL1246" s="142">
        <v>0</v>
      </c>
      <c r="AM1246" s="181">
        <v>0</v>
      </c>
      <c r="AN1246" s="141">
        <v>0</v>
      </c>
      <c r="AO1246" s="140">
        <v>0</v>
      </c>
      <c r="AP1246" s="140">
        <v>0</v>
      </c>
      <c r="AQ1246" s="140">
        <v>0</v>
      </c>
      <c r="AR1246" s="142">
        <v>0</v>
      </c>
      <c r="AS1246" s="143">
        <v>0</v>
      </c>
      <c r="AT1246" s="142">
        <v>0</v>
      </c>
      <c r="AU1246" s="143">
        <v>0</v>
      </c>
      <c r="AV1246" s="142">
        <v>0</v>
      </c>
      <c r="AW1246" s="143">
        <v>0</v>
      </c>
      <c r="AX1246" s="142">
        <v>0</v>
      </c>
      <c r="AY1246" s="143">
        <v>0</v>
      </c>
      <c r="AZ1246" s="142">
        <v>0</v>
      </c>
      <c r="BA1246" s="143">
        <v>0</v>
      </c>
      <c r="BB1246" s="142">
        <v>0</v>
      </c>
      <c r="BC1246" s="143">
        <v>0</v>
      </c>
      <c r="BE1246" s="139">
        <v>0</v>
      </c>
      <c r="BF1246" s="139">
        <v>0</v>
      </c>
      <c r="BG1246" s="139">
        <v>0</v>
      </c>
      <c r="BH1246" s="139">
        <v>0</v>
      </c>
      <c r="BI1246" s="139">
        <v>0</v>
      </c>
      <c r="BJ1246" s="139">
        <v>0</v>
      </c>
      <c r="BK1246" s="139">
        <v>0</v>
      </c>
      <c r="BL1246" s="139">
        <v>0</v>
      </c>
      <c r="BM1246" s="139">
        <v>0</v>
      </c>
      <c r="BN1246" s="139">
        <v>0</v>
      </c>
      <c r="BO1246" s="139">
        <v>0</v>
      </c>
      <c r="BP1246" s="139">
        <v>0</v>
      </c>
      <c r="BQ1246" s="144">
        <v>0</v>
      </c>
    </row>
    <row r="1247" spans="11:69" x14ac:dyDescent="0.25">
      <c r="K1247" s="135" t="s">
        <v>328</v>
      </c>
      <c r="N1247" s="61" t="s">
        <v>3205</v>
      </c>
      <c r="V1247" s="61" t="s">
        <v>409</v>
      </c>
      <c r="W1247" s="61" t="s">
        <v>420</v>
      </c>
      <c r="X1247" s="61">
        <v>152</v>
      </c>
      <c r="AB1247" s="136" t="s">
        <v>414</v>
      </c>
      <c r="AC1247" s="179">
        <v>250050001030</v>
      </c>
      <c r="AD1247" s="180" t="s">
        <v>3206</v>
      </c>
      <c r="AE1247" s="139">
        <v>342883.57000000007</v>
      </c>
      <c r="AF1247" s="17">
        <v>0</v>
      </c>
      <c r="AG1247" s="17">
        <v>0</v>
      </c>
      <c r="AH1247" s="140">
        <v>0</v>
      </c>
      <c r="AI1247" s="141">
        <v>0</v>
      </c>
      <c r="AJ1247" s="142">
        <v>0</v>
      </c>
      <c r="AK1247" s="121">
        <v>0</v>
      </c>
      <c r="AL1247" s="142">
        <v>0</v>
      </c>
      <c r="AM1247" s="181">
        <v>0</v>
      </c>
      <c r="AN1247" s="141">
        <v>0</v>
      </c>
      <c r="AO1247" s="140">
        <v>0</v>
      </c>
      <c r="AP1247" s="140">
        <v>0</v>
      </c>
      <c r="AQ1247" s="140">
        <v>0</v>
      </c>
      <c r="AR1247" s="142">
        <v>0</v>
      </c>
      <c r="AS1247" s="143">
        <v>0</v>
      </c>
      <c r="AT1247" s="142">
        <v>0</v>
      </c>
      <c r="AU1247" s="143">
        <v>0</v>
      </c>
      <c r="AV1247" s="142">
        <v>0</v>
      </c>
      <c r="AW1247" s="143">
        <v>0</v>
      </c>
      <c r="AX1247" s="142">
        <v>0</v>
      </c>
      <c r="AY1247" s="143">
        <v>0</v>
      </c>
      <c r="AZ1247" s="142">
        <v>0</v>
      </c>
      <c r="BA1247" s="143">
        <v>0</v>
      </c>
      <c r="BB1247" s="142">
        <v>0</v>
      </c>
      <c r="BC1247" s="143">
        <v>0</v>
      </c>
      <c r="BE1247" s="139">
        <v>0</v>
      </c>
      <c r="BF1247" s="139">
        <v>0</v>
      </c>
      <c r="BG1247" s="139">
        <v>0</v>
      </c>
      <c r="BH1247" s="139">
        <v>0</v>
      </c>
      <c r="BI1247" s="139">
        <v>0</v>
      </c>
      <c r="BJ1247" s="139">
        <v>0</v>
      </c>
      <c r="BK1247" s="139">
        <v>0</v>
      </c>
      <c r="BL1247" s="139">
        <v>0</v>
      </c>
      <c r="BM1247" s="139">
        <v>0</v>
      </c>
      <c r="BN1247" s="139">
        <v>0</v>
      </c>
      <c r="BO1247" s="139">
        <v>0</v>
      </c>
      <c r="BP1247" s="139">
        <v>0</v>
      </c>
      <c r="BQ1247" s="144">
        <v>0</v>
      </c>
    </row>
    <row r="1248" spans="11:69" x14ac:dyDescent="0.25">
      <c r="K1248" s="135" t="s">
        <v>328</v>
      </c>
      <c r="N1248" s="61" t="s">
        <v>3207</v>
      </c>
      <c r="V1248" s="61" t="s">
        <v>409</v>
      </c>
      <c r="W1248" s="61" t="s">
        <v>420</v>
      </c>
      <c r="X1248" s="61">
        <v>152</v>
      </c>
      <c r="AB1248" s="136" t="s">
        <v>414</v>
      </c>
      <c r="AC1248" s="179">
        <v>250050001040</v>
      </c>
      <c r="AD1248" s="180" t="s">
        <v>3208</v>
      </c>
      <c r="AE1248" s="139">
        <v>729716.67999999993</v>
      </c>
      <c r="AF1248" s="17">
        <v>0</v>
      </c>
      <c r="AG1248" s="17">
        <v>0</v>
      </c>
      <c r="AH1248" s="140">
        <v>0</v>
      </c>
      <c r="AI1248" s="141">
        <v>0</v>
      </c>
      <c r="AJ1248" s="142">
        <v>0</v>
      </c>
      <c r="AK1248" s="121">
        <v>0</v>
      </c>
      <c r="AL1248" s="142">
        <v>0</v>
      </c>
      <c r="AM1248" s="181">
        <v>0</v>
      </c>
      <c r="AN1248" s="141">
        <v>0</v>
      </c>
      <c r="AO1248" s="140">
        <v>0</v>
      </c>
      <c r="AP1248" s="140">
        <v>0</v>
      </c>
      <c r="AQ1248" s="140">
        <v>0</v>
      </c>
      <c r="AR1248" s="142">
        <v>0</v>
      </c>
      <c r="AS1248" s="143">
        <v>0</v>
      </c>
      <c r="AT1248" s="142">
        <v>0</v>
      </c>
      <c r="AU1248" s="143">
        <v>0</v>
      </c>
      <c r="AV1248" s="142">
        <v>0</v>
      </c>
      <c r="AW1248" s="143">
        <v>0</v>
      </c>
      <c r="AX1248" s="142">
        <v>0</v>
      </c>
      <c r="AY1248" s="143">
        <v>0</v>
      </c>
      <c r="AZ1248" s="142">
        <v>0</v>
      </c>
      <c r="BA1248" s="143">
        <v>0</v>
      </c>
      <c r="BB1248" s="142">
        <v>0</v>
      </c>
      <c r="BC1248" s="143">
        <v>0</v>
      </c>
      <c r="BE1248" s="139">
        <v>0</v>
      </c>
      <c r="BF1248" s="139">
        <v>0</v>
      </c>
      <c r="BG1248" s="139">
        <v>0</v>
      </c>
      <c r="BH1248" s="139">
        <v>0</v>
      </c>
      <c r="BI1248" s="139">
        <v>0</v>
      </c>
      <c r="BJ1248" s="139">
        <v>0</v>
      </c>
      <c r="BK1248" s="139">
        <v>0</v>
      </c>
      <c r="BL1248" s="139">
        <v>0</v>
      </c>
      <c r="BM1248" s="139">
        <v>0</v>
      </c>
      <c r="BN1248" s="139">
        <v>0</v>
      </c>
      <c r="BO1248" s="139">
        <v>0</v>
      </c>
      <c r="BP1248" s="139">
        <v>0</v>
      </c>
      <c r="BQ1248" s="144">
        <v>0</v>
      </c>
    </row>
    <row r="1249" spans="11:69" x14ac:dyDescent="0.25">
      <c r="K1249" s="135" t="s">
        <v>328</v>
      </c>
      <c r="N1249" s="61" t="s">
        <v>3209</v>
      </c>
      <c r="V1249" s="61" t="s">
        <v>409</v>
      </c>
      <c r="W1249" s="61" t="s">
        <v>420</v>
      </c>
      <c r="X1249" s="61">
        <v>152</v>
      </c>
      <c r="AB1249" s="136" t="s">
        <v>414</v>
      </c>
      <c r="AC1249" s="179">
        <v>250050001050</v>
      </c>
      <c r="AD1249" s="180" t="s">
        <v>2969</v>
      </c>
      <c r="AE1249" s="139">
        <v>451187.95</v>
      </c>
      <c r="AF1249" s="17">
        <v>0</v>
      </c>
      <c r="AG1249" s="17">
        <v>0</v>
      </c>
      <c r="AH1249" s="140">
        <v>0</v>
      </c>
      <c r="AI1249" s="141">
        <v>0</v>
      </c>
      <c r="AJ1249" s="142">
        <v>0</v>
      </c>
      <c r="AK1249" s="121">
        <v>0</v>
      </c>
      <c r="AL1249" s="142">
        <v>0</v>
      </c>
      <c r="AM1249" s="181">
        <v>0</v>
      </c>
      <c r="AN1249" s="141">
        <v>0</v>
      </c>
      <c r="AO1249" s="140">
        <v>0</v>
      </c>
      <c r="AP1249" s="140">
        <v>0</v>
      </c>
      <c r="AQ1249" s="140">
        <v>0</v>
      </c>
      <c r="AR1249" s="142">
        <v>0</v>
      </c>
      <c r="AS1249" s="143">
        <v>0</v>
      </c>
      <c r="AT1249" s="142">
        <v>0</v>
      </c>
      <c r="AU1249" s="143">
        <v>0</v>
      </c>
      <c r="AV1249" s="142">
        <v>0</v>
      </c>
      <c r="AW1249" s="143">
        <v>0</v>
      </c>
      <c r="AX1249" s="142">
        <v>0</v>
      </c>
      <c r="AY1249" s="143">
        <v>0</v>
      </c>
      <c r="AZ1249" s="142">
        <v>0</v>
      </c>
      <c r="BA1249" s="143">
        <v>0</v>
      </c>
      <c r="BB1249" s="142">
        <v>0</v>
      </c>
      <c r="BC1249" s="143">
        <v>0</v>
      </c>
      <c r="BE1249" s="139">
        <v>0</v>
      </c>
      <c r="BF1249" s="139">
        <v>0</v>
      </c>
      <c r="BG1249" s="139">
        <v>0</v>
      </c>
      <c r="BH1249" s="139">
        <v>0</v>
      </c>
      <c r="BI1249" s="139">
        <v>0</v>
      </c>
      <c r="BJ1249" s="139">
        <v>0</v>
      </c>
      <c r="BK1249" s="139">
        <v>0</v>
      </c>
      <c r="BL1249" s="139">
        <v>0</v>
      </c>
      <c r="BM1249" s="139">
        <v>0</v>
      </c>
      <c r="BN1249" s="139">
        <v>0</v>
      </c>
      <c r="BO1249" s="139">
        <v>0</v>
      </c>
      <c r="BP1249" s="139">
        <v>0</v>
      </c>
      <c r="BQ1249" s="144">
        <v>0</v>
      </c>
    </row>
    <row r="1250" spans="11:69" x14ac:dyDescent="0.25">
      <c r="K1250" s="135" t="s">
        <v>328</v>
      </c>
      <c r="N1250" s="61" t="s">
        <v>3210</v>
      </c>
      <c r="V1250" s="61" t="s">
        <v>409</v>
      </c>
      <c r="W1250" s="61" t="s">
        <v>420</v>
      </c>
      <c r="X1250" s="61">
        <v>152</v>
      </c>
      <c r="AB1250" s="136" t="s">
        <v>414</v>
      </c>
      <c r="AC1250" s="179">
        <v>250050001060</v>
      </c>
      <c r="AD1250" s="180" t="s">
        <v>3211</v>
      </c>
      <c r="AE1250" s="139">
        <v>13644.810000000005</v>
      </c>
      <c r="AF1250" s="17">
        <v>0</v>
      </c>
      <c r="AG1250" s="17">
        <v>0</v>
      </c>
      <c r="AH1250" s="140">
        <v>0</v>
      </c>
      <c r="AI1250" s="141">
        <v>0</v>
      </c>
      <c r="AJ1250" s="142">
        <v>0</v>
      </c>
      <c r="AK1250" s="121">
        <v>0</v>
      </c>
      <c r="AL1250" s="142">
        <v>0</v>
      </c>
      <c r="AM1250" s="181">
        <v>0</v>
      </c>
      <c r="AN1250" s="141">
        <v>0</v>
      </c>
      <c r="AO1250" s="140">
        <v>0</v>
      </c>
      <c r="AP1250" s="140">
        <v>0</v>
      </c>
      <c r="AQ1250" s="140">
        <v>0</v>
      </c>
      <c r="AR1250" s="142">
        <v>0</v>
      </c>
      <c r="AS1250" s="143">
        <v>0</v>
      </c>
      <c r="AT1250" s="142">
        <v>0</v>
      </c>
      <c r="AU1250" s="143">
        <v>0</v>
      </c>
      <c r="AV1250" s="142">
        <v>0</v>
      </c>
      <c r="AW1250" s="143">
        <v>0</v>
      </c>
      <c r="AX1250" s="142">
        <v>0</v>
      </c>
      <c r="AY1250" s="143">
        <v>0</v>
      </c>
      <c r="AZ1250" s="142">
        <v>0</v>
      </c>
      <c r="BA1250" s="143">
        <v>0</v>
      </c>
      <c r="BB1250" s="142">
        <v>0</v>
      </c>
      <c r="BC1250" s="143">
        <v>0</v>
      </c>
      <c r="BE1250" s="139">
        <v>0</v>
      </c>
      <c r="BF1250" s="139">
        <v>0</v>
      </c>
      <c r="BG1250" s="139">
        <v>0</v>
      </c>
      <c r="BH1250" s="139">
        <v>0</v>
      </c>
      <c r="BI1250" s="139">
        <v>0</v>
      </c>
      <c r="BJ1250" s="139">
        <v>0</v>
      </c>
      <c r="BK1250" s="139">
        <v>0</v>
      </c>
      <c r="BL1250" s="139">
        <v>0</v>
      </c>
      <c r="BM1250" s="139">
        <v>0</v>
      </c>
      <c r="BN1250" s="139">
        <v>0</v>
      </c>
      <c r="BO1250" s="139">
        <v>0</v>
      </c>
      <c r="BP1250" s="139">
        <v>0</v>
      </c>
      <c r="BQ1250" s="144">
        <v>0</v>
      </c>
    </row>
    <row r="1251" spans="11:69" x14ac:dyDescent="0.25">
      <c r="K1251" s="135" t="s">
        <v>328</v>
      </c>
      <c r="N1251" s="61" t="s">
        <v>3212</v>
      </c>
      <c r="V1251" s="61" t="s">
        <v>409</v>
      </c>
      <c r="W1251" s="61" t="s">
        <v>420</v>
      </c>
      <c r="X1251" s="61">
        <v>152</v>
      </c>
      <c r="AB1251" s="136" t="s">
        <v>414</v>
      </c>
      <c r="AC1251" s="179">
        <v>250050001080</v>
      </c>
      <c r="AD1251" s="180" t="s">
        <v>3213</v>
      </c>
      <c r="AE1251" s="139">
        <v>48670.35</v>
      </c>
      <c r="AF1251" s="17">
        <v>0</v>
      </c>
      <c r="AG1251" s="17">
        <v>0</v>
      </c>
      <c r="AH1251" s="140">
        <v>0</v>
      </c>
      <c r="AI1251" s="141">
        <v>0</v>
      </c>
      <c r="AJ1251" s="142">
        <v>0</v>
      </c>
      <c r="AK1251" s="121">
        <v>0</v>
      </c>
      <c r="AL1251" s="142">
        <v>0</v>
      </c>
      <c r="AM1251" s="181">
        <v>0</v>
      </c>
      <c r="AN1251" s="141">
        <v>0</v>
      </c>
      <c r="AO1251" s="140">
        <v>0</v>
      </c>
      <c r="AP1251" s="140">
        <v>0</v>
      </c>
      <c r="AQ1251" s="140">
        <v>0</v>
      </c>
      <c r="AR1251" s="142">
        <v>0</v>
      </c>
      <c r="AS1251" s="143">
        <v>0</v>
      </c>
      <c r="AT1251" s="142">
        <v>0</v>
      </c>
      <c r="AU1251" s="143">
        <v>0</v>
      </c>
      <c r="AV1251" s="142">
        <v>0</v>
      </c>
      <c r="AW1251" s="143">
        <v>0</v>
      </c>
      <c r="AX1251" s="142">
        <v>0</v>
      </c>
      <c r="AY1251" s="143">
        <v>0</v>
      </c>
      <c r="AZ1251" s="142">
        <v>0</v>
      </c>
      <c r="BA1251" s="143">
        <v>0</v>
      </c>
      <c r="BB1251" s="142">
        <v>0</v>
      </c>
      <c r="BC1251" s="143">
        <v>0</v>
      </c>
      <c r="BE1251" s="139">
        <v>0</v>
      </c>
      <c r="BF1251" s="139">
        <v>0</v>
      </c>
      <c r="BG1251" s="139">
        <v>0</v>
      </c>
      <c r="BH1251" s="139">
        <v>0</v>
      </c>
      <c r="BI1251" s="139">
        <v>0</v>
      </c>
      <c r="BJ1251" s="139">
        <v>0</v>
      </c>
      <c r="BK1251" s="139">
        <v>0</v>
      </c>
      <c r="BL1251" s="139">
        <v>0</v>
      </c>
      <c r="BM1251" s="139">
        <v>0</v>
      </c>
      <c r="BN1251" s="139">
        <v>0</v>
      </c>
      <c r="BO1251" s="139">
        <v>0</v>
      </c>
      <c r="BP1251" s="139">
        <v>0</v>
      </c>
      <c r="BQ1251" s="144">
        <v>0</v>
      </c>
    </row>
    <row r="1252" spans="11:69" x14ac:dyDescent="0.25">
      <c r="K1252" s="135" t="s">
        <v>328</v>
      </c>
      <c r="N1252" s="61" t="s">
        <v>3214</v>
      </c>
      <c r="V1252" s="61" t="s">
        <v>409</v>
      </c>
      <c r="W1252" s="61" t="s">
        <v>420</v>
      </c>
      <c r="X1252" s="61">
        <v>152</v>
      </c>
      <c r="AB1252" s="136" t="s">
        <v>414</v>
      </c>
      <c r="AC1252" s="179">
        <v>250050002010</v>
      </c>
      <c r="AD1252" s="180" t="s">
        <v>3215</v>
      </c>
      <c r="AE1252" s="139">
        <v>359356.06999999995</v>
      </c>
      <c r="AF1252" s="17">
        <v>0</v>
      </c>
      <c r="AG1252" s="17">
        <v>0</v>
      </c>
      <c r="AH1252" s="140">
        <v>0</v>
      </c>
      <c r="AI1252" s="141">
        <v>0</v>
      </c>
      <c r="AJ1252" s="142">
        <v>0</v>
      </c>
      <c r="AK1252" s="121">
        <v>0</v>
      </c>
      <c r="AL1252" s="142">
        <v>0</v>
      </c>
      <c r="AM1252" s="181">
        <v>0</v>
      </c>
      <c r="AN1252" s="141">
        <v>0</v>
      </c>
      <c r="AO1252" s="140">
        <v>0</v>
      </c>
      <c r="AP1252" s="140">
        <v>0</v>
      </c>
      <c r="AQ1252" s="140">
        <v>0</v>
      </c>
      <c r="AR1252" s="142">
        <v>0</v>
      </c>
      <c r="AS1252" s="143">
        <v>0</v>
      </c>
      <c r="AT1252" s="142">
        <v>0</v>
      </c>
      <c r="AU1252" s="143">
        <v>0</v>
      </c>
      <c r="AV1252" s="142">
        <v>0</v>
      </c>
      <c r="AW1252" s="143">
        <v>0</v>
      </c>
      <c r="AX1252" s="142">
        <v>0</v>
      </c>
      <c r="AY1252" s="143">
        <v>0</v>
      </c>
      <c r="AZ1252" s="142">
        <v>0</v>
      </c>
      <c r="BA1252" s="143">
        <v>0</v>
      </c>
      <c r="BB1252" s="142">
        <v>0</v>
      </c>
      <c r="BC1252" s="143">
        <v>0</v>
      </c>
      <c r="BE1252" s="139">
        <v>0</v>
      </c>
      <c r="BF1252" s="139">
        <v>0</v>
      </c>
      <c r="BG1252" s="139">
        <v>0</v>
      </c>
      <c r="BH1252" s="139">
        <v>0</v>
      </c>
      <c r="BI1252" s="139">
        <v>0</v>
      </c>
      <c r="BJ1252" s="139">
        <v>0</v>
      </c>
      <c r="BK1252" s="139">
        <v>0</v>
      </c>
      <c r="BL1252" s="139">
        <v>0</v>
      </c>
      <c r="BM1252" s="139">
        <v>0</v>
      </c>
      <c r="BN1252" s="139">
        <v>0</v>
      </c>
      <c r="BO1252" s="139">
        <v>0</v>
      </c>
      <c r="BP1252" s="139">
        <v>0</v>
      </c>
      <c r="BQ1252" s="144">
        <v>0</v>
      </c>
    </row>
    <row r="1253" spans="11:69" x14ac:dyDescent="0.25">
      <c r="K1253" s="135" t="s">
        <v>328</v>
      </c>
      <c r="N1253" s="61" t="s">
        <v>3216</v>
      </c>
      <c r="V1253" s="61" t="s">
        <v>409</v>
      </c>
      <c r="W1253" s="61" t="s">
        <v>420</v>
      </c>
      <c r="X1253" s="61">
        <v>152</v>
      </c>
      <c r="AB1253" s="136" t="s">
        <v>414</v>
      </c>
      <c r="AC1253" s="179">
        <v>250050002015</v>
      </c>
      <c r="AD1253" s="180" t="s">
        <v>3217</v>
      </c>
      <c r="AE1253" s="139">
        <v>48811.43</v>
      </c>
      <c r="AF1253" s="17">
        <v>0</v>
      </c>
      <c r="AG1253" s="17">
        <v>0</v>
      </c>
      <c r="AH1253" s="140">
        <v>0</v>
      </c>
      <c r="AI1253" s="141">
        <v>0</v>
      </c>
      <c r="AJ1253" s="142">
        <v>0</v>
      </c>
      <c r="AK1253" s="121">
        <v>0</v>
      </c>
      <c r="AL1253" s="142">
        <v>0</v>
      </c>
      <c r="AM1253" s="181">
        <v>0</v>
      </c>
      <c r="AN1253" s="141">
        <v>0</v>
      </c>
      <c r="AO1253" s="140">
        <v>0</v>
      </c>
      <c r="AP1253" s="140">
        <v>0</v>
      </c>
      <c r="AQ1253" s="140">
        <v>0</v>
      </c>
      <c r="AR1253" s="142">
        <v>0</v>
      </c>
      <c r="AS1253" s="143">
        <v>0</v>
      </c>
      <c r="AT1253" s="142">
        <v>0</v>
      </c>
      <c r="AU1253" s="143">
        <v>0</v>
      </c>
      <c r="AV1253" s="142">
        <v>0</v>
      </c>
      <c r="AW1253" s="143">
        <v>0</v>
      </c>
      <c r="AX1253" s="142">
        <v>0</v>
      </c>
      <c r="AY1253" s="143">
        <v>0</v>
      </c>
      <c r="AZ1253" s="142">
        <v>0</v>
      </c>
      <c r="BA1253" s="143">
        <v>0</v>
      </c>
      <c r="BB1253" s="142">
        <v>0</v>
      </c>
      <c r="BC1253" s="143">
        <v>0</v>
      </c>
      <c r="BE1253" s="139">
        <v>0</v>
      </c>
      <c r="BF1253" s="139">
        <v>0</v>
      </c>
      <c r="BG1253" s="139">
        <v>0</v>
      </c>
      <c r="BH1253" s="139">
        <v>0</v>
      </c>
      <c r="BI1253" s="139">
        <v>0</v>
      </c>
      <c r="BJ1253" s="139">
        <v>0</v>
      </c>
      <c r="BK1253" s="139">
        <v>0</v>
      </c>
      <c r="BL1253" s="139">
        <v>0</v>
      </c>
      <c r="BM1253" s="139">
        <v>0</v>
      </c>
      <c r="BN1253" s="139">
        <v>0</v>
      </c>
      <c r="BO1253" s="139">
        <v>0</v>
      </c>
      <c r="BP1253" s="139">
        <v>0</v>
      </c>
      <c r="BQ1253" s="144">
        <v>0</v>
      </c>
    </row>
    <row r="1254" spans="11:69" x14ac:dyDescent="0.25">
      <c r="K1254" s="135" t="s">
        <v>328</v>
      </c>
      <c r="N1254" s="61" t="s">
        <v>3218</v>
      </c>
      <c r="V1254" s="61" t="s">
        <v>409</v>
      </c>
      <c r="W1254" s="61" t="s">
        <v>420</v>
      </c>
      <c r="X1254" s="61">
        <v>152</v>
      </c>
      <c r="AB1254" s="136" t="s">
        <v>414</v>
      </c>
      <c r="AC1254" s="179">
        <v>250050002020</v>
      </c>
      <c r="AD1254" s="180" t="s">
        <v>3219</v>
      </c>
      <c r="AE1254" s="139">
        <v>212524.82</v>
      </c>
      <c r="AF1254" s="17">
        <v>0</v>
      </c>
      <c r="AG1254" s="17">
        <v>0</v>
      </c>
      <c r="AH1254" s="140">
        <v>0</v>
      </c>
      <c r="AI1254" s="141">
        <v>0</v>
      </c>
      <c r="AJ1254" s="142">
        <v>0</v>
      </c>
      <c r="AK1254" s="121">
        <v>0</v>
      </c>
      <c r="AL1254" s="142">
        <v>0</v>
      </c>
      <c r="AM1254" s="181">
        <v>0</v>
      </c>
      <c r="AN1254" s="141">
        <v>0</v>
      </c>
      <c r="AO1254" s="140">
        <v>0</v>
      </c>
      <c r="AP1254" s="140">
        <v>0</v>
      </c>
      <c r="AQ1254" s="140">
        <v>0</v>
      </c>
      <c r="AR1254" s="142">
        <v>0</v>
      </c>
      <c r="AS1254" s="143">
        <v>0</v>
      </c>
      <c r="AT1254" s="142">
        <v>0</v>
      </c>
      <c r="AU1254" s="143">
        <v>0</v>
      </c>
      <c r="AV1254" s="142">
        <v>0</v>
      </c>
      <c r="AW1254" s="143">
        <v>0</v>
      </c>
      <c r="AX1254" s="142">
        <v>0</v>
      </c>
      <c r="AY1254" s="143">
        <v>0</v>
      </c>
      <c r="AZ1254" s="142">
        <v>0</v>
      </c>
      <c r="BA1254" s="143">
        <v>0</v>
      </c>
      <c r="BB1254" s="142">
        <v>0</v>
      </c>
      <c r="BC1254" s="143">
        <v>0</v>
      </c>
      <c r="BE1254" s="139">
        <v>0</v>
      </c>
      <c r="BF1254" s="139">
        <v>0</v>
      </c>
      <c r="BG1254" s="139">
        <v>0</v>
      </c>
      <c r="BH1254" s="139">
        <v>0</v>
      </c>
      <c r="BI1254" s="139">
        <v>0</v>
      </c>
      <c r="BJ1254" s="139">
        <v>0</v>
      </c>
      <c r="BK1254" s="139">
        <v>0</v>
      </c>
      <c r="BL1254" s="139">
        <v>0</v>
      </c>
      <c r="BM1254" s="139">
        <v>0</v>
      </c>
      <c r="BN1254" s="139">
        <v>0</v>
      </c>
      <c r="BO1254" s="139">
        <v>0</v>
      </c>
      <c r="BP1254" s="139">
        <v>0</v>
      </c>
      <c r="BQ1254" s="144">
        <v>0</v>
      </c>
    </row>
    <row r="1255" spans="11:69" x14ac:dyDescent="0.25">
      <c r="K1255" s="135" t="s">
        <v>328</v>
      </c>
      <c r="N1255" s="61" t="s">
        <v>3220</v>
      </c>
      <c r="V1255" s="61" t="s">
        <v>409</v>
      </c>
      <c r="W1255" s="61" t="s">
        <v>420</v>
      </c>
      <c r="X1255" s="61">
        <v>152</v>
      </c>
      <c r="AB1255" s="136" t="s">
        <v>414</v>
      </c>
      <c r="AC1255" s="179">
        <v>250050002030</v>
      </c>
      <c r="AD1255" s="180" t="s">
        <v>3221</v>
      </c>
      <c r="AE1255" s="139">
        <v>7969.6599999999989</v>
      </c>
      <c r="AF1255" s="17">
        <v>0</v>
      </c>
      <c r="AG1255" s="17">
        <v>0</v>
      </c>
      <c r="AH1255" s="140">
        <v>0</v>
      </c>
      <c r="AI1255" s="141">
        <v>0</v>
      </c>
      <c r="AJ1255" s="142">
        <v>0</v>
      </c>
      <c r="AK1255" s="121">
        <v>0</v>
      </c>
      <c r="AL1255" s="142">
        <v>0</v>
      </c>
      <c r="AM1255" s="181">
        <v>0</v>
      </c>
      <c r="AN1255" s="141">
        <v>0</v>
      </c>
      <c r="AO1255" s="140">
        <v>0</v>
      </c>
      <c r="AP1255" s="140">
        <v>0</v>
      </c>
      <c r="AQ1255" s="140">
        <v>0</v>
      </c>
      <c r="AR1255" s="142">
        <v>0</v>
      </c>
      <c r="AS1255" s="143">
        <v>0</v>
      </c>
      <c r="AT1255" s="142">
        <v>0</v>
      </c>
      <c r="AU1255" s="143">
        <v>0</v>
      </c>
      <c r="AV1255" s="142">
        <v>0</v>
      </c>
      <c r="AW1255" s="143">
        <v>0</v>
      </c>
      <c r="AX1255" s="142">
        <v>0</v>
      </c>
      <c r="AY1255" s="143">
        <v>0</v>
      </c>
      <c r="AZ1255" s="142">
        <v>0</v>
      </c>
      <c r="BA1255" s="143">
        <v>0</v>
      </c>
      <c r="BB1255" s="142">
        <v>0</v>
      </c>
      <c r="BC1255" s="143">
        <v>0</v>
      </c>
      <c r="BE1255" s="139">
        <v>0</v>
      </c>
      <c r="BF1255" s="139">
        <v>0</v>
      </c>
      <c r="BG1255" s="139">
        <v>0</v>
      </c>
      <c r="BH1255" s="139">
        <v>0</v>
      </c>
      <c r="BI1255" s="139">
        <v>0</v>
      </c>
      <c r="BJ1255" s="139">
        <v>0</v>
      </c>
      <c r="BK1255" s="139">
        <v>0</v>
      </c>
      <c r="BL1255" s="139">
        <v>0</v>
      </c>
      <c r="BM1255" s="139">
        <v>0</v>
      </c>
      <c r="BN1255" s="139">
        <v>0</v>
      </c>
      <c r="BO1255" s="139">
        <v>0</v>
      </c>
      <c r="BP1255" s="139">
        <v>0</v>
      </c>
      <c r="BQ1255" s="144">
        <v>0</v>
      </c>
    </row>
    <row r="1256" spans="11:69" x14ac:dyDescent="0.25">
      <c r="K1256" s="135" t="s">
        <v>328</v>
      </c>
      <c r="N1256" s="61" t="s">
        <v>3222</v>
      </c>
      <c r="V1256" s="61" t="s">
        <v>409</v>
      </c>
      <c r="W1256" s="61" t="s">
        <v>420</v>
      </c>
      <c r="X1256" s="61">
        <v>152</v>
      </c>
      <c r="AB1256" s="136" t="s">
        <v>414</v>
      </c>
      <c r="AC1256" s="179">
        <v>250050002050</v>
      </c>
      <c r="AD1256" s="180" t="s">
        <v>3223</v>
      </c>
      <c r="AE1256" s="139">
        <v>36341.33</v>
      </c>
      <c r="AF1256" s="17">
        <v>0</v>
      </c>
      <c r="AG1256" s="17">
        <v>0</v>
      </c>
      <c r="AH1256" s="140">
        <v>0</v>
      </c>
      <c r="AI1256" s="141">
        <v>0</v>
      </c>
      <c r="AJ1256" s="142">
        <v>0</v>
      </c>
      <c r="AK1256" s="121">
        <v>0</v>
      </c>
      <c r="AL1256" s="142">
        <v>0</v>
      </c>
      <c r="AM1256" s="181">
        <v>0</v>
      </c>
      <c r="AN1256" s="141">
        <v>0</v>
      </c>
      <c r="AO1256" s="140">
        <v>0</v>
      </c>
      <c r="AP1256" s="140">
        <v>0</v>
      </c>
      <c r="AQ1256" s="140">
        <v>0</v>
      </c>
      <c r="AR1256" s="142">
        <v>0</v>
      </c>
      <c r="AS1256" s="143">
        <v>0</v>
      </c>
      <c r="AT1256" s="142">
        <v>0</v>
      </c>
      <c r="AU1256" s="143">
        <v>0</v>
      </c>
      <c r="AV1256" s="142">
        <v>0</v>
      </c>
      <c r="AW1256" s="143">
        <v>0</v>
      </c>
      <c r="AX1256" s="142">
        <v>0</v>
      </c>
      <c r="AY1256" s="143">
        <v>0</v>
      </c>
      <c r="AZ1256" s="142">
        <v>0</v>
      </c>
      <c r="BA1256" s="143">
        <v>0</v>
      </c>
      <c r="BB1256" s="142">
        <v>0</v>
      </c>
      <c r="BC1256" s="143">
        <v>0</v>
      </c>
      <c r="BE1256" s="139">
        <v>0</v>
      </c>
      <c r="BF1256" s="139">
        <v>0</v>
      </c>
      <c r="BG1256" s="139">
        <v>0</v>
      </c>
      <c r="BH1256" s="139">
        <v>0</v>
      </c>
      <c r="BI1256" s="139">
        <v>0</v>
      </c>
      <c r="BJ1256" s="139">
        <v>0</v>
      </c>
      <c r="BK1256" s="139">
        <v>0</v>
      </c>
      <c r="BL1256" s="139">
        <v>0</v>
      </c>
      <c r="BM1256" s="139">
        <v>0</v>
      </c>
      <c r="BN1256" s="139">
        <v>0</v>
      </c>
      <c r="BO1256" s="139">
        <v>0</v>
      </c>
      <c r="BP1256" s="139">
        <v>0</v>
      </c>
      <c r="BQ1256" s="144">
        <v>0</v>
      </c>
    </row>
    <row r="1257" spans="11:69" x14ac:dyDescent="0.25">
      <c r="K1257" s="135" t="s">
        <v>328</v>
      </c>
      <c r="N1257" s="61" t="s">
        <v>3224</v>
      </c>
      <c r="V1257" s="61" t="s">
        <v>409</v>
      </c>
      <c r="W1257" s="61" t="s">
        <v>420</v>
      </c>
      <c r="X1257" s="61">
        <v>152</v>
      </c>
      <c r="AB1257" s="136" t="s">
        <v>414</v>
      </c>
      <c r="AC1257" s="179">
        <v>250050003010</v>
      </c>
      <c r="AD1257" s="180" t="s">
        <v>3225</v>
      </c>
      <c r="AE1257" s="139">
        <v>11681044.850000001</v>
      </c>
      <c r="AF1257" s="17">
        <v>0</v>
      </c>
      <c r="AG1257" s="17">
        <v>0</v>
      </c>
      <c r="AH1257" s="140">
        <v>0</v>
      </c>
      <c r="AI1257" s="141">
        <v>0</v>
      </c>
      <c r="AJ1257" s="142">
        <v>0</v>
      </c>
      <c r="AK1257" s="121">
        <v>0</v>
      </c>
      <c r="AL1257" s="142">
        <v>0</v>
      </c>
      <c r="AM1257" s="181">
        <v>0</v>
      </c>
      <c r="AN1257" s="141">
        <v>0</v>
      </c>
      <c r="AO1257" s="140">
        <v>0</v>
      </c>
      <c r="AP1257" s="140">
        <v>0</v>
      </c>
      <c r="AQ1257" s="140">
        <v>0</v>
      </c>
      <c r="AR1257" s="142">
        <v>0</v>
      </c>
      <c r="AS1257" s="143">
        <v>0</v>
      </c>
      <c r="AT1257" s="142">
        <v>0</v>
      </c>
      <c r="AU1257" s="143">
        <v>0</v>
      </c>
      <c r="AV1257" s="142">
        <v>0</v>
      </c>
      <c r="AW1257" s="143">
        <v>0</v>
      </c>
      <c r="AX1257" s="142">
        <v>0</v>
      </c>
      <c r="AY1257" s="143">
        <v>0</v>
      </c>
      <c r="AZ1257" s="142">
        <v>0</v>
      </c>
      <c r="BA1257" s="143">
        <v>0</v>
      </c>
      <c r="BB1257" s="142">
        <v>0</v>
      </c>
      <c r="BC1257" s="143">
        <v>0</v>
      </c>
      <c r="BE1257" s="139">
        <v>0</v>
      </c>
      <c r="BF1257" s="139">
        <v>0</v>
      </c>
      <c r="BG1257" s="139">
        <v>0</v>
      </c>
      <c r="BH1257" s="139">
        <v>0</v>
      </c>
      <c r="BI1257" s="139">
        <v>0</v>
      </c>
      <c r="BJ1257" s="139">
        <v>0</v>
      </c>
      <c r="BK1257" s="139">
        <v>0</v>
      </c>
      <c r="BL1257" s="139">
        <v>0</v>
      </c>
      <c r="BM1257" s="139">
        <v>0</v>
      </c>
      <c r="BN1257" s="139">
        <v>0</v>
      </c>
      <c r="BO1257" s="139">
        <v>0</v>
      </c>
      <c r="BP1257" s="139">
        <v>0</v>
      </c>
      <c r="BQ1257" s="144">
        <v>0</v>
      </c>
    </row>
    <row r="1258" spans="11:69" x14ac:dyDescent="0.25">
      <c r="K1258" s="135" t="s">
        <v>328</v>
      </c>
      <c r="N1258" s="61" t="s">
        <v>3226</v>
      </c>
      <c r="V1258" s="61" t="s">
        <v>409</v>
      </c>
      <c r="W1258" s="61" t="s">
        <v>420</v>
      </c>
      <c r="X1258" s="61">
        <v>152</v>
      </c>
      <c r="AB1258" s="136" t="s">
        <v>414</v>
      </c>
      <c r="AC1258" s="179">
        <v>250050003012</v>
      </c>
      <c r="AD1258" s="180" t="s">
        <v>3227</v>
      </c>
      <c r="AE1258" s="139">
        <v>-500000</v>
      </c>
      <c r="AF1258" s="17">
        <v>0</v>
      </c>
      <c r="AG1258" s="17">
        <v>0</v>
      </c>
      <c r="AH1258" s="140">
        <v>0</v>
      </c>
      <c r="AI1258" s="141">
        <v>0</v>
      </c>
      <c r="AJ1258" s="142">
        <v>0</v>
      </c>
      <c r="AK1258" s="121">
        <v>0</v>
      </c>
      <c r="AL1258" s="142">
        <v>0</v>
      </c>
      <c r="AM1258" s="181">
        <v>0</v>
      </c>
      <c r="AN1258" s="141">
        <v>0</v>
      </c>
      <c r="AO1258" s="140">
        <v>0</v>
      </c>
      <c r="AP1258" s="140">
        <v>0</v>
      </c>
      <c r="AQ1258" s="140">
        <v>0</v>
      </c>
      <c r="AR1258" s="142">
        <v>0</v>
      </c>
      <c r="AS1258" s="143">
        <v>0</v>
      </c>
      <c r="AT1258" s="142">
        <v>0</v>
      </c>
      <c r="AU1258" s="143">
        <v>0</v>
      </c>
      <c r="AV1258" s="142">
        <v>0</v>
      </c>
      <c r="AW1258" s="143">
        <v>0</v>
      </c>
      <c r="AX1258" s="142">
        <v>0</v>
      </c>
      <c r="AY1258" s="143">
        <v>0</v>
      </c>
      <c r="AZ1258" s="142">
        <v>0</v>
      </c>
      <c r="BA1258" s="143">
        <v>0</v>
      </c>
      <c r="BB1258" s="142">
        <v>0</v>
      </c>
      <c r="BC1258" s="143">
        <v>0</v>
      </c>
      <c r="BE1258" s="139">
        <v>0</v>
      </c>
      <c r="BF1258" s="139">
        <v>0</v>
      </c>
      <c r="BG1258" s="139">
        <v>0</v>
      </c>
      <c r="BH1258" s="139">
        <v>0</v>
      </c>
      <c r="BI1258" s="139">
        <v>0</v>
      </c>
      <c r="BJ1258" s="139">
        <v>0</v>
      </c>
      <c r="BK1258" s="139">
        <v>0</v>
      </c>
      <c r="BL1258" s="139">
        <v>0</v>
      </c>
      <c r="BM1258" s="139">
        <v>0</v>
      </c>
      <c r="BN1258" s="139">
        <v>0</v>
      </c>
      <c r="BO1258" s="139">
        <v>0</v>
      </c>
      <c r="BP1258" s="139">
        <v>0</v>
      </c>
      <c r="BQ1258" s="144">
        <v>0</v>
      </c>
    </row>
    <row r="1259" spans="11:69" x14ac:dyDescent="0.25">
      <c r="K1259" s="135" t="s">
        <v>328</v>
      </c>
      <c r="N1259" s="61" t="s">
        <v>3228</v>
      </c>
      <c r="V1259" s="61" t="s">
        <v>409</v>
      </c>
      <c r="W1259" s="61" t="s">
        <v>420</v>
      </c>
      <c r="X1259" s="61">
        <v>152</v>
      </c>
      <c r="AB1259" s="136" t="s">
        <v>414</v>
      </c>
      <c r="AC1259" s="179">
        <v>250050003014</v>
      </c>
      <c r="AD1259" s="180" t="s">
        <v>3229</v>
      </c>
      <c r="AE1259" s="139">
        <v>172109</v>
      </c>
      <c r="AF1259" s="17">
        <v>0</v>
      </c>
      <c r="AG1259" s="17">
        <v>0</v>
      </c>
      <c r="AH1259" s="140">
        <v>0</v>
      </c>
      <c r="AI1259" s="141">
        <v>0</v>
      </c>
      <c r="AJ1259" s="142">
        <v>0</v>
      </c>
      <c r="AK1259" s="121">
        <v>0</v>
      </c>
      <c r="AL1259" s="142">
        <v>0</v>
      </c>
      <c r="AM1259" s="181">
        <v>0</v>
      </c>
      <c r="AN1259" s="141">
        <v>0</v>
      </c>
      <c r="AO1259" s="140">
        <v>0</v>
      </c>
      <c r="AP1259" s="140">
        <v>0</v>
      </c>
      <c r="AQ1259" s="140">
        <v>0</v>
      </c>
      <c r="AR1259" s="142">
        <v>0</v>
      </c>
      <c r="AS1259" s="143">
        <v>0</v>
      </c>
      <c r="AT1259" s="142">
        <v>0</v>
      </c>
      <c r="AU1259" s="143">
        <v>0</v>
      </c>
      <c r="AV1259" s="142">
        <v>0</v>
      </c>
      <c r="AW1259" s="143">
        <v>0</v>
      </c>
      <c r="AX1259" s="142">
        <v>0</v>
      </c>
      <c r="AY1259" s="143">
        <v>0</v>
      </c>
      <c r="AZ1259" s="142">
        <v>0</v>
      </c>
      <c r="BA1259" s="143">
        <v>0</v>
      </c>
      <c r="BB1259" s="142">
        <v>0</v>
      </c>
      <c r="BC1259" s="143">
        <v>0</v>
      </c>
      <c r="BE1259" s="139">
        <v>0</v>
      </c>
      <c r="BF1259" s="139">
        <v>0</v>
      </c>
      <c r="BG1259" s="139">
        <v>0</v>
      </c>
      <c r="BH1259" s="139">
        <v>0</v>
      </c>
      <c r="BI1259" s="139">
        <v>0</v>
      </c>
      <c r="BJ1259" s="139">
        <v>0</v>
      </c>
      <c r="BK1259" s="139">
        <v>0</v>
      </c>
      <c r="BL1259" s="139">
        <v>0</v>
      </c>
      <c r="BM1259" s="139">
        <v>0</v>
      </c>
      <c r="BN1259" s="139">
        <v>0</v>
      </c>
      <c r="BO1259" s="139">
        <v>0</v>
      </c>
      <c r="BP1259" s="139">
        <v>0</v>
      </c>
      <c r="BQ1259" s="144">
        <v>0</v>
      </c>
    </row>
    <row r="1260" spans="11:69" x14ac:dyDescent="0.25">
      <c r="K1260" s="135" t="s">
        <v>328</v>
      </c>
      <c r="N1260" s="61" t="s">
        <v>3230</v>
      </c>
      <c r="V1260" s="61" t="s">
        <v>409</v>
      </c>
      <c r="W1260" s="61" t="s">
        <v>420</v>
      </c>
      <c r="X1260" s="61">
        <v>152</v>
      </c>
      <c r="AB1260" s="136" t="s">
        <v>414</v>
      </c>
      <c r="AC1260" s="179">
        <v>250050003015</v>
      </c>
      <c r="AD1260" s="180" t="s">
        <v>3231</v>
      </c>
      <c r="AE1260" s="139">
        <v>2382453.0400000005</v>
      </c>
      <c r="AF1260" s="17">
        <v>0</v>
      </c>
      <c r="AG1260" s="17">
        <v>0</v>
      </c>
      <c r="AH1260" s="140">
        <v>0</v>
      </c>
      <c r="AI1260" s="141">
        <v>0</v>
      </c>
      <c r="AJ1260" s="142">
        <v>0</v>
      </c>
      <c r="AK1260" s="121">
        <v>0</v>
      </c>
      <c r="AL1260" s="142">
        <v>0</v>
      </c>
      <c r="AM1260" s="181">
        <v>0</v>
      </c>
      <c r="AN1260" s="141">
        <v>0</v>
      </c>
      <c r="AO1260" s="140">
        <v>0</v>
      </c>
      <c r="AP1260" s="140">
        <v>0</v>
      </c>
      <c r="AQ1260" s="140">
        <v>0</v>
      </c>
      <c r="AR1260" s="142">
        <v>0</v>
      </c>
      <c r="AS1260" s="143">
        <v>0</v>
      </c>
      <c r="AT1260" s="142">
        <v>0</v>
      </c>
      <c r="AU1260" s="143">
        <v>0</v>
      </c>
      <c r="AV1260" s="142">
        <v>0</v>
      </c>
      <c r="AW1260" s="143">
        <v>0</v>
      </c>
      <c r="AX1260" s="142">
        <v>0</v>
      </c>
      <c r="AY1260" s="143">
        <v>0</v>
      </c>
      <c r="AZ1260" s="142">
        <v>0</v>
      </c>
      <c r="BA1260" s="143">
        <v>0</v>
      </c>
      <c r="BB1260" s="142">
        <v>0</v>
      </c>
      <c r="BC1260" s="143">
        <v>0</v>
      </c>
      <c r="BE1260" s="139">
        <v>0</v>
      </c>
      <c r="BF1260" s="139">
        <v>0</v>
      </c>
      <c r="BG1260" s="139">
        <v>0</v>
      </c>
      <c r="BH1260" s="139">
        <v>0</v>
      </c>
      <c r="BI1260" s="139">
        <v>0</v>
      </c>
      <c r="BJ1260" s="139">
        <v>0</v>
      </c>
      <c r="BK1260" s="139">
        <v>0</v>
      </c>
      <c r="BL1260" s="139">
        <v>0</v>
      </c>
      <c r="BM1260" s="139">
        <v>0</v>
      </c>
      <c r="BN1260" s="139">
        <v>0</v>
      </c>
      <c r="BO1260" s="139">
        <v>0</v>
      </c>
      <c r="BP1260" s="139">
        <v>0</v>
      </c>
      <c r="BQ1260" s="144">
        <v>0</v>
      </c>
    </row>
    <row r="1261" spans="11:69" x14ac:dyDescent="0.25">
      <c r="K1261" s="135" t="s">
        <v>328</v>
      </c>
      <c r="N1261" s="61" t="s">
        <v>3232</v>
      </c>
      <c r="V1261" s="61" t="s">
        <v>409</v>
      </c>
      <c r="W1261" s="61" t="s">
        <v>420</v>
      </c>
      <c r="X1261" s="61">
        <v>152</v>
      </c>
      <c r="AB1261" s="136" t="s">
        <v>414</v>
      </c>
      <c r="AC1261" s="179">
        <v>250050003020</v>
      </c>
      <c r="AD1261" s="180" t="s">
        <v>3233</v>
      </c>
      <c r="AE1261" s="139">
        <v>5046191.9399999995</v>
      </c>
      <c r="AF1261" s="17">
        <v>0</v>
      </c>
      <c r="AG1261" s="17">
        <v>0</v>
      </c>
      <c r="AH1261" s="140">
        <v>0</v>
      </c>
      <c r="AI1261" s="141">
        <v>0</v>
      </c>
      <c r="AJ1261" s="142">
        <v>0</v>
      </c>
      <c r="AK1261" s="121">
        <v>0</v>
      </c>
      <c r="AL1261" s="142">
        <v>0</v>
      </c>
      <c r="AM1261" s="181">
        <v>0</v>
      </c>
      <c r="AN1261" s="141">
        <v>0</v>
      </c>
      <c r="AO1261" s="140">
        <v>0</v>
      </c>
      <c r="AP1261" s="140">
        <v>0</v>
      </c>
      <c r="AQ1261" s="140">
        <v>0</v>
      </c>
      <c r="AR1261" s="142">
        <v>0</v>
      </c>
      <c r="AS1261" s="143">
        <v>0</v>
      </c>
      <c r="AT1261" s="142">
        <v>0</v>
      </c>
      <c r="AU1261" s="143">
        <v>0</v>
      </c>
      <c r="AV1261" s="142">
        <v>0</v>
      </c>
      <c r="AW1261" s="143">
        <v>0</v>
      </c>
      <c r="AX1261" s="142">
        <v>0</v>
      </c>
      <c r="AY1261" s="143">
        <v>0</v>
      </c>
      <c r="AZ1261" s="142">
        <v>0</v>
      </c>
      <c r="BA1261" s="143">
        <v>0</v>
      </c>
      <c r="BB1261" s="142">
        <v>0</v>
      </c>
      <c r="BC1261" s="143">
        <v>0</v>
      </c>
      <c r="BE1261" s="139">
        <v>0</v>
      </c>
      <c r="BF1261" s="139">
        <v>0</v>
      </c>
      <c r="BG1261" s="139">
        <v>0</v>
      </c>
      <c r="BH1261" s="139">
        <v>0</v>
      </c>
      <c r="BI1261" s="139">
        <v>0</v>
      </c>
      <c r="BJ1261" s="139">
        <v>0</v>
      </c>
      <c r="BK1261" s="139">
        <v>0</v>
      </c>
      <c r="BL1261" s="139">
        <v>0</v>
      </c>
      <c r="BM1261" s="139">
        <v>0</v>
      </c>
      <c r="BN1261" s="139">
        <v>0</v>
      </c>
      <c r="BO1261" s="139">
        <v>0</v>
      </c>
      <c r="BP1261" s="139">
        <v>0</v>
      </c>
      <c r="BQ1261" s="144">
        <v>0</v>
      </c>
    </row>
    <row r="1262" spans="11:69" x14ac:dyDescent="0.25">
      <c r="K1262" s="135" t="s">
        <v>328</v>
      </c>
      <c r="N1262" s="61" t="s">
        <v>3234</v>
      </c>
      <c r="V1262" s="61" t="s">
        <v>409</v>
      </c>
      <c r="W1262" s="61" t="s">
        <v>420</v>
      </c>
      <c r="X1262" s="61">
        <v>152</v>
      </c>
      <c r="AB1262" s="136" t="s">
        <v>414</v>
      </c>
      <c r="AC1262" s="179">
        <v>250050003030</v>
      </c>
      <c r="AD1262" s="180" t="s">
        <v>3235</v>
      </c>
      <c r="AE1262" s="139">
        <v>1987989.8399999996</v>
      </c>
      <c r="AF1262" s="17">
        <v>0</v>
      </c>
      <c r="AG1262" s="17">
        <v>0</v>
      </c>
      <c r="AH1262" s="140">
        <v>0</v>
      </c>
      <c r="AI1262" s="141">
        <v>0</v>
      </c>
      <c r="AJ1262" s="142">
        <v>0</v>
      </c>
      <c r="AK1262" s="121">
        <v>0</v>
      </c>
      <c r="AL1262" s="142">
        <v>0</v>
      </c>
      <c r="AM1262" s="181">
        <v>0</v>
      </c>
      <c r="AN1262" s="141">
        <v>0</v>
      </c>
      <c r="AO1262" s="140">
        <v>0</v>
      </c>
      <c r="AP1262" s="140">
        <v>0</v>
      </c>
      <c r="AQ1262" s="140">
        <v>0</v>
      </c>
      <c r="AR1262" s="142">
        <v>0</v>
      </c>
      <c r="AS1262" s="143">
        <v>0</v>
      </c>
      <c r="AT1262" s="142">
        <v>0</v>
      </c>
      <c r="AU1262" s="143">
        <v>0</v>
      </c>
      <c r="AV1262" s="142">
        <v>0</v>
      </c>
      <c r="AW1262" s="143">
        <v>0</v>
      </c>
      <c r="AX1262" s="142">
        <v>0</v>
      </c>
      <c r="AY1262" s="143">
        <v>0</v>
      </c>
      <c r="AZ1262" s="142">
        <v>0</v>
      </c>
      <c r="BA1262" s="143">
        <v>0</v>
      </c>
      <c r="BB1262" s="142">
        <v>0</v>
      </c>
      <c r="BC1262" s="143">
        <v>0</v>
      </c>
      <c r="BE1262" s="139">
        <v>0</v>
      </c>
      <c r="BF1262" s="139">
        <v>0</v>
      </c>
      <c r="BG1262" s="139">
        <v>0</v>
      </c>
      <c r="BH1262" s="139">
        <v>0</v>
      </c>
      <c r="BI1262" s="139">
        <v>0</v>
      </c>
      <c r="BJ1262" s="139">
        <v>0</v>
      </c>
      <c r="BK1262" s="139">
        <v>0</v>
      </c>
      <c r="BL1262" s="139">
        <v>0</v>
      </c>
      <c r="BM1262" s="139">
        <v>0</v>
      </c>
      <c r="BN1262" s="139">
        <v>0</v>
      </c>
      <c r="BO1262" s="139">
        <v>0</v>
      </c>
      <c r="BP1262" s="139">
        <v>0</v>
      </c>
      <c r="BQ1262" s="144">
        <v>0</v>
      </c>
    </row>
    <row r="1263" spans="11:69" x14ac:dyDescent="0.25">
      <c r="K1263" s="135" t="s">
        <v>328</v>
      </c>
      <c r="N1263" s="61" t="s">
        <v>3236</v>
      </c>
      <c r="V1263" s="61" t="s">
        <v>409</v>
      </c>
      <c r="W1263" s="61" t="s">
        <v>420</v>
      </c>
      <c r="X1263" s="61">
        <v>152</v>
      </c>
      <c r="AB1263" s="136" t="s">
        <v>414</v>
      </c>
      <c r="AC1263" s="179">
        <v>250050003040</v>
      </c>
      <c r="AD1263" s="180" t="s">
        <v>3237</v>
      </c>
      <c r="AE1263" s="139">
        <v>1605310.49</v>
      </c>
      <c r="AF1263" s="17">
        <v>0</v>
      </c>
      <c r="AG1263" s="17">
        <v>0</v>
      </c>
      <c r="AH1263" s="140">
        <v>0</v>
      </c>
      <c r="AI1263" s="141">
        <v>0</v>
      </c>
      <c r="AJ1263" s="142">
        <v>0</v>
      </c>
      <c r="AK1263" s="121">
        <v>0</v>
      </c>
      <c r="AL1263" s="142">
        <v>0</v>
      </c>
      <c r="AM1263" s="181">
        <v>0</v>
      </c>
      <c r="AN1263" s="141">
        <v>0</v>
      </c>
      <c r="AO1263" s="140">
        <v>0</v>
      </c>
      <c r="AP1263" s="140">
        <v>0</v>
      </c>
      <c r="AQ1263" s="140">
        <v>0</v>
      </c>
      <c r="AR1263" s="142">
        <v>0</v>
      </c>
      <c r="AS1263" s="143">
        <v>0</v>
      </c>
      <c r="AT1263" s="142">
        <v>0</v>
      </c>
      <c r="AU1263" s="143">
        <v>0</v>
      </c>
      <c r="AV1263" s="142">
        <v>0</v>
      </c>
      <c r="AW1263" s="143">
        <v>0</v>
      </c>
      <c r="AX1263" s="142">
        <v>0</v>
      </c>
      <c r="AY1263" s="143">
        <v>0</v>
      </c>
      <c r="AZ1263" s="142">
        <v>0</v>
      </c>
      <c r="BA1263" s="143">
        <v>0</v>
      </c>
      <c r="BB1263" s="142">
        <v>0</v>
      </c>
      <c r="BC1263" s="143">
        <v>0</v>
      </c>
      <c r="BE1263" s="139">
        <v>0</v>
      </c>
      <c r="BF1263" s="139">
        <v>0</v>
      </c>
      <c r="BG1263" s="139">
        <v>0</v>
      </c>
      <c r="BH1263" s="139">
        <v>0</v>
      </c>
      <c r="BI1263" s="139">
        <v>0</v>
      </c>
      <c r="BJ1263" s="139">
        <v>0</v>
      </c>
      <c r="BK1263" s="139">
        <v>0</v>
      </c>
      <c r="BL1263" s="139">
        <v>0</v>
      </c>
      <c r="BM1263" s="139">
        <v>0</v>
      </c>
      <c r="BN1263" s="139">
        <v>0</v>
      </c>
      <c r="BO1263" s="139">
        <v>0</v>
      </c>
      <c r="BP1263" s="139">
        <v>0</v>
      </c>
      <c r="BQ1263" s="144">
        <v>0</v>
      </c>
    </row>
    <row r="1264" spans="11:69" x14ac:dyDescent="0.25">
      <c r="K1264" s="135" t="s">
        <v>328</v>
      </c>
      <c r="N1264" s="61" t="s">
        <v>3238</v>
      </c>
      <c r="V1264" s="61" t="s">
        <v>409</v>
      </c>
      <c r="W1264" s="61" t="s">
        <v>420</v>
      </c>
      <c r="X1264" s="61">
        <v>152</v>
      </c>
      <c r="AB1264" s="136" t="s">
        <v>414</v>
      </c>
      <c r="AC1264" s="179">
        <v>250050003060</v>
      </c>
      <c r="AD1264" s="180" t="s">
        <v>3239</v>
      </c>
      <c r="AE1264" s="139">
        <v>321976.52999999991</v>
      </c>
      <c r="AF1264" s="17">
        <v>0</v>
      </c>
      <c r="AG1264" s="17">
        <v>0</v>
      </c>
      <c r="AH1264" s="140">
        <v>0</v>
      </c>
      <c r="AI1264" s="141">
        <v>0</v>
      </c>
      <c r="AJ1264" s="142">
        <v>0</v>
      </c>
      <c r="AK1264" s="121">
        <v>0</v>
      </c>
      <c r="AL1264" s="142">
        <v>0</v>
      </c>
      <c r="AM1264" s="181">
        <v>0</v>
      </c>
      <c r="AN1264" s="141">
        <v>0</v>
      </c>
      <c r="AO1264" s="140">
        <v>0</v>
      </c>
      <c r="AP1264" s="140">
        <v>0</v>
      </c>
      <c r="AQ1264" s="140">
        <v>0</v>
      </c>
      <c r="AR1264" s="142">
        <v>0</v>
      </c>
      <c r="AS1264" s="143">
        <v>0</v>
      </c>
      <c r="AT1264" s="142">
        <v>0</v>
      </c>
      <c r="AU1264" s="143">
        <v>0</v>
      </c>
      <c r="AV1264" s="142">
        <v>0</v>
      </c>
      <c r="AW1264" s="143">
        <v>0</v>
      </c>
      <c r="AX1264" s="142">
        <v>0</v>
      </c>
      <c r="AY1264" s="143">
        <v>0</v>
      </c>
      <c r="AZ1264" s="142">
        <v>0</v>
      </c>
      <c r="BA1264" s="143">
        <v>0</v>
      </c>
      <c r="BB1264" s="142">
        <v>0</v>
      </c>
      <c r="BC1264" s="143">
        <v>0</v>
      </c>
      <c r="BE1264" s="139">
        <v>0</v>
      </c>
      <c r="BF1264" s="139">
        <v>0</v>
      </c>
      <c r="BG1264" s="139">
        <v>0</v>
      </c>
      <c r="BH1264" s="139">
        <v>0</v>
      </c>
      <c r="BI1264" s="139">
        <v>0</v>
      </c>
      <c r="BJ1264" s="139">
        <v>0</v>
      </c>
      <c r="BK1264" s="139">
        <v>0</v>
      </c>
      <c r="BL1264" s="139">
        <v>0</v>
      </c>
      <c r="BM1264" s="139">
        <v>0</v>
      </c>
      <c r="BN1264" s="139">
        <v>0</v>
      </c>
      <c r="BO1264" s="139">
        <v>0</v>
      </c>
      <c r="BP1264" s="139">
        <v>0</v>
      </c>
      <c r="BQ1264" s="144">
        <v>0</v>
      </c>
    </row>
    <row r="1265" spans="11:69" x14ac:dyDescent="0.25">
      <c r="K1265" s="135" t="s">
        <v>328</v>
      </c>
      <c r="N1265" s="61" t="s">
        <v>3240</v>
      </c>
      <c r="V1265" s="61" t="s">
        <v>409</v>
      </c>
      <c r="W1265" s="61" t="s">
        <v>420</v>
      </c>
      <c r="X1265" s="61">
        <v>152</v>
      </c>
      <c r="AB1265" s="136" t="s">
        <v>414</v>
      </c>
      <c r="AC1265" s="179">
        <v>250050003080</v>
      </c>
      <c r="AD1265" s="180" t="s">
        <v>3241</v>
      </c>
      <c r="AE1265" s="139">
        <v>29489.72</v>
      </c>
      <c r="AF1265" s="17">
        <v>0</v>
      </c>
      <c r="AG1265" s="17">
        <v>0</v>
      </c>
      <c r="AH1265" s="140">
        <v>0</v>
      </c>
      <c r="AI1265" s="141">
        <v>0</v>
      </c>
      <c r="AJ1265" s="142">
        <v>0</v>
      </c>
      <c r="AK1265" s="121">
        <v>0</v>
      </c>
      <c r="AL1265" s="142">
        <v>0</v>
      </c>
      <c r="AM1265" s="181">
        <v>0</v>
      </c>
      <c r="AN1265" s="141">
        <v>0</v>
      </c>
      <c r="AO1265" s="140">
        <v>0</v>
      </c>
      <c r="AP1265" s="140">
        <v>0</v>
      </c>
      <c r="AQ1265" s="140">
        <v>0</v>
      </c>
      <c r="AR1265" s="142">
        <v>0</v>
      </c>
      <c r="AS1265" s="143">
        <v>0</v>
      </c>
      <c r="AT1265" s="142">
        <v>0</v>
      </c>
      <c r="AU1265" s="143">
        <v>0</v>
      </c>
      <c r="AV1265" s="142">
        <v>0</v>
      </c>
      <c r="AW1265" s="143">
        <v>0</v>
      </c>
      <c r="AX1265" s="142">
        <v>0</v>
      </c>
      <c r="AY1265" s="143">
        <v>0</v>
      </c>
      <c r="AZ1265" s="142">
        <v>0</v>
      </c>
      <c r="BA1265" s="143">
        <v>0</v>
      </c>
      <c r="BB1265" s="142">
        <v>0</v>
      </c>
      <c r="BC1265" s="143">
        <v>0</v>
      </c>
      <c r="BE1265" s="139">
        <v>0</v>
      </c>
      <c r="BF1265" s="139">
        <v>0</v>
      </c>
      <c r="BG1265" s="139">
        <v>0</v>
      </c>
      <c r="BH1265" s="139">
        <v>0</v>
      </c>
      <c r="BI1265" s="139">
        <v>0</v>
      </c>
      <c r="BJ1265" s="139">
        <v>0</v>
      </c>
      <c r="BK1265" s="139">
        <v>0</v>
      </c>
      <c r="BL1265" s="139">
        <v>0</v>
      </c>
      <c r="BM1265" s="139">
        <v>0</v>
      </c>
      <c r="BN1265" s="139">
        <v>0</v>
      </c>
      <c r="BO1265" s="139">
        <v>0</v>
      </c>
      <c r="BP1265" s="139">
        <v>0</v>
      </c>
      <c r="BQ1265" s="144">
        <v>0</v>
      </c>
    </row>
    <row r="1266" spans="11:69" x14ac:dyDescent="0.25">
      <c r="K1266" s="135" t="s">
        <v>328</v>
      </c>
      <c r="N1266" s="61" t="s">
        <v>3242</v>
      </c>
      <c r="V1266" s="61" t="s">
        <v>409</v>
      </c>
      <c r="W1266" s="61" t="s">
        <v>420</v>
      </c>
      <c r="X1266" s="61">
        <v>152</v>
      </c>
      <c r="AB1266" s="136" t="s">
        <v>414</v>
      </c>
      <c r="AC1266" s="179">
        <v>250050003095</v>
      </c>
      <c r="AD1266" s="180" t="s">
        <v>3243</v>
      </c>
      <c r="AE1266" s="139">
        <v>322.02000000000004</v>
      </c>
      <c r="AF1266" s="17">
        <v>0</v>
      </c>
      <c r="AG1266" s="17">
        <v>0</v>
      </c>
      <c r="AH1266" s="140">
        <v>0</v>
      </c>
      <c r="AI1266" s="141">
        <v>0</v>
      </c>
      <c r="AJ1266" s="142">
        <v>0</v>
      </c>
      <c r="AK1266" s="121">
        <v>0</v>
      </c>
      <c r="AL1266" s="142">
        <v>0</v>
      </c>
      <c r="AM1266" s="181">
        <v>0</v>
      </c>
      <c r="AN1266" s="141">
        <v>0</v>
      </c>
      <c r="AO1266" s="140">
        <v>0</v>
      </c>
      <c r="AP1266" s="140">
        <v>0</v>
      </c>
      <c r="AQ1266" s="140">
        <v>0</v>
      </c>
      <c r="AR1266" s="142">
        <v>0</v>
      </c>
      <c r="AS1266" s="143">
        <v>0</v>
      </c>
      <c r="AT1266" s="142">
        <v>0</v>
      </c>
      <c r="AU1266" s="143">
        <v>0</v>
      </c>
      <c r="AV1266" s="142">
        <v>0</v>
      </c>
      <c r="AW1266" s="143">
        <v>0</v>
      </c>
      <c r="AX1266" s="142">
        <v>0</v>
      </c>
      <c r="AY1266" s="143">
        <v>0</v>
      </c>
      <c r="AZ1266" s="142">
        <v>0</v>
      </c>
      <c r="BA1266" s="143">
        <v>0</v>
      </c>
      <c r="BB1266" s="142">
        <v>0</v>
      </c>
      <c r="BC1266" s="143">
        <v>0</v>
      </c>
      <c r="BE1266" s="139">
        <v>0</v>
      </c>
      <c r="BF1266" s="139">
        <v>0</v>
      </c>
      <c r="BG1266" s="139">
        <v>0</v>
      </c>
      <c r="BH1266" s="139">
        <v>0</v>
      </c>
      <c r="BI1266" s="139">
        <v>0</v>
      </c>
      <c r="BJ1266" s="139">
        <v>0</v>
      </c>
      <c r="BK1266" s="139">
        <v>0</v>
      </c>
      <c r="BL1266" s="139">
        <v>0</v>
      </c>
      <c r="BM1266" s="139">
        <v>0</v>
      </c>
      <c r="BN1266" s="139">
        <v>0</v>
      </c>
      <c r="BO1266" s="139">
        <v>0</v>
      </c>
      <c r="BP1266" s="139">
        <v>0</v>
      </c>
      <c r="BQ1266" s="144">
        <v>0</v>
      </c>
    </row>
    <row r="1267" spans="11:69" x14ac:dyDescent="0.25">
      <c r="K1267" s="135" t="s">
        <v>328</v>
      </c>
      <c r="N1267" s="61" t="s">
        <v>3244</v>
      </c>
      <c r="V1267" s="61" t="s">
        <v>409</v>
      </c>
      <c r="W1267" s="61" t="s">
        <v>420</v>
      </c>
      <c r="X1267" s="61">
        <v>152</v>
      </c>
      <c r="AB1267" s="136" t="s">
        <v>414</v>
      </c>
      <c r="AC1267" s="179">
        <v>250050004010</v>
      </c>
      <c r="AD1267" s="180" t="s">
        <v>2986</v>
      </c>
      <c r="AE1267" s="139">
        <v>3838552.9499999997</v>
      </c>
      <c r="AF1267" s="17">
        <v>0</v>
      </c>
      <c r="AG1267" s="17">
        <v>0</v>
      </c>
      <c r="AH1267" s="140">
        <v>0</v>
      </c>
      <c r="AI1267" s="141">
        <v>0</v>
      </c>
      <c r="AJ1267" s="142">
        <v>0</v>
      </c>
      <c r="AK1267" s="121">
        <v>0</v>
      </c>
      <c r="AL1267" s="142">
        <v>0</v>
      </c>
      <c r="AM1267" s="181">
        <v>0</v>
      </c>
      <c r="AN1267" s="141">
        <v>0</v>
      </c>
      <c r="AO1267" s="140">
        <v>0</v>
      </c>
      <c r="AP1267" s="140">
        <v>0</v>
      </c>
      <c r="AQ1267" s="140">
        <v>0</v>
      </c>
      <c r="AR1267" s="142">
        <v>0</v>
      </c>
      <c r="AS1267" s="143">
        <v>0</v>
      </c>
      <c r="AT1267" s="142">
        <v>0</v>
      </c>
      <c r="AU1267" s="143">
        <v>0</v>
      </c>
      <c r="AV1267" s="142">
        <v>0</v>
      </c>
      <c r="AW1267" s="143">
        <v>0</v>
      </c>
      <c r="AX1267" s="142">
        <v>0</v>
      </c>
      <c r="AY1267" s="143">
        <v>0</v>
      </c>
      <c r="AZ1267" s="142">
        <v>0</v>
      </c>
      <c r="BA1267" s="143">
        <v>0</v>
      </c>
      <c r="BB1267" s="142">
        <v>0</v>
      </c>
      <c r="BC1267" s="143">
        <v>0</v>
      </c>
      <c r="BE1267" s="139">
        <v>0</v>
      </c>
      <c r="BF1267" s="139">
        <v>0</v>
      </c>
      <c r="BG1267" s="139">
        <v>0</v>
      </c>
      <c r="BH1267" s="139">
        <v>0</v>
      </c>
      <c r="BI1267" s="139">
        <v>0</v>
      </c>
      <c r="BJ1267" s="139">
        <v>0</v>
      </c>
      <c r="BK1267" s="139">
        <v>0</v>
      </c>
      <c r="BL1267" s="139">
        <v>0</v>
      </c>
      <c r="BM1267" s="139">
        <v>0</v>
      </c>
      <c r="BN1267" s="139">
        <v>0</v>
      </c>
      <c r="BO1267" s="139">
        <v>0</v>
      </c>
      <c r="BP1267" s="139">
        <v>0</v>
      </c>
      <c r="BQ1267" s="144">
        <v>0</v>
      </c>
    </row>
    <row r="1268" spans="11:69" x14ac:dyDescent="0.25">
      <c r="K1268" s="135" t="s">
        <v>328</v>
      </c>
      <c r="N1268" s="61" t="s">
        <v>3245</v>
      </c>
      <c r="V1268" s="61" t="s">
        <v>409</v>
      </c>
      <c r="W1268" s="61" t="s">
        <v>420</v>
      </c>
      <c r="X1268" s="61">
        <v>152</v>
      </c>
      <c r="AB1268" s="136" t="s">
        <v>414</v>
      </c>
      <c r="AC1268" s="179">
        <v>250050004015</v>
      </c>
      <c r="AD1268" s="180" t="s">
        <v>3246</v>
      </c>
      <c r="AE1268" s="139">
        <v>932931.19</v>
      </c>
      <c r="AF1268" s="17">
        <v>0</v>
      </c>
      <c r="AG1268" s="17">
        <v>0</v>
      </c>
      <c r="AH1268" s="140">
        <v>0</v>
      </c>
      <c r="AI1268" s="141">
        <v>0</v>
      </c>
      <c r="AJ1268" s="142">
        <v>0</v>
      </c>
      <c r="AK1268" s="121">
        <v>0</v>
      </c>
      <c r="AL1268" s="142">
        <v>0</v>
      </c>
      <c r="AM1268" s="181">
        <v>0</v>
      </c>
      <c r="AN1268" s="141">
        <v>0</v>
      </c>
      <c r="AO1268" s="140">
        <v>0</v>
      </c>
      <c r="AP1268" s="140">
        <v>0</v>
      </c>
      <c r="AQ1268" s="140">
        <v>0</v>
      </c>
      <c r="AR1268" s="142">
        <v>0</v>
      </c>
      <c r="AS1268" s="143">
        <v>0</v>
      </c>
      <c r="AT1268" s="142">
        <v>0</v>
      </c>
      <c r="AU1268" s="143">
        <v>0</v>
      </c>
      <c r="AV1268" s="142">
        <v>0</v>
      </c>
      <c r="AW1268" s="143">
        <v>0</v>
      </c>
      <c r="AX1268" s="142">
        <v>0</v>
      </c>
      <c r="AY1268" s="143">
        <v>0</v>
      </c>
      <c r="AZ1268" s="142">
        <v>0</v>
      </c>
      <c r="BA1268" s="143">
        <v>0</v>
      </c>
      <c r="BB1268" s="142">
        <v>0</v>
      </c>
      <c r="BC1268" s="143">
        <v>0</v>
      </c>
      <c r="BE1268" s="139">
        <v>0</v>
      </c>
      <c r="BF1268" s="139">
        <v>0</v>
      </c>
      <c r="BG1268" s="139">
        <v>0</v>
      </c>
      <c r="BH1268" s="139">
        <v>0</v>
      </c>
      <c r="BI1268" s="139">
        <v>0</v>
      </c>
      <c r="BJ1268" s="139">
        <v>0</v>
      </c>
      <c r="BK1268" s="139">
        <v>0</v>
      </c>
      <c r="BL1268" s="139">
        <v>0</v>
      </c>
      <c r="BM1268" s="139">
        <v>0</v>
      </c>
      <c r="BN1268" s="139">
        <v>0</v>
      </c>
      <c r="BO1268" s="139">
        <v>0</v>
      </c>
      <c r="BP1268" s="139">
        <v>0</v>
      </c>
      <c r="BQ1268" s="144">
        <v>0</v>
      </c>
    </row>
    <row r="1269" spans="11:69" x14ac:dyDescent="0.25">
      <c r="K1269" s="135" t="s">
        <v>328</v>
      </c>
      <c r="N1269" s="61" t="s">
        <v>3247</v>
      </c>
      <c r="V1269" s="61" t="s">
        <v>409</v>
      </c>
      <c r="W1269" s="61" t="s">
        <v>420</v>
      </c>
      <c r="X1269" s="61">
        <v>152</v>
      </c>
      <c r="AB1269" s="136" t="s">
        <v>414</v>
      </c>
      <c r="AC1269" s="179">
        <v>250050004020</v>
      </c>
      <c r="AD1269" s="180" t="s">
        <v>2990</v>
      </c>
      <c r="AE1269" s="139">
        <v>4282460.5200000005</v>
      </c>
      <c r="AF1269" s="17">
        <v>0</v>
      </c>
      <c r="AG1269" s="17">
        <v>0</v>
      </c>
      <c r="AH1269" s="140">
        <v>0</v>
      </c>
      <c r="AI1269" s="141">
        <v>0</v>
      </c>
      <c r="AJ1269" s="142">
        <v>0</v>
      </c>
      <c r="AK1269" s="121">
        <v>0</v>
      </c>
      <c r="AL1269" s="142">
        <v>0</v>
      </c>
      <c r="AM1269" s="181">
        <v>0</v>
      </c>
      <c r="AN1269" s="141">
        <v>0</v>
      </c>
      <c r="AO1269" s="140">
        <v>0</v>
      </c>
      <c r="AP1269" s="140">
        <v>0</v>
      </c>
      <c r="AQ1269" s="140">
        <v>0</v>
      </c>
      <c r="AR1269" s="142">
        <v>0</v>
      </c>
      <c r="AS1269" s="143">
        <v>0</v>
      </c>
      <c r="AT1269" s="142">
        <v>0</v>
      </c>
      <c r="AU1269" s="143">
        <v>0</v>
      </c>
      <c r="AV1269" s="142">
        <v>0</v>
      </c>
      <c r="AW1269" s="143">
        <v>0</v>
      </c>
      <c r="AX1269" s="142">
        <v>0</v>
      </c>
      <c r="AY1269" s="143">
        <v>0</v>
      </c>
      <c r="AZ1269" s="142">
        <v>0</v>
      </c>
      <c r="BA1269" s="143">
        <v>0</v>
      </c>
      <c r="BB1269" s="142">
        <v>0</v>
      </c>
      <c r="BC1269" s="143">
        <v>0</v>
      </c>
      <c r="BE1269" s="139">
        <v>0</v>
      </c>
      <c r="BF1269" s="139">
        <v>0</v>
      </c>
      <c r="BG1269" s="139">
        <v>0</v>
      </c>
      <c r="BH1269" s="139">
        <v>0</v>
      </c>
      <c r="BI1269" s="139">
        <v>0</v>
      </c>
      <c r="BJ1269" s="139">
        <v>0</v>
      </c>
      <c r="BK1269" s="139">
        <v>0</v>
      </c>
      <c r="BL1269" s="139">
        <v>0</v>
      </c>
      <c r="BM1269" s="139">
        <v>0</v>
      </c>
      <c r="BN1269" s="139">
        <v>0</v>
      </c>
      <c r="BO1269" s="139">
        <v>0</v>
      </c>
      <c r="BP1269" s="139">
        <v>0</v>
      </c>
      <c r="BQ1269" s="144">
        <v>0</v>
      </c>
    </row>
    <row r="1270" spans="11:69" x14ac:dyDescent="0.25">
      <c r="K1270" s="135" t="s">
        <v>328</v>
      </c>
      <c r="N1270" s="61" t="s">
        <v>3248</v>
      </c>
      <c r="V1270" s="61" t="s">
        <v>409</v>
      </c>
      <c r="W1270" s="61" t="s">
        <v>420</v>
      </c>
      <c r="X1270" s="61">
        <v>152</v>
      </c>
      <c r="AB1270" s="136" t="s">
        <v>414</v>
      </c>
      <c r="AC1270" s="179">
        <v>250050004030</v>
      </c>
      <c r="AD1270" s="180" t="s">
        <v>3249</v>
      </c>
      <c r="AE1270" s="139">
        <v>1451150.96</v>
      </c>
      <c r="AF1270" s="17">
        <v>0</v>
      </c>
      <c r="AG1270" s="17">
        <v>0</v>
      </c>
      <c r="AH1270" s="140">
        <v>0</v>
      </c>
      <c r="AI1270" s="141">
        <v>0</v>
      </c>
      <c r="AJ1270" s="142">
        <v>0</v>
      </c>
      <c r="AK1270" s="121">
        <v>0</v>
      </c>
      <c r="AL1270" s="142">
        <v>0</v>
      </c>
      <c r="AM1270" s="181">
        <v>0</v>
      </c>
      <c r="AN1270" s="141">
        <v>0</v>
      </c>
      <c r="AO1270" s="140">
        <v>0</v>
      </c>
      <c r="AP1270" s="140">
        <v>0</v>
      </c>
      <c r="AQ1270" s="140">
        <v>0</v>
      </c>
      <c r="AR1270" s="142">
        <v>0</v>
      </c>
      <c r="AS1270" s="143">
        <v>0</v>
      </c>
      <c r="AT1270" s="142">
        <v>0</v>
      </c>
      <c r="AU1270" s="143">
        <v>0</v>
      </c>
      <c r="AV1270" s="142">
        <v>0</v>
      </c>
      <c r="AW1270" s="143">
        <v>0</v>
      </c>
      <c r="AX1270" s="142">
        <v>0</v>
      </c>
      <c r="AY1270" s="143">
        <v>0</v>
      </c>
      <c r="AZ1270" s="142">
        <v>0</v>
      </c>
      <c r="BA1270" s="143">
        <v>0</v>
      </c>
      <c r="BB1270" s="142">
        <v>0</v>
      </c>
      <c r="BC1270" s="143">
        <v>0</v>
      </c>
      <c r="BE1270" s="139">
        <v>0</v>
      </c>
      <c r="BF1270" s="139">
        <v>0</v>
      </c>
      <c r="BG1270" s="139">
        <v>0</v>
      </c>
      <c r="BH1270" s="139">
        <v>0</v>
      </c>
      <c r="BI1270" s="139">
        <v>0</v>
      </c>
      <c r="BJ1270" s="139">
        <v>0</v>
      </c>
      <c r="BK1270" s="139">
        <v>0</v>
      </c>
      <c r="BL1270" s="139">
        <v>0</v>
      </c>
      <c r="BM1270" s="139">
        <v>0</v>
      </c>
      <c r="BN1270" s="139">
        <v>0</v>
      </c>
      <c r="BO1270" s="139">
        <v>0</v>
      </c>
      <c r="BP1270" s="139">
        <v>0</v>
      </c>
      <c r="BQ1270" s="144">
        <v>0</v>
      </c>
    </row>
    <row r="1271" spans="11:69" x14ac:dyDescent="0.25">
      <c r="K1271" s="135" t="s">
        <v>328</v>
      </c>
      <c r="N1271" s="61" t="s">
        <v>3250</v>
      </c>
      <c r="V1271" s="61" t="s">
        <v>409</v>
      </c>
      <c r="W1271" s="61" t="s">
        <v>420</v>
      </c>
      <c r="X1271" s="61">
        <v>152</v>
      </c>
      <c r="AB1271" s="136" t="s">
        <v>414</v>
      </c>
      <c r="AC1271" s="179">
        <v>250050004040</v>
      </c>
      <c r="AD1271" s="180" t="s">
        <v>3251</v>
      </c>
      <c r="AE1271" s="139">
        <v>934160.91</v>
      </c>
      <c r="AF1271" s="17">
        <v>0</v>
      </c>
      <c r="AG1271" s="17">
        <v>0</v>
      </c>
      <c r="AH1271" s="140">
        <v>0</v>
      </c>
      <c r="AI1271" s="141">
        <v>0</v>
      </c>
      <c r="AJ1271" s="142">
        <v>0</v>
      </c>
      <c r="AK1271" s="121">
        <v>0</v>
      </c>
      <c r="AL1271" s="142">
        <v>0</v>
      </c>
      <c r="AM1271" s="181">
        <v>0</v>
      </c>
      <c r="AN1271" s="141">
        <v>0</v>
      </c>
      <c r="AO1271" s="140">
        <v>0</v>
      </c>
      <c r="AP1271" s="140">
        <v>0</v>
      </c>
      <c r="AQ1271" s="140">
        <v>0</v>
      </c>
      <c r="AR1271" s="142">
        <v>0</v>
      </c>
      <c r="AS1271" s="143">
        <v>0</v>
      </c>
      <c r="AT1271" s="142">
        <v>0</v>
      </c>
      <c r="AU1271" s="143">
        <v>0</v>
      </c>
      <c r="AV1271" s="142">
        <v>0</v>
      </c>
      <c r="AW1271" s="143">
        <v>0</v>
      </c>
      <c r="AX1271" s="142">
        <v>0</v>
      </c>
      <c r="AY1271" s="143">
        <v>0</v>
      </c>
      <c r="AZ1271" s="142">
        <v>0</v>
      </c>
      <c r="BA1271" s="143">
        <v>0</v>
      </c>
      <c r="BB1271" s="142">
        <v>0</v>
      </c>
      <c r="BC1271" s="143">
        <v>0</v>
      </c>
      <c r="BE1271" s="139">
        <v>0</v>
      </c>
      <c r="BF1271" s="139">
        <v>0</v>
      </c>
      <c r="BG1271" s="139">
        <v>0</v>
      </c>
      <c r="BH1271" s="139">
        <v>0</v>
      </c>
      <c r="BI1271" s="139">
        <v>0</v>
      </c>
      <c r="BJ1271" s="139">
        <v>0</v>
      </c>
      <c r="BK1271" s="139">
        <v>0</v>
      </c>
      <c r="BL1271" s="139">
        <v>0</v>
      </c>
      <c r="BM1271" s="139">
        <v>0</v>
      </c>
      <c r="BN1271" s="139">
        <v>0</v>
      </c>
      <c r="BO1271" s="139">
        <v>0</v>
      </c>
      <c r="BP1271" s="139">
        <v>0</v>
      </c>
      <c r="BQ1271" s="144">
        <v>0</v>
      </c>
    </row>
    <row r="1272" spans="11:69" x14ac:dyDescent="0.25">
      <c r="K1272" s="135" t="s">
        <v>328</v>
      </c>
      <c r="N1272" s="61" t="s">
        <v>3252</v>
      </c>
      <c r="V1272" s="61" t="s">
        <v>409</v>
      </c>
      <c r="W1272" s="61" t="s">
        <v>420</v>
      </c>
      <c r="X1272" s="61">
        <v>152</v>
      </c>
      <c r="AB1272" s="136" t="s">
        <v>414</v>
      </c>
      <c r="AC1272" s="179">
        <v>250050004060</v>
      </c>
      <c r="AD1272" s="180" t="s">
        <v>3253</v>
      </c>
      <c r="AE1272" s="139">
        <v>80744.960000000006</v>
      </c>
      <c r="AF1272" s="17">
        <v>0</v>
      </c>
      <c r="AG1272" s="17">
        <v>0</v>
      </c>
      <c r="AH1272" s="140">
        <v>0</v>
      </c>
      <c r="AI1272" s="141">
        <v>0</v>
      </c>
      <c r="AJ1272" s="142">
        <v>0</v>
      </c>
      <c r="AK1272" s="121">
        <v>0</v>
      </c>
      <c r="AL1272" s="142">
        <v>0</v>
      </c>
      <c r="AM1272" s="181">
        <v>0</v>
      </c>
      <c r="AN1272" s="141">
        <v>0</v>
      </c>
      <c r="AO1272" s="140">
        <v>0</v>
      </c>
      <c r="AP1272" s="140">
        <v>0</v>
      </c>
      <c r="AQ1272" s="140">
        <v>0</v>
      </c>
      <c r="AR1272" s="142">
        <v>0</v>
      </c>
      <c r="AS1272" s="143">
        <v>0</v>
      </c>
      <c r="AT1272" s="142">
        <v>0</v>
      </c>
      <c r="AU1272" s="143">
        <v>0</v>
      </c>
      <c r="AV1272" s="142">
        <v>0</v>
      </c>
      <c r="AW1272" s="143">
        <v>0</v>
      </c>
      <c r="AX1272" s="142">
        <v>0</v>
      </c>
      <c r="AY1272" s="143">
        <v>0</v>
      </c>
      <c r="AZ1272" s="142">
        <v>0</v>
      </c>
      <c r="BA1272" s="143">
        <v>0</v>
      </c>
      <c r="BB1272" s="142">
        <v>0</v>
      </c>
      <c r="BC1272" s="143">
        <v>0</v>
      </c>
      <c r="BE1272" s="139">
        <v>0</v>
      </c>
      <c r="BF1272" s="139">
        <v>0</v>
      </c>
      <c r="BG1272" s="139">
        <v>0</v>
      </c>
      <c r="BH1272" s="139">
        <v>0</v>
      </c>
      <c r="BI1272" s="139">
        <v>0</v>
      </c>
      <c r="BJ1272" s="139">
        <v>0</v>
      </c>
      <c r="BK1272" s="139">
        <v>0</v>
      </c>
      <c r="BL1272" s="139">
        <v>0</v>
      </c>
      <c r="BM1272" s="139">
        <v>0</v>
      </c>
      <c r="BN1272" s="139">
        <v>0</v>
      </c>
      <c r="BO1272" s="139">
        <v>0</v>
      </c>
      <c r="BP1272" s="139">
        <v>0</v>
      </c>
      <c r="BQ1272" s="144">
        <v>0</v>
      </c>
    </row>
    <row r="1273" spans="11:69" x14ac:dyDescent="0.25">
      <c r="K1273" s="135" t="s">
        <v>328</v>
      </c>
      <c r="N1273" s="61" t="s">
        <v>3254</v>
      </c>
      <c r="V1273" s="61" t="s">
        <v>409</v>
      </c>
      <c r="W1273" s="61" t="s">
        <v>420</v>
      </c>
      <c r="X1273" s="61">
        <v>152</v>
      </c>
      <c r="AB1273" s="136" t="s">
        <v>414</v>
      </c>
      <c r="AC1273" s="179">
        <v>250050004080</v>
      </c>
      <c r="AD1273" s="180" t="s">
        <v>3255</v>
      </c>
      <c r="AE1273" s="139">
        <v>44786.759999999995</v>
      </c>
      <c r="AF1273" s="17">
        <v>0</v>
      </c>
      <c r="AG1273" s="17">
        <v>0</v>
      </c>
      <c r="AH1273" s="140">
        <v>0</v>
      </c>
      <c r="AI1273" s="141">
        <v>0</v>
      </c>
      <c r="AJ1273" s="142">
        <v>0</v>
      </c>
      <c r="AK1273" s="121">
        <v>0</v>
      </c>
      <c r="AL1273" s="142">
        <v>0</v>
      </c>
      <c r="AM1273" s="181">
        <v>0</v>
      </c>
      <c r="AN1273" s="141">
        <v>0</v>
      </c>
      <c r="AO1273" s="140">
        <v>0</v>
      </c>
      <c r="AP1273" s="140">
        <v>0</v>
      </c>
      <c r="AQ1273" s="140">
        <v>0</v>
      </c>
      <c r="AR1273" s="142">
        <v>0</v>
      </c>
      <c r="AS1273" s="143">
        <v>0</v>
      </c>
      <c r="AT1273" s="142">
        <v>0</v>
      </c>
      <c r="AU1273" s="143">
        <v>0</v>
      </c>
      <c r="AV1273" s="142">
        <v>0</v>
      </c>
      <c r="AW1273" s="143">
        <v>0</v>
      </c>
      <c r="AX1273" s="142">
        <v>0</v>
      </c>
      <c r="AY1273" s="143">
        <v>0</v>
      </c>
      <c r="AZ1273" s="142">
        <v>0</v>
      </c>
      <c r="BA1273" s="143">
        <v>0</v>
      </c>
      <c r="BB1273" s="142">
        <v>0</v>
      </c>
      <c r="BC1273" s="143">
        <v>0</v>
      </c>
      <c r="BE1273" s="139">
        <v>0</v>
      </c>
      <c r="BF1273" s="139">
        <v>0</v>
      </c>
      <c r="BG1273" s="139">
        <v>0</v>
      </c>
      <c r="BH1273" s="139">
        <v>0</v>
      </c>
      <c r="BI1273" s="139">
        <v>0</v>
      </c>
      <c r="BJ1273" s="139">
        <v>0</v>
      </c>
      <c r="BK1273" s="139">
        <v>0</v>
      </c>
      <c r="BL1273" s="139">
        <v>0</v>
      </c>
      <c r="BM1273" s="139">
        <v>0</v>
      </c>
      <c r="BN1273" s="139">
        <v>0</v>
      </c>
      <c r="BO1273" s="139">
        <v>0</v>
      </c>
      <c r="BP1273" s="139">
        <v>0</v>
      </c>
      <c r="BQ1273" s="144">
        <v>0</v>
      </c>
    </row>
    <row r="1274" spans="11:69" x14ac:dyDescent="0.25">
      <c r="K1274" s="135" t="s">
        <v>328</v>
      </c>
      <c r="N1274" s="61" t="s">
        <v>3256</v>
      </c>
      <c r="V1274" s="61" t="s">
        <v>409</v>
      </c>
      <c r="W1274" s="61" t="s">
        <v>420</v>
      </c>
      <c r="X1274" s="61">
        <v>152</v>
      </c>
      <c r="AB1274" s="136" t="s">
        <v>414</v>
      </c>
      <c r="AC1274" s="179">
        <v>250050005010</v>
      </c>
      <c r="AD1274" s="180" t="s">
        <v>3257</v>
      </c>
      <c r="AE1274" s="139">
        <v>4568175.8699999992</v>
      </c>
      <c r="AF1274" s="17">
        <v>0</v>
      </c>
      <c r="AG1274" s="17">
        <v>0</v>
      </c>
      <c r="AH1274" s="140">
        <v>0</v>
      </c>
      <c r="AI1274" s="141">
        <v>0</v>
      </c>
      <c r="AJ1274" s="142">
        <v>0</v>
      </c>
      <c r="AK1274" s="121">
        <v>0</v>
      </c>
      <c r="AL1274" s="142">
        <v>0</v>
      </c>
      <c r="AM1274" s="181">
        <v>0</v>
      </c>
      <c r="AN1274" s="141">
        <v>0</v>
      </c>
      <c r="AO1274" s="140">
        <v>0</v>
      </c>
      <c r="AP1274" s="140">
        <v>0</v>
      </c>
      <c r="AQ1274" s="140">
        <v>0</v>
      </c>
      <c r="AR1274" s="142">
        <v>0</v>
      </c>
      <c r="AS1274" s="143">
        <v>0</v>
      </c>
      <c r="AT1274" s="142">
        <v>0</v>
      </c>
      <c r="AU1274" s="143">
        <v>0</v>
      </c>
      <c r="AV1274" s="142">
        <v>0</v>
      </c>
      <c r="AW1274" s="143">
        <v>0</v>
      </c>
      <c r="AX1274" s="142">
        <v>0</v>
      </c>
      <c r="AY1274" s="143">
        <v>0</v>
      </c>
      <c r="AZ1274" s="142">
        <v>0</v>
      </c>
      <c r="BA1274" s="143">
        <v>0</v>
      </c>
      <c r="BB1274" s="142">
        <v>0</v>
      </c>
      <c r="BC1274" s="143">
        <v>0</v>
      </c>
      <c r="BE1274" s="139">
        <v>0</v>
      </c>
      <c r="BF1274" s="139">
        <v>0</v>
      </c>
      <c r="BG1274" s="139">
        <v>0</v>
      </c>
      <c r="BH1274" s="139">
        <v>0</v>
      </c>
      <c r="BI1274" s="139">
        <v>0</v>
      </c>
      <c r="BJ1274" s="139">
        <v>0</v>
      </c>
      <c r="BK1274" s="139">
        <v>0</v>
      </c>
      <c r="BL1274" s="139">
        <v>0</v>
      </c>
      <c r="BM1274" s="139">
        <v>0</v>
      </c>
      <c r="BN1274" s="139">
        <v>0</v>
      </c>
      <c r="BO1274" s="139">
        <v>0</v>
      </c>
      <c r="BP1274" s="139">
        <v>0</v>
      </c>
      <c r="BQ1274" s="144">
        <v>0</v>
      </c>
    </row>
    <row r="1275" spans="11:69" x14ac:dyDescent="0.25">
      <c r="K1275" s="135" t="s">
        <v>328</v>
      </c>
      <c r="N1275" s="61" t="s">
        <v>3258</v>
      </c>
      <c r="V1275" s="61" t="s">
        <v>409</v>
      </c>
      <c r="W1275" s="61" t="s">
        <v>420</v>
      </c>
      <c r="X1275" s="61">
        <v>152</v>
      </c>
      <c r="AB1275" s="136" t="s">
        <v>414</v>
      </c>
      <c r="AC1275" s="179">
        <v>250050005015</v>
      </c>
      <c r="AD1275" s="180" t="s">
        <v>3259</v>
      </c>
      <c r="AE1275" s="139">
        <v>1006171.0599999999</v>
      </c>
      <c r="AF1275" s="17">
        <v>0</v>
      </c>
      <c r="AG1275" s="17">
        <v>0</v>
      </c>
      <c r="AH1275" s="140">
        <v>0</v>
      </c>
      <c r="AI1275" s="141">
        <v>0</v>
      </c>
      <c r="AJ1275" s="142">
        <v>0</v>
      </c>
      <c r="AK1275" s="121">
        <v>0</v>
      </c>
      <c r="AL1275" s="142">
        <v>0</v>
      </c>
      <c r="AM1275" s="181">
        <v>0</v>
      </c>
      <c r="AN1275" s="141">
        <v>0</v>
      </c>
      <c r="AO1275" s="140">
        <v>0</v>
      </c>
      <c r="AP1275" s="140">
        <v>0</v>
      </c>
      <c r="AQ1275" s="140">
        <v>0</v>
      </c>
      <c r="AR1275" s="142">
        <v>0</v>
      </c>
      <c r="AS1275" s="143">
        <v>0</v>
      </c>
      <c r="AT1275" s="142">
        <v>0</v>
      </c>
      <c r="AU1275" s="143">
        <v>0</v>
      </c>
      <c r="AV1275" s="142">
        <v>0</v>
      </c>
      <c r="AW1275" s="143">
        <v>0</v>
      </c>
      <c r="AX1275" s="142">
        <v>0</v>
      </c>
      <c r="AY1275" s="143">
        <v>0</v>
      </c>
      <c r="AZ1275" s="142">
        <v>0</v>
      </c>
      <c r="BA1275" s="143">
        <v>0</v>
      </c>
      <c r="BB1275" s="142">
        <v>0</v>
      </c>
      <c r="BC1275" s="143">
        <v>0</v>
      </c>
      <c r="BE1275" s="139">
        <v>0</v>
      </c>
      <c r="BF1275" s="139">
        <v>0</v>
      </c>
      <c r="BG1275" s="139">
        <v>0</v>
      </c>
      <c r="BH1275" s="139">
        <v>0</v>
      </c>
      <c r="BI1275" s="139">
        <v>0</v>
      </c>
      <c r="BJ1275" s="139">
        <v>0</v>
      </c>
      <c r="BK1275" s="139">
        <v>0</v>
      </c>
      <c r="BL1275" s="139">
        <v>0</v>
      </c>
      <c r="BM1275" s="139">
        <v>0</v>
      </c>
      <c r="BN1275" s="139">
        <v>0</v>
      </c>
      <c r="BO1275" s="139">
        <v>0</v>
      </c>
      <c r="BP1275" s="139">
        <v>0</v>
      </c>
      <c r="BQ1275" s="144">
        <v>0</v>
      </c>
    </row>
    <row r="1276" spans="11:69" x14ac:dyDescent="0.25">
      <c r="K1276" s="135" t="s">
        <v>328</v>
      </c>
      <c r="N1276" s="61" t="s">
        <v>3260</v>
      </c>
      <c r="V1276" s="61" t="s">
        <v>409</v>
      </c>
      <c r="W1276" s="61" t="s">
        <v>420</v>
      </c>
      <c r="X1276" s="61">
        <v>152</v>
      </c>
      <c r="AB1276" s="136" t="s">
        <v>414</v>
      </c>
      <c r="AC1276" s="179">
        <v>250050005020</v>
      </c>
      <c r="AD1276" s="180" t="s">
        <v>3261</v>
      </c>
      <c r="AE1276" s="139">
        <v>2731952.31</v>
      </c>
      <c r="AF1276" s="17">
        <v>0</v>
      </c>
      <c r="AG1276" s="17">
        <v>0</v>
      </c>
      <c r="AH1276" s="140">
        <v>0</v>
      </c>
      <c r="AI1276" s="141">
        <v>0</v>
      </c>
      <c r="AJ1276" s="142">
        <v>0</v>
      </c>
      <c r="AK1276" s="121">
        <v>0</v>
      </c>
      <c r="AL1276" s="142">
        <v>0</v>
      </c>
      <c r="AM1276" s="181">
        <v>0</v>
      </c>
      <c r="AN1276" s="141">
        <v>0</v>
      </c>
      <c r="AO1276" s="140">
        <v>0</v>
      </c>
      <c r="AP1276" s="140">
        <v>0</v>
      </c>
      <c r="AQ1276" s="140">
        <v>0</v>
      </c>
      <c r="AR1276" s="142">
        <v>0</v>
      </c>
      <c r="AS1276" s="143">
        <v>0</v>
      </c>
      <c r="AT1276" s="142">
        <v>0</v>
      </c>
      <c r="AU1276" s="143">
        <v>0</v>
      </c>
      <c r="AV1276" s="142">
        <v>0</v>
      </c>
      <c r="AW1276" s="143">
        <v>0</v>
      </c>
      <c r="AX1276" s="142">
        <v>0</v>
      </c>
      <c r="AY1276" s="143">
        <v>0</v>
      </c>
      <c r="AZ1276" s="142">
        <v>0</v>
      </c>
      <c r="BA1276" s="143">
        <v>0</v>
      </c>
      <c r="BB1276" s="142">
        <v>0</v>
      </c>
      <c r="BC1276" s="143">
        <v>0</v>
      </c>
      <c r="BE1276" s="139">
        <v>0</v>
      </c>
      <c r="BF1276" s="139">
        <v>0</v>
      </c>
      <c r="BG1276" s="139">
        <v>0</v>
      </c>
      <c r="BH1276" s="139">
        <v>0</v>
      </c>
      <c r="BI1276" s="139">
        <v>0</v>
      </c>
      <c r="BJ1276" s="139">
        <v>0</v>
      </c>
      <c r="BK1276" s="139">
        <v>0</v>
      </c>
      <c r="BL1276" s="139">
        <v>0</v>
      </c>
      <c r="BM1276" s="139">
        <v>0</v>
      </c>
      <c r="BN1276" s="139">
        <v>0</v>
      </c>
      <c r="BO1276" s="139">
        <v>0</v>
      </c>
      <c r="BP1276" s="139">
        <v>0</v>
      </c>
      <c r="BQ1276" s="144">
        <v>0</v>
      </c>
    </row>
    <row r="1277" spans="11:69" x14ac:dyDescent="0.25">
      <c r="K1277" s="135" t="s">
        <v>328</v>
      </c>
      <c r="N1277" s="61" t="s">
        <v>3262</v>
      </c>
      <c r="V1277" s="61" t="s">
        <v>409</v>
      </c>
      <c r="W1277" s="61" t="s">
        <v>420</v>
      </c>
      <c r="X1277" s="61">
        <v>152</v>
      </c>
      <c r="AB1277" s="136" t="s">
        <v>414</v>
      </c>
      <c r="AC1277" s="179">
        <v>250050005030</v>
      </c>
      <c r="AD1277" s="180" t="s">
        <v>3263</v>
      </c>
      <c r="AE1277" s="139">
        <v>1417736.06</v>
      </c>
      <c r="AF1277" s="17">
        <v>0</v>
      </c>
      <c r="AG1277" s="17">
        <v>0</v>
      </c>
      <c r="AH1277" s="140">
        <v>0</v>
      </c>
      <c r="AI1277" s="141">
        <v>0</v>
      </c>
      <c r="AJ1277" s="142">
        <v>0</v>
      </c>
      <c r="AK1277" s="121">
        <v>0</v>
      </c>
      <c r="AL1277" s="142">
        <v>0</v>
      </c>
      <c r="AM1277" s="181">
        <v>0</v>
      </c>
      <c r="AN1277" s="141">
        <v>0</v>
      </c>
      <c r="AO1277" s="140">
        <v>0</v>
      </c>
      <c r="AP1277" s="140">
        <v>0</v>
      </c>
      <c r="AQ1277" s="140">
        <v>0</v>
      </c>
      <c r="AR1277" s="142">
        <v>0</v>
      </c>
      <c r="AS1277" s="143">
        <v>0</v>
      </c>
      <c r="AT1277" s="142">
        <v>0</v>
      </c>
      <c r="AU1277" s="143">
        <v>0</v>
      </c>
      <c r="AV1277" s="142">
        <v>0</v>
      </c>
      <c r="AW1277" s="143">
        <v>0</v>
      </c>
      <c r="AX1277" s="142">
        <v>0</v>
      </c>
      <c r="AY1277" s="143">
        <v>0</v>
      </c>
      <c r="AZ1277" s="142">
        <v>0</v>
      </c>
      <c r="BA1277" s="143">
        <v>0</v>
      </c>
      <c r="BB1277" s="142">
        <v>0</v>
      </c>
      <c r="BC1277" s="143">
        <v>0</v>
      </c>
      <c r="BE1277" s="139">
        <v>0</v>
      </c>
      <c r="BF1277" s="139">
        <v>0</v>
      </c>
      <c r="BG1277" s="139">
        <v>0</v>
      </c>
      <c r="BH1277" s="139">
        <v>0</v>
      </c>
      <c r="BI1277" s="139">
        <v>0</v>
      </c>
      <c r="BJ1277" s="139">
        <v>0</v>
      </c>
      <c r="BK1277" s="139">
        <v>0</v>
      </c>
      <c r="BL1277" s="139">
        <v>0</v>
      </c>
      <c r="BM1277" s="139">
        <v>0</v>
      </c>
      <c r="BN1277" s="139">
        <v>0</v>
      </c>
      <c r="BO1277" s="139">
        <v>0</v>
      </c>
      <c r="BP1277" s="139">
        <v>0</v>
      </c>
      <c r="BQ1277" s="144">
        <v>0</v>
      </c>
    </row>
    <row r="1278" spans="11:69" x14ac:dyDescent="0.25">
      <c r="K1278" s="135" t="s">
        <v>328</v>
      </c>
      <c r="N1278" s="61" t="s">
        <v>3264</v>
      </c>
      <c r="V1278" s="61" t="s">
        <v>409</v>
      </c>
      <c r="W1278" s="61" t="s">
        <v>420</v>
      </c>
      <c r="X1278" s="61">
        <v>152</v>
      </c>
      <c r="AB1278" s="136" t="s">
        <v>414</v>
      </c>
      <c r="AC1278" s="179">
        <v>250050005040</v>
      </c>
      <c r="AD1278" s="180" t="s">
        <v>3265</v>
      </c>
      <c r="AE1278" s="139">
        <v>1157888.83</v>
      </c>
      <c r="AF1278" s="17">
        <v>0</v>
      </c>
      <c r="AG1278" s="17">
        <v>0</v>
      </c>
      <c r="AH1278" s="140">
        <v>0</v>
      </c>
      <c r="AI1278" s="141">
        <v>0</v>
      </c>
      <c r="AJ1278" s="142">
        <v>0</v>
      </c>
      <c r="AK1278" s="121">
        <v>0</v>
      </c>
      <c r="AL1278" s="142">
        <v>0</v>
      </c>
      <c r="AM1278" s="181">
        <v>0</v>
      </c>
      <c r="AN1278" s="141">
        <v>0</v>
      </c>
      <c r="AO1278" s="140">
        <v>0</v>
      </c>
      <c r="AP1278" s="140">
        <v>0</v>
      </c>
      <c r="AQ1278" s="140">
        <v>0</v>
      </c>
      <c r="AR1278" s="142">
        <v>0</v>
      </c>
      <c r="AS1278" s="143">
        <v>0</v>
      </c>
      <c r="AT1278" s="142">
        <v>0</v>
      </c>
      <c r="AU1278" s="143">
        <v>0</v>
      </c>
      <c r="AV1278" s="142">
        <v>0</v>
      </c>
      <c r="AW1278" s="143">
        <v>0</v>
      </c>
      <c r="AX1278" s="142">
        <v>0</v>
      </c>
      <c r="AY1278" s="143">
        <v>0</v>
      </c>
      <c r="AZ1278" s="142">
        <v>0</v>
      </c>
      <c r="BA1278" s="143">
        <v>0</v>
      </c>
      <c r="BB1278" s="142">
        <v>0</v>
      </c>
      <c r="BC1278" s="143">
        <v>0</v>
      </c>
      <c r="BE1278" s="139">
        <v>0</v>
      </c>
      <c r="BF1278" s="139">
        <v>0</v>
      </c>
      <c r="BG1278" s="139">
        <v>0</v>
      </c>
      <c r="BH1278" s="139">
        <v>0</v>
      </c>
      <c r="BI1278" s="139">
        <v>0</v>
      </c>
      <c r="BJ1278" s="139">
        <v>0</v>
      </c>
      <c r="BK1278" s="139">
        <v>0</v>
      </c>
      <c r="BL1278" s="139">
        <v>0</v>
      </c>
      <c r="BM1278" s="139">
        <v>0</v>
      </c>
      <c r="BN1278" s="139">
        <v>0</v>
      </c>
      <c r="BO1278" s="139">
        <v>0</v>
      </c>
      <c r="BP1278" s="139">
        <v>0</v>
      </c>
      <c r="BQ1278" s="144">
        <v>0</v>
      </c>
    </row>
    <row r="1279" spans="11:69" x14ac:dyDescent="0.25">
      <c r="K1279" s="135" t="s">
        <v>328</v>
      </c>
      <c r="N1279" s="61" t="s">
        <v>3266</v>
      </c>
      <c r="V1279" s="61" t="s">
        <v>409</v>
      </c>
      <c r="W1279" s="61" t="s">
        <v>420</v>
      </c>
      <c r="X1279" s="61">
        <v>152</v>
      </c>
      <c r="AB1279" s="136" t="s">
        <v>414</v>
      </c>
      <c r="AC1279" s="179">
        <v>250050005060</v>
      </c>
      <c r="AD1279" s="180" t="s">
        <v>3267</v>
      </c>
      <c r="AE1279" s="139">
        <v>183498.75999999998</v>
      </c>
      <c r="AF1279" s="17">
        <v>0</v>
      </c>
      <c r="AG1279" s="17">
        <v>0</v>
      </c>
      <c r="AH1279" s="140">
        <v>0</v>
      </c>
      <c r="AI1279" s="141">
        <v>0</v>
      </c>
      <c r="AJ1279" s="142">
        <v>0</v>
      </c>
      <c r="AK1279" s="121">
        <v>0</v>
      </c>
      <c r="AL1279" s="142">
        <v>0</v>
      </c>
      <c r="AM1279" s="181">
        <v>0</v>
      </c>
      <c r="AN1279" s="141">
        <v>0</v>
      </c>
      <c r="AO1279" s="140">
        <v>0</v>
      </c>
      <c r="AP1279" s="140">
        <v>0</v>
      </c>
      <c r="AQ1279" s="140">
        <v>0</v>
      </c>
      <c r="AR1279" s="142">
        <v>0</v>
      </c>
      <c r="AS1279" s="143">
        <v>0</v>
      </c>
      <c r="AT1279" s="142">
        <v>0</v>
      </c>
      <c r="AU1279" s="143">
        <v>0</v>
      </c>
      <c r="AV1279" s="142">
        <v>0</v>
      </c>
      <c r="AW1279" s="143">
        <v>0</v>
      </c>
      <c r="AX1279" s="142">
        <v>0</v>
      </c>
      <c r="AY1279" s="143">
        <v>0</v>
      </c>
      <c r="AZ1279" s="142">
        <v>0</v>
      </c>
      <c r="BA1279" s="143">
        <v>0</v>
      </c>
      <c r="BB1279" s="142">
        <v>0</v>
      </c>
      <c r="BC1279" s="143">
        <v>0</v>
      </c>
      <c r="BE1279" s="139">
        <v>0</v>
      </c>
      <c r="BF1279" s="139">
        <v>0</v>
      </c>
      <c r="BG1279" s="139">
        <v>0</v>
      </c>
      <c r="BH1279" s="139">
        <v>0</v>
      </c>
      <c r="BI1279" s="139">
        <v>0</v>
      </c>
      <c r="BJ1279" s="139">
        <v>0</v>
      </c>
      <c r="BK1279" s="139">
        <v>0</v>
      </c>
      <c r="BL1279" s="139">
        <v>0</v>
      </c>
      <c r="BM1279" s="139">
        <v>0</v>
      </c>
      <c r="BN1279" s="139">
        <v>0</v>
      </c>
      <c r="BO1279" s="139">
        <v>0</v>
      </c>
      <c r="BP1279" s="139">
        <v>0</v>
      </c>
      <c r="BQ1279" s="144">
        <v>0</v>
      </c>
    </row>
    <row r="1280" spans="11:69" x14ac:dyDescent="0.25">
      <c r="K1280" s="135" t="s">
        <v>328</v>
      </c>
      <c r="N1280" s="61" t="s">
        <v>3268</v>
      </c>
      <c r="V1280" s="61" t="s">
        <v>409</v>
      </c>
      <c r="W1280" s="61" t="s">
        <v>420</v>
      </c>
      <c r="X1280" s="61">
        <v>152</v>
      </c>
      <c r="AB1280" s="136" t="s">
        <v>414</v>
      </c>
      <c r="AC1280" s="179">
        <v>250050005080</v>
      </c>
      <c r="AD1280" s="180" t="s">
        <v>3269</v>
      </c>
      <c r="AE1280" s="139">
        <v>34877.129999999997</v>
      </c>
      <c r="AF1280" s="17">
        <v>0</v>
      </c>
      <c r="AG1280" s="17">
        <v>0</v>
      </c>
      <c r="AH1280" s="140">
        <v>0</v>
      </c>
      <c r="AI1280" s="141">
        <v>0</v>
      </c>
      <c r="AJ1280" s="142">
        <v>0</v>
      </c>
      <c r="AK1280" s="121">
        <v>0</v>
      </c>
      <c r="AL1280" s="142">
        <v>0</v>
      </c>
      <c r="AM1280" s="181">
        <v>0</v>
      </c>
      <c r="AN1280" s="141">
        <v>0</v>
      </c>
      <c r="AO1280" s="140">
        <v>0</v>
      </c>
      <c r="AP1280" s="140">
        <v>0</v>
      </c>
      <c r="AQ1280" s="140">
        <v>0</v>
      </c>
      <c r="AR1280" s="142">
        <v>0</v>
      </c>
      <c r="AS1280" s="143">
        <v>0</v>
      </c>
      <c r="AT1280" s="142">
        <v>0</v>
      </c>
      <c r="AU1280" s="143">
        <v>0</v>
      </c>
      <c r="AV1280" s="142">
        <v>0</v>
      </c>
      <c r="AW1280" s="143">
        <v>0</v>
      </c>
      <c r="AX1280" s="142">
        <v>0</v>
      </c>
      <c r="AY1280" s="143">
        <v>0</v>
      </c>
      <c r="AZ1280" s="142">
        <v>0</v>
      </c>
      <c r="BA1280" s="143">
        <v>0</v>
      </c>
      <c r="BB1280" s="142">
        <v>0</v>
      </c>
      <c r="BC1280" s="143">
        <v>0</v>
      </c>
      <c r="BE1280" s="139">
        <v>0</v>
      </c>
      <c r="BF1280" s="139">
        <v>0</v>
      </c>
      <c r="BG1280" s="139">
        <v>0</v>
      </c>
      <c r="BH1280" s="139">
        <v>0</v>
      </c>
      <c r="BI1280" s="139">
        <v>0</v>
      </c>
      <c r="BJ1280" s="139">
        <v>0</v>
      </c>
      <c r="BK1280" s="139">
        <v>0</v>
      </c>
      <c r="BL1280" s="139">
        <v>0</v>
      </c>
      <c r="BM1280" s="139">
        <v>0</v>
      </c>
      <c r="BN1280" s="139">
        <v>0</v>
      </c>
      <c r="BO1280" s="139">
        <v>0</v>
      </c>
      <c r="BP1280" s="139">
        <v>0</v>
      </c>
      <c r="BQ1280" s="144">
        <v>0</v>
      </c>
    </row>
    <row r="1281" spans="2:96" x14ac:dyDescent="0.25">
      <c r="K1281" s="135" t="s">
        <v>328</v>
      </c>
      <c r="N1281" s="61" t="s">
        <v>3270</v>
      </c>
      <c r="V1281" s="61" t="s">
        <v>409</v>
      </c>
      <c r="W1281" s="61" t="s">
        <v>420</v>
      </c>
      <c r="X1281" s="61">
        <v>152</v>
      </c>
      <c r="AB1281" s="136" t="s">
        <v>414</v>
      </c>
      <c r="AC1281" s="179">
        <v>250050006010</v>
      </c>
      <c r="AD1281" s="180" t="s">
        <v>3271</v>
      </c>
      <c r="AE1281" s="139">
        <v>2102443.19</v>
      </c>
      <c r="AF1281" s="17">
        <v>0</v>
      </c>
      <c r="AG1281" s="17">
        <v>0</v>
      </c>
      <c r="AH1281" s="140">
        <v>0</v>
      </c>
      <c r="AI1281" s="141">
        <v>0</v>
      </c>
      <c r="AJ1281" s="142">
        <v>0</v>
      </c>
      <c r="AK1281" s="121">
        <v>0</v>
      </c>
      <c r="AL1281" s="142">
        <v>0</v>
      </c>
      <c r="AM1281" s="181">
        <v>0</v>
      </c>
      <c r="AN1281" s="141">
        <v>0</v>
      </c>
      <c r="AO1281" s="140">
        <v>0</v>
      </c>
      <c r="AP1281" s="140">
        <v>0</v>
      </c>
      <c r="AQ1281" s="140">
        <v>0</v>
      </c>
      <c r="AR1281" s="142">
        <v>0</v>
      </c>
      <c r="AS1281" s="143">
        <v>0</v>
      </c>
      <c r="AT1281" s="142">
        <v>0</v>
      </c>
      <c r="AU1281" s="143">
        <v>0</v>
      </c>
      <c r="AV1281" s="142">
        <v>0</v>
      </c>
      <c r="AW1281" s="143">
        <v>0</v>
      </c>
      <c r="AX1281" s="142">
        <v>0</v>
      </c>
      <c r="AY1281" s="143">
        <v>0</v>
      </c>
      <c r="AZ1281" s="142">
        <v>0</v>
      </c>
      <c r="BA1281" s="143">
        <v>0</v>
      </c>
      <c r="BB1281" s="142">
        <v>0</v>
      </c>
      <c r="BC1281" s="143">
        <v>0</v>
      </c>
      <c r="BE1281" s="139">
        <v>0</v>
      </c>
      <c r="BF1281" s="139">
        <v>0</v>
      </c>
      <c r="BG1281" s="139">
        <v>0</v>
      </c>
      <c r="BH1281" s="139">
        <v>0</v>
      </c>
      <c r="BI1281" s="139">
        <v>0</v>
      </c>
      <c r="BJ1281" s="139">
        <v>0</v>
      </c>
      <c r="BK1281" s="139">
        <v>0</v>
      </c>
      <c r="BL1281" s="139">
        <v>0</v>
      </c>
      <c r="BM1281" s="139">
        <v>0</v>
      </c>
      <c r="BN1281" s="139">
        <v>0</v>
      </c>
      <c r="BO1281" s="139">
        <v>0</v>
      </c>
      <c r="BP1281" s="139">
        <v>0</v>
      </c>
      <c r="BQ1281" s="144">
        <v>0</v>
      </c>
    </row>
    <row r="1282" spans="2:96" x14ac:dyDescent="0.25">
      <c r="K1282" s="135" t="s">
        <v>328</v>
      </c>
      <c r="N1282" s="61" t="s">
        <v>3272</v>
      </c>
      <c r="V1282" s="61" t="s">
        <v>409</v>
      </c>
      <c r="W1282" s="61" t="s">
        <v>420</v>
      </c>
      <c r="X1282" s="61">
        <v>152</v>
      </c>
      <c r="AB1282" s="136" t="s">
        <v>414</v>
      </c>
      <c r="AC1282" s="179">
        <v>250050006015</v>
      </c>
      <c r="AD1282" s="180" t="s">
        <v>3273</v>
      </c>
      <c r="AE1282" s="139">
        <v>813689.63</v>
      </c>
      <c r="AF1282" s="17">
        <v>0</v>
      </c>
      <c r="AG1282" s="17">
        <v>0</v>
      </c>
      <c r="AH1282" s="140">
        <v>0</v>
      </c>
      <c r="AI1282" s="141">
        <v>0</v>
      </c>
      <c r="AJ1282" s="142">
        <v>0</v>
      </c>
      <c r="AK1282" s="121">
        <v>0</v>
      </c>
      <c r="AL1282" s="142">
        <v>0</v>
      </c>
      <c r="AM1282" s="181">
        <v>0</v>
      </c>
      <c r="AN1282" s="141">
        <v>0</v>
      </c>
      <c r="AO1282" s="140">
        <v>0</v>
      </c>
      <c r="AP1282" s="140">
        <v>0</v>
      </c>
      <c r="AQ1282" s="140">
        <v>0</v>
      </c>
      <c r="AR1282" s="142">
        <v>0</v>
      </c>
      <c r="AS1282" s="143">
        <v>0</v>
      </c>
      <c r="AT1282" s="142">
        <v>0</v>
      </c>
      <c r="AU1282" s="143">
        <v>0</v>
      </c>
      <c r="AV1282" s="142">
        <v>0</v>
      </c>
      <c r="AW1282" s="143">
        <v>0</v>
      </c>
      <c r="AX1282" s="142">
        <v>0</v>
      </c>
      <c r="AY1282" s="143">
        <v>0</v>
      </c>
      <c r="AZ1282" s="142">
        <v>0</v>
      </c>
      <c r="BA1282" s="143">
        <v>0</v>
      </c>
      <c r="BB1282" s="142">
        <v>0</v>
      </c>
      <c r="BC1282" s="143">
        <v>0</v>
      </c>
      <c r="BE1282" s="139">
        <v>0</v>
      </c>
      <c r="BF1282" s="139">
        <v>0</v>
      </c>
      <c r="BG1282" s="139">
        <v>0</v>
      </c>
      <c r="BH1282" s="139">
        <v>0</v>
      </c>
      <c r="BI1282" s="139">
        <v>0</v>
      </c>
      <c r="BJ1282" s="139">
        <v>0</v>
      </c>
      <c r="BK1282" s="139">
        <v>0</v>
      </c>
      <c r="BL1282" s="139">
        <v>0</v>
      </c>
      <c r="BM1282" s="139">
        <v>0</v>
      </c>
      <c r="BN1282" s="139">
        <v>0</v>
      </c>
      <c r="BO1282" s="139">
        <v>0</v>
      </c>
      <c r="BP1282" s="139">
        <v>0</v>
      </c>
      <c r="BQ1282" s="144">
        <v>0</v>
      </c>
    </row>
    <row r="1283" spans="2:96" x14ac:dyDescent="0.25">
      <c r="K1283" s="135" t="s">
        <v>328</v>
      </c>
      <c r="N1283" s="61" t="s">
        <v>3274</v>
      </c>
      <c r="V1283" s="61" t="s">
        <v>409</v>
      </c>
      <c r="W1283" s="61" t="s">
        <v>420</v>
      </c>
      <c r="X1283" s="61">
        <v>152</v>
      </c>
      <c r="AB1283" s="136" t="s">
        <v>414</v>
      </c>
      <c r="AC1283" s="179">
        <v>250050006020</v>
      </c>
      <c r="AD1283" s="180" t="s">
        <v>3034</v>
      </c>
      <c r="AE1283" s="139">
        <v>2955633.3600000003</v>
      </c>
      <c r="AF1283" s="17">
        <v>0</v>
      </c>
      <c r="AG1283" s="17">
        <v>0</v>
      </c>
      <c r="AH1283" s="140">
        <v>0</v>
      </c>
      <c r="AI1283" s="141">
        <v>0</v>
      </c>
      <c r="AJ1283" s="142">
        <v>0</v>
      </c>
      <c r="AK1283" s="121">
        <v>0</v>
      </c>
      <c r="AL1283" s="142">
        <v>0</v>
      </c>
      <c r="AM1283" s="181">
        <v>0</v>
      </c>
      <c r="AN1283" s="141">
        <v>0</v>
      </c>
      <c r="AO1283" s="140">
        <v>0</v>
      </c>
      <c r="AP1283" s="140">
        <v>0</v>
      </c>
      <c r="AQ1283" s="140">
        <v>0</v>
      </c>
      <c r="AR1283" s="142">
        <v>0</v>
      </c>
      <c r="AS1283" s="143">
        <v>0</v>
      </c>
      <c r="AT1283" s="142">
        <v>0</v>
      </c>
      <c r="AU1283" s="143">
        <v>0</v>
      </c>
      <c r="AV1283" s="142">
        <v>0</v>
      </c>
      <c r="AW1283" s="143">
        <v>0</v>
      </c>
      <c r="AX1283" s="142">
        <v>0</v>
      </c>
      <c r="AY1283" s="143">
        <v>0</v>
      </c>
      <c r="AZ1283" s="142">
        <v>0</v>
      </c>
      <c r="BA1283" s="143">
        <v>0</v>
      </c>
      <c r="BB1283" s="142">
        <v>0</v>
      </c>
      <c r="BC1283" s="143">
        <v>0</v>
      </c>
      <c r="BE1283" s="139">
        <v>0</v>
      </c>
      <c r="BF1283" s="139">
        <v>0</v>
      </c>
      <c r="BG1283" s="139">
        <v>0</v>
      </c>
      <c r="BH1283" s="139">
        <v>0</v>
      </c>
      <c r="BI1283" s="139">
        <v>0</v>
      </c>
      <c r="BJ1283" s="139">
        <v>0</v>
      </c>
      <c r="BK1283" s="139">
        <v>0</v>
      </c>
      <c r="BL1283" s="139">
        <v>0</v>
      </c>
      <c r="BM1283" s="139">
        <v>0</v>
      </c>
      <c r="BN1283" s="139">
        <v>0</v>
      </c>
      <c r="BO1283" s="139">
        <v>0</v>
      </c>
      <c r="BP1283" s="139">
        <v>0</v>
      </c>
      <c r="BQ1283" s="144">
        <v>0</v>
      </c>
    </row>
    <row r="1284" spans="2:96" x14ac:dyDescent="0.25">
      <c r="K1284" s="135" t="s">
        <v>328</v>
      </c>
      <c r="N1284" s="61" t="s">
        <v>3275</v>
      </c>
      <c r="V1284" s="61" t="s">
        <v>409</v>
      </c>
      <c r="W1284" s="61" t="s">
        <v>420</v>
      </c>
      <c r="X1284" s="61">
        <v>152</v>
      </c>
      <c r="AB1284" s="136" t="s">
        <v>414</v>
      </c>
      <c r="AC1284" s="179">
        <v>250050006030</v>
      </c>
      <c r="AD1284" s="180" t="s">
        <v>3036</v>
      </c>
      <c r="AE1284" s="139">
        <v>2070910.0699999998</v>
      </c>
      <c r="AF1284" s="17">
        <v>0</v>
      </c>
      <c r="AG1284" s="17">
        <v>0</v>
      </c>
      <c r="AH1284" s="140">
        <v>0</v>
      </c>
      <c r="AI1284" s="141">
        <v>0</v>
      </c>
      <c r="AJ1284" s="142">
        <v>0</v>
      </c>
      <c r="AK1284" s="121">
        <v>0</v>
      </c>
      <c r="AL1284" s="142">
        <v>0</v>
      </c>
      <c r="AM1284" s="181">
        <v>0</v>
      </c>
      <c r="AN1284" s="141">
        <v>0</v>
      </c>
      <c r="AO1284" s="140">
        <v>0</v>
      </c>
      <c r="AP1284" s="140">
        <v>0</v>
      </c>
      <c r="AQ1284" s="140">
        <v>0</v>
      </c>
      <c r="AR1284" s="142">
        <v>0</v>
      </c>
      <c r="AS1284" s="143">
        <v>0</v>
      </c>
      <c r="AT1284" s="142">
        <v>0</v>
      </c>
      <c r="AU1284" s="143">
        <v>0</v>
      </c>
      <c r="AV1284" s="142">
        <v>0</v>
      </c>
      <c r="AW1284" s="143">
        <v>0</v>
      </c>
      <c r="AX1284" s="142">
        <v>0</v>
      </c>
      <c r="AY1284" s="143">
        <v>0</v>
      </c>
      <c r="AZ1284" s="142">
        <v>0</v>
      </c>
      <c r="BA1284" s="143">
        <v>0</v>
      </c>
      <c r="BB1284" s="142">
        <v>0</v>
      </c>
      <c r="BC1284" s="143">
        <v>0</v>
      </c>
      <c r="BE1284" s="139">
        <v>0</v>
      </c>
      <c r="BF1284" s="139">
        <v>0</v>
      </c>
      <c r="BG1284" s="139">
        <v>0</v>
      </c>
      <c r="BH1284" s="139">
        <v>0</v>
      </c>
      <c r="BI1284" s="139">
        <v>0</v>
      </c>
      <c r="BJ1284" s="139">
        <v>0</v>
      </c>
      <c r="BK1284" s="139">
        <v>0</v>
      </c>
      <c r="BL1284" s="139">
        <v>0</v>
      </c>
      <c r="BM1284" s="139">
        <v>0</v>
      </c>
      <c r="BN1284" s="139">
        <v>0</v>
      </c>
      <c r="BO1284" s="139">
        <v>0</v>
      </c>
      <c r="BP1284" s="139">
        <v>0</v>
      </c>
      <c r="BQ1284" s="144">
        <v>0</v>
      </c>
    </row>
    <row r="1285" spans="2:96" x14ac:dyDescent="0.25">
      <c r="K1285" s="135" t="s">
        <v>328</v>
      </c>
      <c r="N1285" s="61" t="s">
        <v>3276</v>
      </c>
      <c r="V1285" s="61" t="s">
        <v>409</v>
      </c>
      <c r="W1285" s="61" t="s">
        <v>420</v>
      </c>
      <c r="X1285" s="61">
        <v>152</v>
      </c>
      <c r="AB1285" s="136" t="s">
        <v>414</v>
      </c>
      <c r="AC1285" s="179">
        <v>250050006040</v>
      </c>
      <c r="AD1285" s="180" t="s">
        <v>3038</v>
      </c>
      <c r="AE1285" s="139">
        <v>1836454.34</v>
      </c>
      <c r="AF1285" s="17">
        <v>0</v>
      </c>
      <c r="AG1285" s="17">
        <v>0</v>
      </c>
      <c r="AH1285" s="140">
        <v>0</v>
      </c>
      <c r="AI1285" s="141">
        <v>0</v>
      </c>
      <c r="AJ1285" s="142">
        <v>0</v>
      </c>
      <c r="AK1285" s="121">
        <v>0</v>
      </c>
      <c r="AL1285" s="142">
        <v>0</v>
      </c>
      <c r="AM1285" s="181">
        <v>0</v>
      </c>
      <c r="AN1285" s="141">
        <v>0</v>
      </c>
      <c r="AO1285" s="140">
        <v>0</v>
      </c>
      <c r="AP1285" s="140">
        <v>0</v>
      </c>
      <c r="AQ1285" s="140">
        <v>0</v>
      </c>
      <c r="AR1285" s="142">
        <v>0</v>
      </c>
      <c r="AS1285" s="143">
        <v>0</v>
      </c>
      <c r="AT1285" s="142">
        <v>0</v>
      </c>
      <c r="AU1285" s="143">
        <v>0</v>
      </c>
      <c r="AV1285" s="142">
        <v>0</v>
      </c>
      <c r="AW1285" s="143">
        <v>0</v>
      </c>
      <c r="AX1285" s="142">
        <v>0</v>
      </c>
      <c r="AY1285" s="143">
        <v>0</v>
      </c>
      <c r="AZ1285" s="142">
        <v>0</v>
      </c>
      <c r="BA1285" s="143">
        <v>0</v>
      </c>
      <c r="BB1285" s="142">
        <v>0</v>
      </c>
      <c r="BC1285" s="143">
        <v>0</v>
      </c>
      <c r="BE1285" s="139">
        <v>0</v>
      </c>
      <c r="BF1285" s="139">
        <v>0</v>
      </c>
      <c r="BG1285" s="139">
        <v>0</v>
      </c>
      <c r="BH1285" s="139">
        <v>0</v>
      </c>
      <c r="BI1285" s="139">
        <v>0</v>
      </c>
      <c r="BJ1285" s="139">
        <v>0</v>
      </c>
      <c r="BK1285" s="139">
        <v>0</v>
      </c>
      <c r="BL1285" s="139">
        <v>0</v>
      </c>
      <c r="BM1285" s="139">
        <v>0</v>
      </c>
      <c r="BN1285" s="139">
        <v>0</v>
      </c>
      <c r="BO1285" s="139">
        <v>0</v>
      </c>
      <c r="BP1285" s="139">
        <v>0</v>
      </c>
      <c r="BQ1285" s="144">
        <v>0</v>
      </c>
    </row>
    <row r="1286" spans="2:96" x14ac:dyDescent="0.25">
      <c r="K1286" s="135" t="s">
        <v>328</v>
      </c>
      <c r="N1286" s="61" t="s">
        <v>3277</v>
      </c>
      <c r="V1286" s="61" t="s">
        <v>409</v>
      </c>
      <c r="W1286" s="61" t="s">
        <v>420</v>
      </c>
      <c r="X1286" s="61">
        <v>152</v>
      </c>
      <c r="AB1286" s="136" t="s">
        <v>414</v>
      </c>
      <c r="AC1286" s="179">
        <v>250050006050</v>
      </c>
      <c r="AD1286" s="180" t="s">
        <v>3040</v>
      </c>
      <c r="AE1286" s="139">
        <v>20635.55999999999</v>
      </c>
      <c r="AF1286" s="17">
        <v>0</v>
      </c>
      <c r="AG1286" s="17">
        <v>0</v>
      </c>
      <c r="AH1286" s="140">
        <v>0</v>
      </c>
      <c r="AI1286" s="141">
        <v>0</v>
      </c>
      <c r="AJ1286" s="142">
        <v>0</v>
      </c>
      <c r="AK1286" s="121">
        <v>0</v>
      </c>
      <c r="AL1286" s="142">
        <v>0</v>
      </c>
      <c r="AM1286" s="181">
        <v>0</v>
      </c>
      <c r="AN1286" s="141">
        <v>0</v>
      </c>
      <c r="AO1286" s="140">
        <v>0</v>
      </c>
      <c r="AP1286" s="140">
        <v>0</v>
      </c>
      <c r="AQ1286" s="140">
        <v>0</v>
      </c>
      <c r="AR1286" s="142">
        <v>0</v>
      </c>
      <c r="AS1286" s="143">
        <v>0</v>
      </c>
      <c r="AT1286" s="142">
        <v>0</v>
      </c>
      <c r="AU1286" s="143">
        <v>0</v>
      </c>
      <c r="AV1286" s="142">
        <v>0</v>
      </c>
      <c r="AW1286" s="143">
        <v>0</v>
      </c>
      <c r="AX1286" s="142">
        <v>0</v>
      </c>
      <c r="AY1286" s="143">
        <v>0</v>
      </c>
      <c r="AZ1286" s="142">
        <v>0</v>
      </c>
      <c r="BA1286" s="143">
        <v>0</v>
      </c>
      <c r="BB1286" s="142">
        <v>0</v>
      </c>
      <c r="BC1286" s="143">
        <v>0</v>
      </c>
      <c r="BE1286" s="139">
        <v>0</v>
      </c>
      <c r="BF1286" s="139">
        <v>0</v>
      </c>
      <c r="BG1286" s="139">
        <v>0</v>
      </c>
      <c r="BH1286" s="139">
        <v>0</v>
      </c>
      <c r="BI1286" s="139">
        <v>0</v>
      </c>
      <c r="BJ1286" s="139">
        <v>0</v>
      </c>
      <c r="BK1286" s="139">
        <v>0</v>
      </c>
      <c r="BL1286" s="139">
        <v>0</v>
      </c>
      <c r="BM1286" s="139">
        <v>0</v>
      </c>
      <c r="BN1286" s="139">
        <v>0</v>
      </c>
      <c r="BO1286" s="139">
        <v>0</v>
      </c>
      <c r="BP1286" s="139">
        <v>0</v>
      </c>
      <c r="BQ1286" s="144">
        <v>0</v>
      </c>
    </row>
    <row r="1287" spans="2:96" x14ac:dyDescent="0.25">
      <c r="K1287" s="135" t="s">
        <v>328</v>
      </c>
      <c r="N1287" s="61" t="s">
        <v>3278</v>
      </c>
      <c r="V1287" s="61" t="s">
        <v>409</v>
      </c>
      <c r="W1287" s="61" t="s">
        <v>420</v>
      </c>
      <c r="X1287" s="61">
        <v>152</v>
      </c>
      <c r="AB1287" s="136" t="s">
        <v>414</v>
      </c>
      <c r="AC1287" s="179">
        <v>250050006060</v>
      </c>
      <c r="AD1287" s="180" t="s">
        <v>3042</v>
      </c>
      <c r="AE1287" s="139">
        <v>110974.88</v>
      </c>
      <c r="AF1287" s="17">
        <v>0</v>
      </c>
      <c r="AG1287" s="17">
        <v>0</v>
      </c>
      <c r="AH1287" s="140">
        <v>0</v>
      </c>
      <c r="AI1287" s="141">
        <v>0</v>
      </c>
      <c r="AJ1287" s="142">
        <v>0</v>
      </c>
      <c r="AK1287" s="121">
        <v>0</v>
      </c>
      <c r="AL1287" s="142">
        <v>0</v>
      </c>
      <c r="AM1287" s="181">
        <v>0</v>
      </c>
      <c r="AN1287" s="141">
        <v>0</v>
      </c>
      <c r="AO1287" s="140">
        <v>0</v>
      </c>
      <c r="AP1287" s="140">
        <v>0</v>
      </c>
      <c r="AQ1287" s="140">
        <v>0</v>
      </c>
      <c r="AR1287" s="142">
        <v>0</v>
      </c>
      <c r="AS1287" s="143">
        <v>0</v>
      </c>
      <c r="AT1287" s="142">
        <v>0</v>
      </c>
      <c r="AU1287" s="143">
        <v>0</v>
      </c>
      <c r="AV1287" s="142">
        <v>0</v>
      </c>
      <c r="AW1287" s="143">
        <v>0</v>
      </c>
      <c r="AX1287" s="142">
        <v>0</v>
      </c>
      <c r="AY1287" s="143">
        <v>0</v>
      </c>
      <c r="AZ1287" s="142">
        <v>0</v>
      </c>
      <c r="BA1287" s="143">
        <v>0</v>
      </c>
      <c r="BB1287" s="142">
        <v>0</v>
      </c>
      <c r="BC1287" s="143">
        <v>0</v>
      </c>
      <c r="BE1287" s="139">
        <v>0</v>
      </c>
      <c r="BF1287" s="139">
        <v>0</v>
      </c>
      <c r="BG1287" s="139">
        <v>0</v>
      </c>
      <c r="BH1287" s="139">
        <v>0</v>
      </c>
      <c r="BI1287" s="139">
        <v>0</v>
      </c>
      <c r="BJ1287" s="139">
        <v>0</v>
      </c>
      <c r="BK1287" s="139">
        <v>0</v>
      </c>
      <c r="BL1287" s="139">
        <v>0</v>
      </c>
      <c r="BM1287" s="139">
        <v>0</v>
      </c>
      <c r="BN1287" s="139">
        <v>0</v>
      </c>
      <c r="BO1287" s="139">
        <v>0</v>
      </c>
      <c r="BP1287" s="139">
        <v>0</v>
      </c>
      <c r="BQ1287" s="144">
        <v>0</v>
      </c>
    </row>
    <row r="1288" spans="2:96" x14ac:dyDescent="0.25">
      <c r="K1288" s="135" t="s">
        <v>328</v>
      </c>
      <c r="N1288" s="61" t="s">
        <v>3279</v>
      </c>
      <c r="V1288" s="61" t="s">
        <v>409</v>
      </c>
      <c r="W1288" s="61" t="s">
        <v>420</v>
      </c>
      <c r="X1288" s="61">
        <v>152</v>
      </c>
      <c r="AB1288" s="136" t="s">
        <v>414</v>
      </c>
      <c r="AC1288" s="179">
        <v>250050006080</v>
      </c>
      <c r="AD1288" s="180" t="s">
        <v>3280</v>
      </c>
      <c r="AE1288" s="139">
        <v>27624.7</v>
      </c>
      <c r="AF1288" s="17">
        <v>0</v>
      </c>
      <c r="AG1288" s="17">
        <v>0</v>
      </c>
      <c r="AH1288" s="140">
        <v>0</v>
      </c>
      <c r="AI1288" s="141">
        <v>0</v>
      </c>
      <c r="AJ1288" s="142">
        <v>0</v>
      </c>
      <c r="AK1288" s="121">
        <v>0</v>
      </c>
      <c r="AL1288" s="142">
        <v>0</v>
      </c>
      <c r="AM1288" s="181">
        <v>0</v>
      </c>
      <c r="AN1288" s="141">
        <v>0</v>
      </c>
      <c r="AO1288" s="140">
        <v>0</v>
      </c>
      <c r="AP1288" s="140">
        <v>0</v>
      </c>
      <c r="AQ1288" s="140">
        <v>0</v>
      </c>
      <c r="AR1288" s="142">
        <v>0</v>
      </c>
      <c r="AS1288" s="143">
        <v>0</v>
      </c>
      <c r="AT1288" s="142">
        <v>0</v>
      </c>
      <c r="AU1288" s="143">
        <v>0</v>
      </c>
      <c r="AV1288" s="142">
        <v>0</v>
      </c>
      <c r="AW1288" s="143">
        <v>0</v>
      </c>
      <c r="AX1288" s="142">
        <v>0</v>
      </c>
      <c r="AY1288" s="143">
        <v>0</v>
      </c>
      <c r="AZ1288" s="142">
        <v>0</v>
      </c>
      <c r="BA1288" s="143">
        <v>0</v>
      </c>
      <c r="BB1288" s="142">
        <v>0</v>
      </c>
      <c r="BC1288" s="143">
        <v>0</v>
      </c>
      <c r="BE1288" s="139">
        <v>0</v>
      </c>
      <c r="BF1288" s="139">
        <v>0</v>
      </c>
      <c r="BG1288" s="139">
        <v>0</v>
      </c>
      <c r="BH1288" s="139">
        <v>0</v>
      </c>
      <c r="BI1288" s="139">
        <v>0</v>
      </c>
      <c r="BJ1288" s="139">
        <v>0</v>
      </c>
      <c r="BK1288" s="139">
        <v>0</v>
      </c>
      <c r="BL1288" s="139">
        <v>0</v>
      </c>
      <c r="BM1288" s="139">
        <v>0</v>
      </c>
      <c r="BN1288" s="139">
        <v>0</v>
      </c>
      <c r="BO1288" s="139">
        <v>0</v>
      </c>
      <c r="BP1288" s="139">
        <v>0</v>
      </c>
      <c r="BQ1288" s="144">
        <v>0</v>
      </c>
    </row>
    <row r="1289" spans="2:96" x14ac:dyDescent="0.25">
      <c r="K1289" s="135" t="s">
        <v>328</v>
      </c>
      <c r="N1289" s="61" t="s">
        <v>3281</v>
      </c>
      <c r="V1289" s="61" t="s">
        <v>409</v>
      </c>
      <c r="W1289" s="61" t="s">
        <v>420</v>
      </c>
      <c r="X1289" s="61">
        <v>152</v>
      </c>
      <c r="AB1289" s="136" t="s">
        <v>414</v>
      </c>
      <c r="AC1289" s="179">
        <v>250050006095</v>
      </c>
      <c r="AD1289" s="180" t="s">
        <v>3282</v>
      </c>
      <c r="AE1289" s="139">
        <v>-4533.2699999999995</v>
      </c>
      <c r="AF1289" s="17">
        <v>0</v>
      </c>
      <c r="AG1289" s="17">
        <v>0</v>
      </c>
      <c r="AH1289" s="140">
        <v>0</v>
      </c>
      <c r="AI1289" s="141">
        <v>0</v>
      </c>
      <c r="AJ1289" s="142">
        <v>0</v>
      </c>
      <c r="AK1289" s="121">
        <v>0</v>
      </c>
      <c r="AL1289" s="142">
        <v>0</v>
      </c>
      <c r="AM1289" s="181">
        <v>0</v>
      </c>
      <c r="AN1289" s="141">
        <v>0</v>
      </c>
      <c r="AO1289" s="140">
        <v>0</v>
      </c>
      <c r="AP1289" s="140">
        <v>0</v>
      </c>
      <c r="AQ1289" s="140">
        <v>0</v>
      </c>
      <c r="AR1289" s="142">
        <v>0</v>
      </c>
      <c r="AS1289" s="143">
        <v>0</v>
      </c>
      <c r="AT1289" s="142">
        <v>0</v>
      </c>
      <c r="AU1289" s="143">
        <v>0</v>
      </c>
      <c r="AV1289" s="142">
        <v>0</v>
      </c>
      <c r="AW1289" s="143">
        <v>0</v>
      </c>
      <c r="AX1289" s="142">
        <v>0</v>
      </c>
      <c r="AY1289" s="143">
        <v>0</v>
      </c>
      <c r="AZ1289" s="142">
        <v>0</v>
      </c>
      <c r="BA1289" s="143">
        <v>0</v>
      </c>
      <c r="BB1289" s="142">
        <v>0</v>
      </c>
      <c r="BC1289" s="143">
        <v>0</v>
      </c>
      <c r="BE1289" s="139">
        <v>0</v>
      </c>
      <c r="BF1289" s="139">
        <v>0</v>
      </c>
      <c r="BG1289" s="139">
        <v>0</v>
      </c>
      <c r="BH1289" s="139">
        <v>0</v>
      </c>
      <c r="BI1289" s="139">
        <v>0</v>
      </c>
      <c r="BJ1289" s="139">
        <v>0</v>
      </c>
      <c r="BK1289" s="139">
        <v>0</v>
      </c>
      <c r="BL1289" s="139">
        <v>0</v>
      </c>
      <c r="BM1289" s="139">
        <v>0</v>
      </c>
      <c r="BN1289" s="139">
        <v>0</v>
      </c>
      <c r="BO1289" s="139">
        <v>0</v>
      </c>
      <c r="BP1289" s="139">
        <v>0</v>
      </c>
      <c r="BQ1289" s="144">
        <v>0</v>
      </c>
    </row>
    <row r="1290" spans="2:96" ht="18.75" hidden="1" x14ac:dyDescent="0.3">
      <c r="B1290" s="120" t="s">
        <v>318</v>
      </c>
      <c r="C1290" s="120" t="s">
        <v>318</v>
      </c>
      <c r="J1290" s="120" t="s">
        <v>318</v>
      </c>
      <c r="K1290" s="135" t="s">
        <v>321</v>
      </c>
      <c r="N1290" s="61" t="s">
        <v>323</v>
      </c>
      <c r="AC1290" s="145"/>
      <c r="AD1290" s="165"/>
      <c r="AE1290" s="17"/>
      <c r="AI1290" s="163"/>
      <c r="AS1290" s="61"/>
      <c r="AU1290" s="61"/>
      <c r="AW1290" s="61"/>
      <c r="AY1290" s="61"/>
      <c r="BA1290" s="61"/>
      <c r="BB1290" s="61"/>
      <c r="BC1290" s="61"/>
      <c r="BE1290" s="17"/>
      <c r="BF1290" s="17"/>
      <c r="BG1290" s="17"/>
      <c r="BH1290" s="17"/>
      <c r="BI1290" s="17"/>
      <c r="BJ1290" s="17"/>
      <c r="BK1290" s="17"/>
      <c r="BL1290" s="17"/>
      <c r="BM1290" s="17"/>
      <c r="BN1290" s="17"/>
      <c r="BO1290" s="17"/>
      <c r="BP1290" s="17"/>
      <c r="BQ1290" s="166"/>
    </row>
    <row r="1291" spans="2:96" ht="17.25" x14ac:dyDescent="0.3">
      <c r="K1291" s="135" t="s">
        <v>325</v>
      </c>
      <c r="V1291" s="61" t="s">
        <v>409</v>
      </c>
      <c r="W1291" s="61" t="s">
        <v>420</v>
      </c>
      <c r="AB1291" s="136" t="s">
        <v>414</v>
      </c>
      <c r="AC1291" s="167" t="s">
        <v>1524</v>
      </c>
      <c r="AD1291" s="138"/>
      <c r="AE1291" s="168">
        <v>98389230.439999998</v>
      </c>
      <c r="AF1291" s="168">
        <v>106243721.13</v>
      </c>
      <c r="AG1291" s="168">
        <v>113331415.64999999</v>
      </c>
      <c r="AH1291" s="169">
        <v>113651338.71259475</v>
      </c>
      <c r="AI1291" s="170">
        <v>38708373.239999972</v>
      </c>
      <c r="AJ1291" s="169">
        <v>116125119.71999991</v>
      </c>
      <c r="AK1291" s="170">
        <v>93684066.460000053</v>
      </c>
      <c r="AL1291" s="169">
        <v>112420879.75200006</v>
      </c>
      <c r="AM1291" s="170">
        <v>94958844.784637153</v>
      </c>
      <c r="AN1291" s="170">
        <v>112376560.38795765</v>
      </c>
      <c r="AO1291" s="169">
        <v>111665502.70857127</v>
      </c>
      <c r="AP1291" s="169">
        <v>122054192.82670413</v>
      </c>
      <c r="AQ1291" s="169">
        <v>127156031.10545193</v>
      </c>
      <c r="AR1291" s="169">
        <v>-11030911.385452017</v>
      </c>
      <c r="AS1291" s="171">
        <v>-9.4991603987575432E-2</v>
      </c>
      <c r="AT1291" s="169">
        <v>-13504692.392857179</v>
      </c>
      <c r="AU1291" s="171">
        <v>-0.11882563413536457</v>
      </c>
      <c r="AV1291" s="169">
        <v>-13824615.455451936</v>
      </c>
      <c r="AW1291" s="171">
        <v>-0.12198396513590128</v>
      </c>
      <c r="AX1291" s="169">
        <v>-5929073.1067042202</v>
      </c>
      <c r="AY1291" s="171">
        <v>-5.1057627505576401E-2</v>
      </c>
      <c r="AZ1291" s="169">
        <v>-8402854.114109382</v>
      </c>
      <c r="BA1291" s="171">
        <v>-7.3935372951116712E-2</v>
      </c>
      <c r="BB1291" s="169">
        <v>-5101838.278747797</v>
      </c>
      <c r="BC1291" s="171">
        <v>-4.179977893911048E-2</v>
      </c>
      <c r="BE1291" s="168">
        <v>10968300.548334993</v>
      </c>
      <c r="BF1291" s="168">
        <v>10279884.288939586</v>
      </c>
      <c r="BG1291" s="168">
        <v>10580358.534005444</v>
      </c>
      <c r="BH1291" s="168">
        <v>11102691.863576138</v>
      </c>
      <c r="BI1291" s="168">
        <v>10156935.384682428</v>
      </c>
      <c r="BJ1291" s="168">
        <v>10510129.709063899</v>
      </c>
      <c r="BK1291" s="168">
        <v>10508153.409179823</v>
      </c>
      <c r="BL1291" s="168">
        <v>10586855.036377858</v>
      </c>
      <c r="BM1291" s="168">
        <v>10696470.477763047</v>
      </c>
      <c r="BN1291" s="168">
        <v>10572815.232632622</v>
      </c>
      <c r="BO1291" s="168">
        <v>10656689.360854097</v>
      </c>
      <c r="BP1291" s="168">
        <v>10536747.260041988</v>
      </c>
      <c r="BQ1291" s="172">
        <v>127156031.10545193</v>
      </c>
    </row>
    <row r="1292" spans="2:96" ht="18.75" x14ac:dyDescent="0.3">
      <c r="K1292" s="135" t="s">
        <v>325</v>
      </c>
      <c r="AC1292" s="145"/>
      <c r="AD1292" s="173"/>
      <c r="AE1292" s="174"/>
      <c r="AI1292" s="175"/>
      <c r="AS1292" s="61"/>
      <c r="AU1292" s="61"/>
      <c r="AW1292" s="61"/>
      <c r="AY1292" s="61"/>
      <c r="BA1292" s="61"/>
      <c r="BB1292" s="61"/>
      <c r="BC1292" s="61"/>
      <c r="BE1292" s="174"/>
      <c r="BF1292" s="174"/>
      <c r="BG1292" s="174"/>
      <c r="BH1292" s="174"/>
      <c r="BI1292" s="174"/>
      <c r="BJ1292" s="174"/>
      <c r="BK1292" s="174"/>
      <c r="BL1292" s="174"/>
      <c r="BM1292" s="174"/>
      <c r="BN1292" s="174"/>
      <c r="BO1292" s="174"/>
      <c r="BP1292" s="174"/>
      <c r="BQ1292" s="176"/>
    </row>
    <row r="1293" spans="2:96" ht="18.75" x14ac:dyDescent="0.3">
      <c r="K1293" s="135" t="s">
        <v>325</v>
      </c>
      <c r="M1293" s="61" t="s">
        <v>422</v>
      </c>
      <c r="N1293" s="61" t="s">
        <v>1525</v>
      </c>
      <c r="V1293" s="61" t="s">
        <v>409</v>
      </c>
      <c r="W1293" s="61" t="s">
        <v>423</v>
      </c>
      <c r="X1293" s="61">
        <v>153</v>
      </c>
      <c r="AB1293" s="136" t="s">
        <v>414</v>
      </c>
      <c r="AC1293" s="162" t="s">
        <v>424</v>
      </c>
      <c r="AD1293" s="138"/>
      <c r="AE1293" s="39"/>
      <c r="AI1293" s="163"/>
      <c r="AS1293" s="61"/>
      <c r="AU1293" s="61"/>
      <c r="AW1293" s="61"/>
      <c r="AY1293" s="61"/>
      <c r="BA1293" s="61"/>
      <c r="BB1293" s="61"/>
      <c r="BC1293" s="61"/>
      <c r="BE1293" s="39"/>
      <c r="BF1293" s="39"/>
      <c r="BG1293" s="39"/>
      <c r="BH1293" s="39"/>
      <c r="BI1293" s="39"/>
      <c r="BJ1293" s="39"/>
      <c r="BK1293" s="39"/>
      <c r="BL1293" s="39"/>
      <c r="BM1293" s="39"/>
      <c r="BN1293" s="39"/>
      <c r="BO1293" s="39"/>
      <c r="BP1293" s="39"/>
      <c r="BQ1293" s="164"/>
      <c r="BS1293" s="61">
        <v>1876237.14</v>
      </c>
      <c r="BT1293" s="61">
        <v>3719801.79</v>
      </c>
      <c r="BU1293" s="61">
        <v>4132362.5100000002</v>
      </c>
      <c r="BV1293" s="61">
        <v>4702673.2883195039</v>
      </c>
      <c r="BW1293" s="61">
        <v>1105116.8399999999</v>
      </c>
      <c r="BX1293" s="61">
        <v>3315350.5199999996</v>
      </c>
      <c r="BY1293" s="61">
        <v>4823427.4799999995</v>
      </c>
      <c r="BZ1293" s="61">
        <v>5788112.9759999998</v>
      </c>
      <c r="CA1293" s="61">
        <v>3925615.2040143851</v>
      </c>
      <c r="CB1293" s="61">
        <v>5600485.5643051183</v>
      </c>
      <c r="CC1293" s="61">
        <v>4912018.0114285722</v>
      </c>
      <c r="CD1293" s="61">
        <v>4610041.1789716342</v>
      </c>
      <c r="CE1293" s="61">
        <v>4451789.6123248283</v>
      </c>
      <c r="CG1293" s="61">
        <v>389019.83075981186</v>
      </c>
      <c r="CH1293" s="61">
        <v>354702.72068068007</v>
      </c>
      <c r="CI1293" s="61">
        <v>368826.82179313502</v>
      </c>
      <c r="CJ1293" s="61">
        <v>387706.3755169803</v>
      </c>
      <c r="CK1293" s="61">
        <v>350818.59086572315</v>
      </c>
      <c r="CL1293" s="61">
        <v>370166.20799435512</v>
      </c>
      <c r="CM1293" s="61">
        <v>374614.03428711765</v>
      </c>
      <c r="CN1293" s="61">
        <v>371591.55985742877</v>
      </c>
      <c r="CO1293" s="61">
        <v>371543.33518931142</v>
      </c>
      <c r="CP1293" s="61">
        <v>377892.48993040522</v>
      </c>
      <c r="CQ1293" s="61">
        <v>372885.93981148052</v>
      </c>
      <c r="CR1293" s="61">
        <v>362021.70563839911</v>
      </c>
    </row>
    <row r="1294" spans="2:96" x14ac:dyDescent="0.25">
      <c r="K1294" s="135" t="s">
        <v>328</v>
      </c>
      <c r="N1294" s="61" t="s">
        <v>1526</v>
      </c>
      <c r="V1294" s="61" t="s">
        <v>409</v>
      </c>
      <c r="W1294" s="61" t="s">
        <v>423</v>
      </c>
      <c r="X1294" s="61">
        <v>153</v>
      </c>
      <c r="AB1294" s="136" t="s">
        <v>414</v>
      </c>
      <c r="AC1294" s="179">
        <v>4810090</v>
      </c>
      <c r="AD1294" s="180" t="s">
        <v>1527</v>
      </c>
      <c r="AE1294" s="139">
        <v>0</v>
      </c>
      <c r="AF1294" s="17">
        <v>7881.4699999999993</v>
      </c>
      <c r="AG1294" s="17">
        <v>111400.38999999998</v>
      </c>
      <c r="AH1294" s="140">
        <v>15514.768054320461</v>
      </c>
      <c r="AI1294" s="141">
        <v>4781.21</v>
      </c>
      <c r="AJ1294" s="142">
        <v>14343.630000000001</v>
      </c>
      <c r="AK1294" s="121">
        <v>4895.8100000000004</v>
      </c>
      <c r="AL1294" s="142">
        <v>5874.9719999999998</v>
      </c>
      <c r="AM1294" s="181">
        <v>12928.973378552279</v>
      </c>
      <c r="AN1294" s="141">
        <v>7481.6046757681825</v>
      </c>
      <c r="AO1294" s="140">
        <v>8223.7542857142907</v>
      </c>
      <c r="AP1294" s="140">
        <v>14813.185612073201</v>
      </c>
      <c r="AQ1294" s="140">
        <v>14129.954089760027</v>
      </c>
      <c r="AR1294" s="142">
        <v>213.67591023997375</v>
      </c>
      <c r="AS1294" s="143">
        <v>1.4896920112968177E-2</v>
      </c>
      <c r="AT1294" s="142">
        <v>1384.8139645604333</v>
      </c>
      <c r="AU1294" s="143">
        <v>8.9257793588141884E-2</v>
      </c>
      <c r="AV1294" s="142">
        <v>97270.435910239961</v>
      </c>
      <c r="AW1294" s="143">
        <v>0.87316064073240651</v>
      </c>
      <c r="AX1294" s="142">
        <v>-469.55561207319988</v>
      </c>
      <c r="AY1294" s="143">
        <v>-3.2736177109504348E-2</v>
      </c>
      <c r="AZ1294" s="142">
        <v>701.58244224725968</v>
      </c>
      <c r="BA1294" s="143">
        <v>4.5220298478899086E-2</v>
      </c>
      <c r="BB1294" s="142">
        <v>683.23152231317363</v>
      </c>
      <c r="BC1294" s="143">
        <v>4.6123199979099631E-2</v>
      </c>
      <c r="BE1294" s="139">
        <v>1201.8789621582689</v>
      </c>
      <c r="BF1294" s="139">
        <v>1160.0798403529088</v>
      </c>
      <c r="BG1294" s="139">
        <v>1201.8789621582689</v>
      </c>
      <c r="BH1294" s="139">
        <v>1201.8789621602891</v>
      </c>
      <c r="BI1294" s="139">
        <v>1076.4819932664088</v>
      </c>
      <c r="BJ1294" s="139">
        <v>1201.8789621623189</v>
      </c>
      <c r="BK1294" s="139">
        <v>1160.0798403587992</v>
      </c>
      <c r="BL1294" s="139">
        <v>1201.8789621643489</v>
      </c>
      <c r="BM1294" s="139">
        <v>1160.0798403587992</v>
      </c>
      <c r="BN1294" s="139">
        <v>1201.8789621643489</v>
      </c>
      <c r="BO1294" s="139">
        <v>1201.8789621643489</v>
      </c>
      <c r="BP1294" s="139">
        <v>1160.0798402909188</v>
      </c>
      <c r="BQ1294" s="144">
        <v>14129.954089760025</v>
      </c>
    </row>
    <row r="1295" spans="2:96" x14ac:dyDescent="0.25">
      <c r="K1295" s="135" t="s">
        <v>328</v>
      </c>
      <c r="N1295" s="61" t="s">
        <v>1528</v>
      </c>
      <c r="V1295" s="61" t="s">
        <v>409</v>
      </c>
      <c r="W1295" s="61" t="s">
        <v>423</v>
      </c>
      <c r="X1295" s="61">
        <v>153</v>
      </c>
      <c r="AB1295" s="136" t="s">
        <v>414</v>
      </c>
      <c r="AC1295" s="179">
        <v>4810105</v>
      </c>
      <c r="AD1295" s="180" t="s">
        <v>1529</v>
      </c>
      <c r="AE1295" s="139">
        <v>0</v>
      </c>
      <c r="AF1295" s="17">
        <v>-3238.32</v>
      </c>
      <c r="AG1295" s="17">
        <v>476.0600000000004</v>
      </c>
      <c r="AH1295" s="140">
        <v>1218.8858142678041</v>
      </c>
      <c r="AI1295" s="141">
        <v>35.14</v>
      </c>
      <c r="AJ1295" s="142">
        <v>105.42</v>
      </c>
      <c r="AK1295" s="121">
        <v>1997.87</v>
      </c>
      <c r="AL1295" s="142">
        <v>2397.4439999999995</v>
      </c>
      <c r="AM1295" s="181">
        <v>1015.7381785496376</v>
      </c>
      <c r="AN1295" s="141">
        <v>2201.0176357181663</v>
      </c>
      <c r="AO1295" s="140">
        <v>60.24</v>
      </c>
      <c r="AP1295" s="140">
        <v>108.87104779088401</v>
      </c>
      <c r="AQ1295" s="140">
        <v>103.84956672369499</v>
      </c>
      <c r="AR1295" s="142">
        <v>1.5704332763050104</v>
      </c>
      <c r="AS1295" s="143">
        <v>1.489691971452296E-2</v>
      </c>
      <c r="AT1295" s="142">
        <v>1115.0362475441091</v>
      </c>
      <c r="AU1295" s="143">
        <v>0.91479959360583873</v>
      </c>
      <c r="AV1295" s="142">
        <v>372.21043327630542</v>
      </c>
      <c r="AW1295" s="143">
        <v>0.78185613846217938</v>
      </c>
      <c r="AX1295" s="142">
        <v>-3.4510477908840045</v>
      </c>
      <c r="AY1295" s="143">
        <v>-3.2736177109504883E-2</v>
      </c>
      <c r="AZ1295" s="142">
        <v>1110.0147664769202</v>
      </c>
      <c r="BA1295" s="143">
        <v>0.91067986310408922</v>
      </c>
      <c r="BB1295" s="142">
        <v>5.0214810671890149</v>
      </c>
      <c r="BC1295" s="143">
        <v>4.6123199593285015E-2</v>
      </c>
      <c r="BE1295" s="139">
        <v>8.8333343921093217</v>
      </c>
      <c r="BF1295" s="139">
        <v>8.5261274005235617</v>
      </c>
      <c r="BG1295" s="139">
        <v>8.8333343921093217</v>
      </c>
      <c r="BH1295" s="139">
        <v>8.8333343941395697</v>
      </c>
      <c r="BI1295" s="139">
        <v>7.911716335288502</v>
      </c>
      <c r="BJ1295" s="139">
        <v>8.8333343961698318</v>
      </c>
      <c r="BK1295" s="139">
        <v>8.5261274064178512</v>
      </c>
      <c r="BL1295" s="139">
        <v>8.8333343982000798</v>
      </c>
      <c r="BM1295" s="139">
        <v>8.5261274064178512</v>
      </c>
      <c r="BN1295" s="139">
        <v>8.8333343982000798</v>
      </c>
      <c r="BO1295" s="139">
        <v>8.8333343982000798</v>
      </c>
      <c r="BP1295" s="139">
        <v>8.5261274059189418</v>
      </c>
      <c r="BQ1295" s="144">
        <v>103.84956672369501</v>
      </c>
    </row>
    <row r="1296" spans="2:96" x14ac:dyDescent="0.25">
      <c r="K1296" s="135" t="s">
        <v>328</v>
      </c>
      <c r="N1296" s="61" t="s">
        <v>1530</v>
      </c>
      <c r="V1296" s="61" t="s">
        <v>409</v>
      </c>
      <c r="W1296" s="61" t="s">
        <v>423</v>
      </c>
      <c r="X1296" s="61">
        <v>153</v>
      </c>
      <c r="AB1296" s="136" t="s">
        <v>414</v>
      </c>
      <c r="AC1296" s="179">
        <v>4810107</v>
      </c>
      <c r="AD1296" s="180" t="s">
        <v>1531</v>
      </c>
      <c r="AE1296" s="139">
        <v>0</v>
      </c>
      <c r="AF1296" s="17">
        <v>0</v>
      </c>
      <c r="AG1296" s="17">
        <v>6373.1</v>
      </c>
      <c r="AH1296" s="140">
        <v>16317.44146263437</v>
      </c>
      <c r="AI1296" s="141">
        <v>12446</v>
      </c>
      <c r="AJ1296" s="142">
        <v>37338</v>
      </c>
      <c r="AK1296" s="121">
        <v>16129</v>
      </c>
      <c r="AL1296" s="142">
        <v>19354.800000000003</v>
      </c>
      <c r="AM1296" s="181">
        <v>13597.867885478219</v>
      </c>
      <c r="AN1296" s="141">
        <v>18848.573577156152</v>
      </c>
      <c r="AO1296" s="140">
        <v>21336</v>
      </c>
      <c r="AP1296" s="140">
        <v>38560.303380914702</v>
      </c>
      <c r="AQ1296" s="140">
        <v>36781.778796754261</v>
      </c>
      <c r="AR1296" s="142">
        <v>556.22120324573916</v>
      </c>
      <c r="AS1296" s="143">
        <v>1.4896920114782237E-2</v>
      </c>
      <c r="AT1296" s="142">
        <v>-20464.337334119889</v>
      </c>
      <c r="AU1296" s="143">
        <v>-1.2541388538749521</v>
      </c>
      <c r="AV1296" s="142">
        <v>-30408.678796754262</v>
      </c>
      <c r="AW1296" s="143">
        <v>-4.7714108984252972</v>
      </c>
      <c r="AX1296" s="142">
        <v>-1222.3033809147018</v>
      </c>
      <c r="AY1296" s="143">
        <v>-3.2736177109505112E-2</v>
      </c>
      <c r="AZ1296" s="142">
        <v>-22242.86191828033</v>
      </c>
      <c r="BA1296" s="143">
        <v>-1.363134163478674</v>
      </c>
      <c r="BB1296" s="142">
        <v>1778.524584160441</v>
      </c>
      <c r="BC1296" s="143">
        <v>4.6123199980856892E-2</v>
      </c>
      <c r="BE1296" s="139">
        <v>3128.6192330025128</v>
      </c>
      <c r="BF1296" s="139">
        <v>3019.8116570982129</v>
      </c>
      <c r="BG1296" s="139">
        <v>3128.6192330025128</v>
      </c>
      <c r="BH1296" s="139">
        <v>3128.6192330045428</v>
      </c>
      <c r="BI1296" s="139">
        <v>2802.1975374785529</v>
      </c>
      <c r="BJ1296" s="139">
        <v>3128.6192330065733</v>
      </c>
      <c r="BK1296" s="139">
        <v>3019.8116571040928</v>
      </c>
      <c r="BL1296" s="139">
        <v>3128.6192330085928</v>
      </c>
      <c r="BM1296" s="139">
        <v>3019.8116571040928</v>
      </c>
      <c r="BN1296" s="139">
        <v>3128.6192330085928</v>
      </c>
      <c r="BO1296" s="139">
        <v>3128.6192330085928</v>
      </c>
      <c r="BP1296" s="139">
        <v>3019.8116569273934</v>
      </c>
      <c r="BQ1296" s="144">
        <v>36781.778796754261</v>
      </c>
    </row>
    <row r="1297" spans="11:69" x14ac:dyDescent="0.25">
      <c r="K1297" s="135" t="s">
        <v>328</v>
      </c>
      <c r="N1297" s="61" t="s">
        <v>3283</v>
      </c>
      <c r="V1297" s="61" t="s">
        <v>409</v>
      </c>
      <c r="W1297" s="61" t="s">
        <v>423</v>
      </c>
      <c r="X1297" s="61">
        <v>153</v>
      </c>
      <c r="AB1297" s="136" t="s">
        <v>414</v>
      </c>
      <c r="AC1297" s="179">
        <v>4810109</v>
      </c>
      <c r="AD1297" s="180" t="s">
        <v>3284</v>
      </c>
      <c r="AE1297" s="139">
        <v>0</v>
      </c>
      <c r="AF1297" s="17">
        <v>600.91000000000008</v>
      </c>
      <c r="AG1297" s="17">
        <v>3698.7</v>
      </c>
      <c r="AH1297" s="140">
        <v>9263.388807944084</v>
      </c>
      <c r="AI1297" s="141">
        <v>0</v>
      </c>
      <c r="AJ1297" s="142">
        <v>0</v>
      </c>
      <c r="AK1297" s="121">
        <v>75.959999999999994</v>
      </c>
      <c r="AL1297" s="142">
        <v>91.151999999999987</v>
      </c>
      <c r="AM1297" s="181">
        <v>7719.4906732566633</v>
      </c>
      <c r="AN1297" s="141">
        <v>1619.8581346874207</v>
      </c>
      <c r="AO1297" s="140">
        <v>0</v>
      </c>
      <c r="AP1297" s="140">
        <v>0</v>
      </c>
      <c r="AQ1297" s="140">
        <v>0</v>
      </c>
      <c r="AR1297" s="142">
        <v>0</v>
      </c>
      <c r="AS1297" s="143">
        <v>0</v>
      </c>
      <c r="AT1297" s="142">
        <v>9263.388807944084</v>
      </c>
      <c r="AU1297" s="143">
        <v>1</v>
      </c>
      <c r="AV1297" s="142">
        <v>3698.7</v>
      </c>
      <c r="AW1297" s="143">
        <v>1</v>
      </c>
      <c r="AX1297" s="142">
        <v>0</v>
      </c>
      <c r="AY1297" s="143">
        <v>0</v>
      </c>
      <c r="AZ1297" s="142">
        <v>9263.388807944084</v>
      </c>
      <c r="BA1297" s="143">
        <v>1</v>
      </c>
      <c r="BB1297" s="142">
        <v>0</v>
      </c>
      <c r="BC1297" s="143">
        <v>0</v>
      </c>
      <c r="BE1297" s="139">
        <v>0</v>
      </c>
      <c r="BF1297" s="139">
        <v>0</v>
      </c>
      <c r="BG1297" s="139">
        <v>0</v>
      </c>
      <c r="BH1297" s="139">
        <v>0</v>
      </c>
      <c r="BI1297" s="139">
        <v>0</v>
      </c>
      <c r="BJ1297" s="139">
        <v>0</v>
      </c>
      <c r="BK1297" s="139">
        <v>0</v>
      </c>
      <c r="BL1297" s="139">
        <v>0</v>
      </c>
      <c r="BM1297" s="139">
        <v>0</v>
      </c>
      <c r="BN1297" s="139">
        <v>0</v>
      </c>
      <c r="BO1297" s="139">
        <v>0</v>
      </c>
      <c r="BP1297" s="139">
        <v>0</v>
      </c>
      <c r="BQ1297" s="144">
        <v>0</v>
      </c>
    </row>
    <row r="1298" spans="11:69" x14ac:dyDescent="0.25">
      <c r="K1298" s="135" t="s">
        <v>328</v>
      </c>
      <c r="N1298" s="61" t="s">
        <v>1532</v>
      </c>
      <c r="V1298" s="61" t="s">
        <v>409</v>
      </c>
      <c r="W1298" s="61" t="s">
        <v>423</v>
      </c>
      <c r="X1298" s="61">
        <v>153</v>
      </c>
      <c r="AB1298" s="136" t="s">
        <v>414</v>
      </c>
      <c r="AC1298" s="179">
        <v>4810110</v>
      </c>
      <c r="AD1298" s="180" t="s">
        <v>1533</v>
      </c>
      <c r="AE1298" s="139">
        <v>0</v>
      </c>
      <c r="AF1298" s="17">
        <v>1194.7100000000005</v>
      </c>
      <c r="AG1298" s="17">
        <v>33628</v>
      </c>
      <c r="AH1298" s="140">
        <v>9263.388807944084</v>
      </c>
      <c r="AI1298" s="141">
        <v>11364.83</v>
      </c>
      <c r="AJ1298" s="142">
        <v>34094.49</v>
      </c>
      <c r="AK1298" s="121">
        <v>10691.47</v>
      </c>
      <c r="AL1298" s="142">
        <v>12829.763999999999</v>
      </c>
      <c r="AM1298" s="181">
        <v>7719.4906732566633</v>
      </c>
      <c r="AN1298" s="141">
        <v>12235.36813468742</v>
      </c>
      <c r="AO1298" s="140">
        <v>18047.091428571399</v>
      </c>
      <c r="AP1298" s="140">
        <v>35210.613263098297</v>
      </c>
      <c r="AQ1298" s="140">
        <v>33586.587106119434</v>
      </c>
      <c r="AR1298" s="142">
        <v>507.90289388056408</v>
      </c>
      <c r="AS1298" s="143">
        <v>1.4896920114674368E-2</v>
      </c>
      <c r="AT1298" s="142">
        <v>-24323.19829817535</v>
      </c>
      <c r="AU1298" s="143">
        <v>-2.6257343616319218</v>
      </c>
      <c r="AV1298" s="142">
        <v>41.412893880566116</v>
      </c>
      <c r="AW1298" s="143">
        <v>1.2315003532938657E-3</v>
      </c>
      <c r="AX1298" s="142">
        <v>-1116.1232630982995</v>
      </c>
      <c r="AY1298" s="143">
        <v>-3.2736177109506541E-2</v>
      </c>
      <c r="AZ1298" s="142">
        <v>-25947.224455154214</v>
      </c>
      <c r="BA1298" s="143">
        <v>-2.801050996898935</v>
      </c>
      <c r="BB1298" s="142">
        <v>1624.0261569788636</v>
      </c>
      <c r="BC1298" s="143">
        <v>4.612319998075376E-2</v>
      </c>
      <c r="BE1298" s="139">
        <v>2856.8396045158001</v>
      </c>
      <c r="BF1298" s="139">
        <v>2757.4840201622296</v>
      </c>
      <c r="BG1298" s="139">
        <v>2856.8396045158001</v>
      </c>
      <c r="BH1298" s="139">
        <v>2856.8396045178301</v>
      </c>
      <c r="BI1298" s="139">
        <v>2558.7737939792696</v>
      </c>
      <c r="BJ1298" s="139">
        <v>2856.8396045198597</v>
      </c>
      <c r="BK1298" s="139">
        <v>2757.4840201681204</v>
      </c>
      <c r="BL1298" s="139">
        <v>2856.8396045218801</v>
      </c>
      <c r="BM1298" s="139">
        <v>2757.4840201681204</v>
      </c>
      <c r="BN1298" s="139">
        <v>2856.8396045218801</v>
      </c>
      <c r="BO1298" s="139">
        <v>2856.8396045218801</v>
      </c>
      <c r="BP1298" s="139">
        <v>2757.4840200067702</v>
      </c>
      <c r="BQ1298" s="144">
        <v>33586.587106119441</v>
      </c>
    </row>
    <row r="1299" spans="11:69" x14ac:dyDescent="0.25">
      <c r="K1299" s="135" t="s">
        <v>328</v>
      </c>
      <c r="N1299" s="61" t="s">
        <v>1534</v>
      </c>
      <c r="V1299" s="61" t="s">
        <v>409</v>
      </c>
      <c r="W1299" s="61" t="s">
        <v>423</v>
      </c>
      <c r="X1299" s="61">
        <v>153</v>
      </c>
      <c r="AB1299" s="136" t="s">
        <v>414</v>
      </c>
      <c r="AC1299" s="179">
        <v>4810113</v>
      </c>
      <c r="AD1299" s="180" t="s">
        <v>1535</v>
      </c>
      <c r="AE1299" s="139">
        <v>0</v>
      </c>
      <c r="AF1299" s="17">
        <v>-549.22999999999956</v>
      </c>
      <c r="AG1299" s="17">
        <v>8442.07</v>
      </c>
      <c r="AH1299" s="140">
        <v>13695.605428033272</v>
      </c>
      <c r="AI1299" s="141">
        <v>-85.74</v>
      </c>
      <c r="AJ1299" s="142">
        <v>-257.21999999999997</v>
      </c>
      <c r="AK1299" s="121">
        <v>102.26</v>
      </c>
      <c r="AL1299" s="142">
        <v>122.71200000000002</v>
      </c>
      <c r="AM1299" s="181">
        <v>11413.004523318203</v>
      </c>
      <c r="AN1299" s="141">
        <v>2384.8609047150694</v>
      </c>
      <c r="AO1299" s="140">
        <v>-181.26857142857102</v>
      </c>
      <c r="AP1299" s="140">
        <v>-265.64039947610701</v>
      </c>
      <c r="AQ1299" s="140">
        <v>-253.38821416541595</v>
      </c>
      <c r="AR1299" s="142">
        <v>-3.831785834584025</v>
      </c>
      <c r="AS1299" s="143">
        <v>-1.4896920280631465E-2</v>
      </c>
      <c r="AT1299" s="142">
        <v>13948.993642198688</v>
      </c>
      <c r="AU1299" s="143">
        <v>1.0185014248181217</v>
      </c>
      <c r="AV1299" s="142">
        <v>8695.4582141654155</v>
      </c>
      <c r="AW1299" s="143">
        <v>1.0300149387727673</v>
      </c>
      <c r="AX1299" s="142">
        <v>8.4203994761070362</v>
      </c>
      <c r="AY1299" s="143">
        <v>3.2736177109505625E-2</v>
      </c>
      <c r="AZ1299" s="142">
        <v>13961.24582750938</v>
      </c>
      <c r="BA1299" s="143">
        <v>1.019396031878399</v>
      </c>
      <c r="BB1299" s="142">
        <v>-12.252185310691061</v>
      </c>
      <c r="BC1299" s="143">
        <v>-4.6123200141449425E-2</v>
      </c>
      <c r="BE1299" s="139">
        <v>-21.5529337169475</v>
      </c>
      <c r="BF1299" s="139">
        <v>-20.8033626452752</v>
      </c>
      <c r="BG1299" s="139">
        <v>-21.5529337169475</v>
      </c>
      <c r="BH1299" s="139">
        <v>-21.552933714917199</v>
      </c>
      <c r="BI1299" s="139">
        <v>-19.304227608946402</v>
      </c>
      <c r="BJ1299" s="139">
        <v>-21.552933712886905</v>
      </c>
      <c r="BK1299" s="139">
        <v>-20.803362639380801</v>
      </c>
      <c r="BL1299" s="139">
        <v>-21.552933710856699</v>
      </c>
      <c r="BM1299" s="139">
        <v>-20.803362639380801</v>
      </c>
      <c r="BN1299" s="139">
        <v>-21.552933710856699</v>
      </c>
      <c r="BO1299" s="139">
        <v>-21.552933710856699</v>
      </c>
      <c r="BP1299" s="139">
        <v>-20.803362638163499</v>
      </c>
      <c r="BQ1299" s="144">
        <v>-253.38821416541592</v>
      </c>
    </row>
    <row r="1300" spans="11:69" x14ac:dyDescent="0.25">
      <c r="K1300" s="135" t="s">
        <v>328</v>
      </c>
      <c r="N1300" s="61" t="s">
        <v>1536</v>
      </c>
      <c r="V1300" s="61" t="s">
        <v>409</v>
      </c>
      <c r="W1300" s="61" t="s">
        <v>423</v>
      </c>
      <c r="X1300" s="61">
        <v>153</v>
      </c>
      <c r="AB1300" s="136" t="s">
        <v>414</v>
      </c>
      <c r="AC1300" s="179">
        <v>4810114</v>
      </c>
      <c r="AD1300" s="180" t="s">
        <v>1537</v>
      </c>
      <c r="AE1300" s="139">
        <v>0</v>
      </c>
      <c r="AF1300" s="17">
        <v>9956.0899999999983</v>
      </c>
      <c r="AG1300" s="17">
        <v>27254.58</v>
      </c>
      <c r="AH1300" s="140">
        <v>37014.944976495237</v>
      </c>
      <c r="AI1300" s="141">
        <v>0</v>
      </c>
      <c r="AJ1300" s="142">
        <v>0</v>
      </c>
      <c r="AK1300" s="121">
        <v>11453</v>
      </c>
      <c r="AL1300" s="142">
        <v>13743.599999999999</v>
      </c>
      <c r="AM1300" s="181">
        <v>30845.787480302562</v>
      </c>
      <c r="AN1300" s="141">
        <v>17622.157496192674</v>
      </c>
      <c r="AO1300" s="140">
        <v>19633.714285714301</v>
      </c>
      <c r="AP1300" s="140">
        <v>0</v>
      </c>
      <c r="AQ1300" s="140">
        <v>0</v>
      </c>
      <c r="AR1300" s="142">
        <v>0</v>
      </c>
      <c r="AS1300" s="143">
        <v>0</v>
      </c>
      <c r="AT1300" s="142">
        <v>37014.944976495237</v>
      </c>
      <c r="AU1300" s="143">
        <v>1</v>
      </c>
      <c r="AV1300" s="142">
        <v>27254.58</v>
      </c>
      <c r="AW1300" s="143">
        <v>1</v>
      </c>
      <c r="AX1300" s="142">
        <v>0</v>
      </c>
      <c r="AY1300" s="143">
        <v>0</v>
      </c>
      <c r="AZ1300" s="142">
        <v>37014.944976495237</v>
      </c>
      <c r="BA1300" s="143">
        <v>1</v>
      </c>
      <c r="BB1300" s="142">
        <v>0</v>
      </c>
      <c r="BC1300" s="143">
        <v>0</v>
      </c>
      <c r="BE1300" s="139">
        <v>0</v>
      </c>
      <c r="BF1300" s="139">
        <v>0</v>
      </c>
      <c r="BG1300" s="139">
        <v>0</v>
      </c>
      <c r="BH1300" s="139">
        <v>0</v>
      </c>
      <c r="BI1300" s="139">
        <v>0</v>
      </c>
      <c r="BJ1300" s="139">
        <v>0</v>
      </c>
      <c r="BK1300" s="139">
        <v>0</v>
      </c>
      <c r="BL1300" s="139">
        <v>0</v>
      </c>
      <c r="BM1300" s="139">
        <v>0</v>
      </c>
      <c r="BN1300" s="139">
        <v>0</v>
      </c>
      <c r="BO1300" s="139">
        <v>0</v>
      </c>
      <c r="BP1300" s="139">
        <v>0</v>
      </c>
      <c r="BQ1300" s="144">
        <v>0</v>
      </c>
    </row>
    <row r="1301" spans="11:69" x14ac:dyDescent="0.25">
      <c r="K1301" s="135" t="s">
        <v>328</v>
      </c>
      <c r="N1301" s="61" t="s">
        <v>1538</v>
      </c>
      <c r="V1301" s="61" t="s">
        <v>409</v>
      </c>
      <c r="W1301" s="61" t="s">
        <v>423</v>
      </c>
      <c r="X1301" s="61">
        <v>153</v>
      </c>
      <c r="AB1301" s="136" t="s">
        <v>414</v>
      </c>
      <c r="AC1301" s="179">
        <v>4810115</v>
      </c>
      <c r="AD1301" s="180" t="s">
        <v>1539</v>
      </c>
      <c r="AE1301" s="139">
        <v>20009.47</v>
      </c>
      <c r="AF1301" s="17">
        <v>57689.11</v>
      </c>
      <c r="AG1301" s="17">
        <v>5597.3</v>
      </c>
      <c r="AH1301" s="140">
        <v>1934.4557158803741</v>
      </c>
      <c r="AI1301" s="141">
        <v>252.12</v>
      </c>
      <c r="AJ1301" s="142">
        <v>756.36</v>
      </c>
      <c r="AK1301" s="121">
        <v>1547.74</v>
      </c>
      <c r="AL1301" s="142">
        <v>1857.288</v>
      </c>
      <c r="AM1301" s="181">
        <v>1612.0464298913821</v>
      </c>
      <c r="AN1301" s="141">
        <v>1870.149285988992</v>
      </c>
      <c r="AO1301" s="140">
        <v>1396.0285714285701</v>
      </c>
      <c r="AP1301" s="140">
        <v>781.12033491854595</v>
      </c>
      <c r="AQ1301" s="140">
        <v>745.09256554349122</v>
      </c>
      <c r="AR1301" s="142">
        <v>11.267434456508795</v>
      </c>
      <c r="AS1301" s="143">
        <v>1.4896920059903743E-2</v>
      </c>
      <c r="AT1301" s="142">
        <v>1189.3631503368829</v>
      </c>
      <c r="AU1301" s="143">
        <v>0.61483090079195823</v>
      </c>
      <c r="AV1301" s="142">
        <v>4852.207434456509</v>
      </c>
      <c r="AW1301" s="143">
        <v>0.86688357501947522</v>
      </c>
      <c r="AX1301" s="142">
        <v>-24.760334918545936</v>
      </c>
      <c r="AY1301" s="143">
        <v>-3.2736177109505972E-2</v>
      </c>
      <c r="AZ1301" s="142">
        <v>1153.3353809618282</v>
      </c>
      <c r="BA1301" s="143">
        <v>0.59620665983400056</v>
      </c>
      <c r="BB1301" s="142">
        <v>36.027769375054731</v>
      </c>
      <c r="BC1301" s="143">
        <v>4.612319992771876E-2</v>
      </c>
      <c r="BE1301" s="139">
        <v>63.376786198071059</v>
      </c>
      <c r="BF1301" s="139">
        <v>61.172659085987362</v>
      </c>
      <c r="BG1301" s="139">
        <v>63.376786198071059</v>
      </c>
      <c r="BH1301" s="139">
        <v>63.376786200101257</v>
      </c>
      <c r="BI1301" s="139">
        <v>56.76442577457896</v>
      </c>
      <c r="BJ1301" s="139">
        <v>63.376786202131463</v>
      </c>
      <c r="BK1301" s="139">
        <v>61.172659091881464</v>
      </c>
      <c r="BL1301" s="139">
        <v>63.376786204161654</v>
      </c>
      <c r="BM1301" s="139">
        <v>61.172659091881464</v>
      </c>
      <c r="BN1301" s="139">
        <v>63.376786204161654</v>
      </c>
      <c r="BO1301" s="139">
        <v>63.376786204161654</v>
      </c>
      <c r="BP1301" s="139">
        <v>61.17265908830197</v>
      </c>
      <c r="BQ1301" s="144">
        <v>745.09256554349122</v>
      </c>
    </row>
    <row r="1302" spans="11:69" x14ac:dyDescent="0.25">
      <c r="K1302" s="135" t="s">
        <v>328</v>
      </c>
      <c r="N1302" s="61" t="s">
        <v>1540</v>
      </c>
      <c r="V1302" s="61" t="s">
        <v>409</v>
      </c>
      <c r="W1302" s="61" t="s">
        <v>423</v>
      </c>
      <c r="X1302" s="61">
        <v>153</v>
      </c>
      <c r="AB1302" s="136" t="s">
        <v>414</v>
      </c>
      <c r="AC1302" s="179">
        <v>4810120</v>
      </c>
      <c r="AD1302" s="180" t="s">
        <v>1541</v>
      </c>
      <c r="AE1302" s="139">
        <v>0</v>
      </c>
      <c r="AF1302" s="17">
        <v>-13321.999999999998</v>
      </c>
      <c r="AG1302" s="17">
        <v>24495.21</v>
      </c>
      <c r="AH1302" s="140">
        <v>9940.8605267314197</v>
      </c>
      <c r="AI1302" s="141">
        <v>3556</v>
      </c>
      <c r="AJ1302" s="142">
        <v>10668</v>
      </c>
      <c r="AK1302" s="121">
        <v>34685.39</v>
      </c>
      <c r="AL1302" s="142">
        <v>41622.467999999993</v>
      </c>
      <c r="AM1302" s="181">
        <v>8284.0504389108246</v>
      </c>
      <c r="AN1302" s="141">
        <v>36342.200087820594</v>
      </c>
      <c r="AO1302" s="140">
        <v>11849.297142857102</v>
      </c>
      <c r="AP1302" s="140">
        <v>11017.229537404201</v>
      </c>
      <c r="AQ1302" s="140">
        <v>10509.079656245756</v>
      </c>
      <c r="AR1302" s="142">
        <v>158.92034375424373</v>
      </c>
      <c r="AS1302" s="143">
        <v>1.4896920111946356E-2</v>
      </c>
      <c r="AT1302" s="142">
        <v>-568.2191295143366</v>
      </c>
      <c r="AU1302" s="143">
        <v>-5.7159953908051508E-2</v>
      </c>
      <c r="AV1302" s="142">
        <v>13986.130343754243</v>
      </c>
      <c r="AW1302" s="143">
        <v>0.57097409427207368</v>
      </c>
      <c r="AX1302" s="142">
        <v>-349.22953740420053</v>
      </c>
      <c r="AY1302" s="143">
        <v>-3.2736177109505112E-2</v>
      </c>
      <c r="AZ1302" s="142">
        <v>-1076.3690106727809</v>
      </c>
      <c r="BA1302" s="143">
        <v>-0.10827724700274954</v>
      </c>
      <c r="BB1302" s="142">
        <v>508.14988115844426</v>
      </c>
      <c r="BC1302" s="143">
        <v>4.6123199978110908E-2</v>
      </c>
      <c r="BE1302" s="139">
        <v>893.89120942908949</v>
      </c>
      <c r="BF1302" s="139">
        <v>862.80333059928853</v>
      </c>
      <c r="BG1302" s="139">
        <v>893.89120942908949</v>
      </c>
      <c r="BH1302" s="139">
        <v>893.89120943111845</v>
      </c>
      <c r="BI1302" s="139">
        <v>800.62786785343349</v>
      </c>
      <c r="BJ1302" s="139">
        <v>893.89120943314845</v>
      </c>
      <c r="BK1302" s="139">
        <v>862.80333060518046</v>
      </c>
      <c r="BL1302" s="139">
        <v>893.89120943517764</v>
      </c>
      <c r="BM1302" s="139">
        <v>862.80333060518046</v>
      </c>
      <c r="BN1302" s="139">
        <v>893.89120943517764</v>
      </c>
      <c r="BO1302" s="139">
        <v>893.89120943517764</v>
      </c>
      <c r="BP1302" s="139">
        <v>862.8033305546935</v>
      </c>
      <c r="BQ1302" s="144">
        <v>10509.079656245756</v>
      </c>
    </row>
    <row r="1303" spans="11:69" x14ac:dyDescent="0.25">
      <c r="K1303" s="135" t="s">
        <v>328</v>
      </c>
      <c r="N1303" s="61" t="s">
        <v>1542</v>
      </c>
      <c r="V1303" s="61" t="s">
        <v>409</v>
      </c>
      <c r="W1303" s="61" t="s">
        <v>423</v>
      </c>
      <c r="X1303" s="61">
        <v>153</v>
      </c>
      <c r="AB1303" s="136" t="s">
        <v>414</v>
      </c>
      <c r="AC1303" s="179">
        <v>4810125</v>
      </c>
      <c r="AD1303" s="180" t="s">
        <v>1543</v>
      </c>
      <c r="AE1303" s="139">
        <v>0</v>
      </c>
      <c r="AF1303" s="17">
        <v>76591.000000000015</v>
      </c>
      <c r="AG1303" s="17">
        <v>64728.68</v>
      </c>
      <c r="AH1303" s="140">
        <v>9102.6236937239119</v>
      </c>
      <c r="AI1303" s="141">
        <v>22059.72</v>
      </c>
      <c r="AJ1303" s="142">
        <v>66179.16</v>
      </c>
      <c r="AK1303" s="121">
        <v>73314.91</v>
      </c>
      <c r="AL1303" s="142">
        <v>87977.891999999993</v>
      </c>
      <c r="AM1303" s="181">
        <v>7585.5197447403189</v>
      </c>
      <c r="AN1303" s="141">
        <v>74832.0139489836</v>
      </c>
      <c r="AO1303" s="140">
        <v>97855.885714285701</v>
      </c>
      <c r="AP1303" s="140">
        <v>68345.612702718296</v>
      </c>
      <c r="AQ1303" s="140">
        <v>65193.294340183915</v>
      </c>
      <c r="AR1303" s="142">
        <v>985.86565981608874</v>
      </c>
      <c r="AS1303" s="143">
        <v>1.48969201152763E-2</v>
      </c>
      <c r="AT1303" s="142">
        <v>-56090.670646459999</v>
      </c>
      <c r="AU1303" s="143">
        <v>-6.1620333360735833</v>
      </c>
      <c r="AV1303" s="142">
        <v>-464.61434018391446</v>
      </c>
      <c r="AW1303" s="143">
        <v>-7.1778744782670439E-3</v>
      </c>
      <c r="AX1303" s="142">
        <v>-2166.4527027182921</v>
      </c>
      <c r="AY1303" s="143">
        <v>-3.2736177109505347E-2</v>
      </c>
      <c r="AZ1303" s="142">
        <v>-59242.98900899438</v>
      </c>
      <c r="BA1303" s="143">
        <v>-6.508342100293711</v>
      </c>
      <c r="BB1303" s="142">
        <v>3152.3183625343809</v>
      </c>
      <c r="BC1303" s="143">
        <v>4.6123199981335516E-2</v>
      </c>
      <c r="BE1303" s="139">
        <v>5545.2727194803892</v>
      </c>
      <c r="BF1303" s="139">
        <v>5352.4184162241099</v>
      </c>
      <c r="BG1303" s="139">
        <v>5545.2727194803892</v>
      </c>
      <c r="BH1303" s="139">
        <v>5545.2727194824192</v>
      </c>
      <c r="BI1303" s="139">
        <v>4966.711639196029</v>
      </c>
      <c r="BJ1303" s="139">
        <v>5545.2727194844392</v>
      </c>
      <c r="BK1303" s="139">
        <v>5352.4184162299898</v>
      </c>
      <c r="BL1303" s="139">
        <v>5545.2727194864592</v>
      </c>
      <c r="BM1303" s="139">
        <v>5352.4184162299898</v>
      </c>
      <c r="BN1303" s="139">
        <v>5545.2727194864592</v>
      </c>
      <c r="BO1303" s="139">
        <v>5545.2727194864592</v>
      </c>
      <c r="BP1303" s="139">
        <v>5352.4184159167889</v>
      </c>
      <c r="BQ1303" s="144">
        <v>65193.294340183915</v>
      </c>
    </row>
    <row r="1304" spans="11:69" x14ac:dyDescent="0.25">
      <c r="K1304" s="135" t="s">
        <v>328</v>
      </c>
      <c r="N1304" s="61" t="s">
        <v>1544</v>
      </c>
      <c r="V1304" s="61" t="s">
        <v>409</v>
      </c>
      <c r="W1304" s="61" t="s">
        <v>423</v>
      </c>
      <c r="X1304" s="61">
        <v>153</v>
      </c>
      <c r="AB1304" s="136" t="s">
        <v>414</v>
      </c>
      <c r="AC1304" s="179">
        <v>4810130</v>
      </c>
      <c r="AD1304" s="180" t="s">
        <v>1545</v>
      </c>
      <c r="AE1304" s="139">
        <v>0</v>
      </c>
      <c r="AF1304" s="17">
        <v>32588.99</v>
      </c>
      <c r="AG1304" s="17">
        <v>3058.8399999999997</v>
      </c>
      <c r="AH1304" s="140">
        <v>0</v>
      </c>
      <c r="AI1304" s="141">
        <v>0</v>
      </c>
      <c r="AJ1304" s="142">
        <v>0</v>
      </c>
      <c r="AK1304" s="121">
        <v>5734</v>
      </c>
      <c r="AL1304" s="142">
        <v>6880.7999999999993</v>
      </c>
      <c r="AM1304" s="181">
        <v>0</v>
      </c>
      <c r="AN1304" s="141">
        <v>5734</v>
      </c>
      <c r="AO1304" s="140">
        <v>133.71428571428601</v>
      </c>
      <c r="AP1304" s="140">
        <v>0</v>
      </c>
      <c r="AQ1304" s="140">
        <v>0</v>
      </c>
      <c r="AR1304" s="142">
        <v>0</v>
      </c>
      <c r="AS1304" s="143">
        <v>0</v>
      </c>
      <c r="AT1304" s="142">
        <v>0</v>
      </c>
      <c r="AU1304" s="143">
        <v>0</v>
      </c>
      <c r="AV1304" s="142">
        <v>3058.8399999999997</v>
      </c>
      <c r="AW1304" s="143">
        <v>1</v>
      </c>
      <c r="AX1304" s="142">
        <v>0</v>
      </c>
      <c r="AY1304" s="143">
        <v>0</v>
      </c>
      <c r="AZ1304" s="142">
        <v>0</v>
      </c>
      <c r="BA1304" s="143">
        <v>0</v>
      </c>
      <c r="BB1304" s="142">
        <v>0</v>
      </c>
      <c r="BC1304" s="143">
        <v>0</v>
      </c>
      <c r="BE1304" s="139">
        <v>0</v>
      </c>
      <c r="BF1304" s="139">
        <v>0</v>
      </c>
      <c r="BG1304" s="139">
        <v>0</v>
      </c>
      <c r="BH1304" s="139">
        <v>0</v>
      </c>
      <c r="BI1304" s="139">
        <v>0</v>
      </c>
      <c r="BJ1304" s="139">
        <v>0</v>
      </c>
      <c r="BK1304" s="139">
        <v>0</v>
      </c>
      <c r="BL1304" s="139">
        <v>0</v>
      </c>
      <c r="BM1304" s="139">
        <v>0</v>
      </c>
      <c r="BN1304" s="139">
        <v>0</v>
      </c>
      <c r="BO1304" s="139">
        <v>0</v>
      </c>
      <c r="BP1304" s="139">
        <v>0</v>
      </c>
      <c r="BQ1304" s="144">
        <v>0</v>
      </c>
    </row>
    <row r="1305" spans="11:69" x14ac:dyDescent="0.25">
      <c r="K1305" s="135" t="s">
        <v>328</v>
      </c>
      <c r="N1305" s="61" t="s">
        <v>1546</v>
      </c>
      <c r="V1305" s="61" t="s">
        <v>409</v>
      </c>
      <c r="W1305" s="61" t="s">
        <v>423</v>
      </c>
      <c r="X1305" s="61">
        <v>153</v>
      </c>
      <c r="AB1305" s="136" t="s">
        <v>414</v>
      </c>
      <c r="AC1305" s="179">
        <v>4810131</v>
      </c>
      <c r="AD1305" s="180" t="s">
        <v>1547</v>
      </c>
      <c r="AE1305" s="139">
        <v>0</v>
      </c>
      <c r="AF1305" s="17">
        <v>122846.37</v>
      </c>
      <c r="AG1305" s="17">
        <v>92284.219999999987</v>
      </c>
      <c r="AH1305" s="140">
        <v>90981.865867810673</v>
      </c>
      <c r="AI1305" s="141">
        <v>8368.09</v>
      </c>
      <c r="AJ1305" s="142">
        <v>25104.27</v>
      </c>
      <c r="AK1305" s="121">
        <v>92225.84</v>
      </c>
      <c r="AL1305" s="142">
        <v>110671.00799999999</v>
      </c>
      <c r="AM1305" s="181">
        <v>75818.221556243065</v>
      </c>
      <c r="AN1305" s="141">
        <v>107389.4843115676</v>
      </c>
      <c r="AO1305" s="140">
        <v>96514.68</v>
      </c>
      <c r="AP1305" s="140">
        <v>25926.087828924898</v>
      </c>
      <c r="AQ1305" s="140">
        <v>24730.293695283937</v>
      </c>
      <c r="AR1305" s="142">
        <v>373.97630471606317</v>
      </c>
      <c r="AS1305" s="143">
        <v>1.4896920114230095E-2</v>
      </c>
      <c r="AT1305" s="142">
        <v>66251.572172526736</v>
      </c>
      <c r="AU1305" s="143">
        <v>0.72818436444010648</v>
      </c>
      <c r="AV1305" s="142">
        <v>67553.926304716049</v>
      </c>
      <c r="AW1305" s="143">
        <v>0.73202034220710821</v>
      </c>
      <c r="AX1305" s="142">
        <v>-821.81782892489719</v>
      </c>
      <c r="AY1305" s="143">
        <v>-3.2736177109507554E-2</v>
      </c>
      <c r="AZ1305" s="142">
        <v>65055.778038885779</v>
      </c>
      <c r="BA1305" s="143">
        <v>0.715041150435479</v>
      </c>
      <c r="BB1305" s="142">
        <v>1195.7941336409604</v>
      </c>
      <c r="BC1305" s="143">
        <v>4.6123199980324513E-2</v>
      </c>
      <c r="BE1305" s="139">
        <v>2103.5326464321711</v>
      </c>
      <c r="BF1305" s="139">
        <v>2030.3756813149512</v>
      </c>
      <c r="BG1305" s="139">
        <v>2103.5326464321711</v>
      </c>
      <c r="BH1305" s="139">
        <v>2103.5326464342011</v>
      </c>
      <c r="BI1305" s="139">
        <v>1884.0624450757409</v>
      </c>
      <c r="BJ1305" s="139">
        <v>2103.5326464362311</v>
      </c>
      <c r="BK1305" s="139">
        <v>2030.3756813208311</v>
      </c>
      <c r="BL1305" s="139">
        <v>2103.5326464382611</v>
      </c>
      <c r="BM1305" s="139">
        <v>2030.3756813208311</v>
      </c>
      <c r="BN1305" s="139">
        <v>2103.5326464382611</v>
      </c>
      <c r="BO1305" s="139">
        <v>2103.5326464382611</v>
      </c>
      <c r="BP1305" s="139">
        <v>2030.375681202031</v>
      </c>
      <c r="BQ1305" s="144">
        <v>24730.293695283937</v>
      </c>
    </row>
    <row r="1306" spans="11:69" x14ac:dyDescent="0.25">
      <c r="K1306" s="135" t="s">
        <v>328</v>
      </c>
      <c r="N1306" s="61" t="s">
        <v>3285</v>
      </c>
      <c r="V1306" s="61" t="s">
        <v>409</v>
      </c>
      <c r="W1306" s="61" t="s">
        <v>423</v>
      </c>
      <c r="X1306" s="61">
        <v>153</v>
      </c>
      <c r="AB1306" s="136" t="s">
        <v>414</v>
      </c>
      <c r="AC1306" s="179">
        <v>4810135</v>
      </c>
      <c r="AD1306" s="180" t="s">
        <v>3286</v>
      </c>
      <c r="AE1306" s="139">
        <v>0</v>
      </c>
      <c r="AF1306" s="17">
        <v>0</v>
      </c>
      <c r="AG1306" s="17">
        <v>0</v>
      </c>
      <c r="AH1306" s="140">
        <v>521278.38650624448</v>
      </c>
      <c r="AI1306" s="141">
        <v>0</v>
      </c>
      <c r="AJ1306" s="142">
        <v>0</v>
      </c>
      <c r="AK1306" s="121">
        <v>0</v>
      </c>
      <c r="AL1306" s="142">
        <v>0</v>
      </c>
      <c r="AM1306" s="181">
        <v>434398.6554203633</v>
      </c>
      <c r="AN1306" s="141">
        <v>86879.731085881183</v>
      </c>
      <c r="AO1306" s="140">
        <v>0</v>
      </c>
      <c r="AP1306" s="140">
        <v>0</v>
      </c>
      <c r="AQ1306" s="140">
        <v>0</v>
      </c>
      <c r="AR1306" s="142">
        <v>0</v>
      </c>
      <c r="AS1306" s="143">
        <v>0</v>
      </c>
      <c r="AT1306" s="142">
        <v>521278.38650624448</v>
      </c>
      <c r="AU1306" s="143">
        <v>1</v>
      </c>
      <c r="AV1306" s="142">
        <v>0</v>
      </c>
      <c r="AW1306" s="143">
        <v>0</v>
      </c>
      <c r="AX1306" s="142">
        <v>0</v>
      </c>
      <c r="AY1306" s="143">
        <v>0</v>
      </c>
      <c r="AZ1306" s="142">
        <v>521278.38650624448</v>
      </c>
      <c r="BA1306" s="143">
        <v>1</v>
      </c>
      <c r="BB1306" s="142">
        <v>0</v>
      </c>
      <c r="BC1306" s="143">
        <v>0</v>
      </c>
      <c r="BE1306" s="139">
        <v>0</v>
      </c>
      <c r="BF1306" s="139">
        <v>0</v>
      </c>
      <c r="BG1306" s="139">
        <v>0</v>
      </c>
      <c r="BH1306" s="139">
        <v>0</v>
      </c>
      <c r="BI1306" s="139">
        <v>0</v>
      </c>
      <c r="BJ1306" s="139">
        <v>0</v>
      </c>
      <c r="BK1306" s="139">
        <v>0</v>
      </c>
      <c r="BL1306" s="139">
        <v>0</v>
      </c>
      <c r="BM1306" s="139">
        <v>0</v>
      </c>
      <c r="BN1306" s="139">
        <v>0</v>
      </c>
      <c r="BO1306" s="139">
        <v>0</v>
      </c>
      <c r="BP1306" s="139">
        <v>0</v>
      </c>
      <c r="BQ1306" s="144">
        <v>0</v>
      </c>
    </row>
    <row r="1307" spans="11:69" x14ac:dyDescent="0.25">
      <c r="K1307" s="135" t="s">
        <v>328</v>
      </c>
      <c r="N1307" s="61" t="s">
        <v>1548</v>
      </c>
      <c r="V1307" s="61" t="s">
        <v>409</v>
      </c>
      <c r="W1307" s="61" t="s">
        <v>423</v>
      </c>
      <c r="X1307" s="61">
        <v>153</v>
      </c>
      <c r="AB1307" s="136" t="s">
        <v>414</v>
      </c>
      <c r="AC1307" s="179">
        <v>4810140</v>
      </c>
      <c r="AD1307" s="180" t="s">
        <v>1549</v>
      </c>
      <c r="AE1307" s="139">
        <v>500</v>
      </c>
      <c r="AF1307" s="17">
        <v>960.11999999999989</v>
      </c>
      <c r="AG1307" s="17">
        <v>4044.44</v>
      </c>
      <c r="AH1307" s="140">
        <v>10368.031280935789</v>
      </c>
      <c r="AI1307" s="141">
        <v>2353.31</v>
      </c>
      <c r="AJ1307" s="142">
        <v>7059.93</v>
      </c>
      <c r="AK1307" s="121">
        <v>14471.13</v>
      </c>
      <c r="AL1307" s="142">
        <v>17365.356</v>
      </c>
      <c r="AM1307" s="181">
        <v>8640.0260674132314</v>
      </c>
      <c r="AN1307" s="141">
        <v>16199.135213522557</v>
      </c>
      <c r="AO1307" s="140">
        <v>24834.942857142902</v>
      </c>
      <c r="AP1307" s="140">
        <v>7291.0451188607103</v>
      </c>
      <c r="AQ1307" s="140">
        <v>6954.7587868083565</v>
      </c>
      <c r="AR1307" s="142">
        <v>105.1712131916438</v>
      </c>
      <c r="AS1307" s="143">
        <v>1.4896920109922308E-2</v>
      </c>
      <c r="AT1307" s="142">
        <v>3413.2724941274328</v>
      </c>
      <c r="AU1307" s="143">
        <v>0.32921124576500704</v>
      </c>
      <c r="AV1307" s="142">
        <v>-2910.3187868083564</v>
      </c>
      <c r="AW1307" s="143">
        <v>-0.71958510617251248</v>
      </c>
      <c r="AX1307" s="142">
        <v>-231.11511886071003</v>
      </c>
      <c r="AY1307" s="143">
        <v>-3.2736177109505341E-2</v>
      </c>
      <c r="AZ1307" s="142">
        <v>3076.9861620750789</v>
      </c>
      <c r="BA1307" s="143">
        <v>0.29677631931270165</v>
      </c>
      <c r="BB1307" s="142">
        <v>336.28633205235383</v>
      </c>
      <c r="BC1307" s="143">
        <v>4.6123199976151226E-2</v>
      </c>
      <c r="BE1307" s="139">
        <v>591.56443252565305</v>
      </c>
      <c r="BF1307" s="139">
        <v>570.99091842864607</v>
      </c>
      <c r="BG1307" s="139">
        <v>591.56443252565305</v>
      </c>
      <c r="BH1307" s="139">
        <v>591.56443252768292</v>
      </c>
      <c r="BI1307" s="139">
        <v>529.84408540557604</v>
      </c>
      <c r="BJ1307" s="139">
        <v>591.56443252971303</v>
      </c>
      <c r="BK1307" s="139">
        <v>570.99091843453903</v>
      </c>
      <c r="BL1307" s="139">
        <v>591.564432531742</v>
      </c>
      <c r="BM1307" s="139">
        <v>570.99091843453903</v>
      </c>
      <c r="BN1307" s="139">
        <v>591.564432531742</v>
      </c>
      <c r="BO1307" s="139">
        <v>591.564432531742</v>
      </c>
      <c r="BP1307" s="139">
        <v>570.99091840112703</v>
      </c>
      <c r="BQ1307" s="144">
        <v>6954.7587868083538</v>
      </c>
    </row>
    <row r="1308" spans="11:69" x14ac:dyDescent="0.25">
      <c r="K1308" s="135" t="s">
        <v>328</v>
      </c>
      <c r="N1308" s="61" t="s">
        <v>1550</v>
      </c>
      <c r="V1308" s="61" t="s">
        <v>409</v>
      </c>
      <c r="W1308" s="61" t="s">
        <v>423</v>
      </c>
      <c r="X1308" s="61">
        <v>153</v>
      </c>
      <c r="AB1308" s="136" t="s">
        <v>414</v>
      </c>
      <c r="AC1308" s="179">
        <v>4810150</v>
      </c>
      <c r="AD1308" s="180" t="s">
        <v>1551</v>
      </c>
      <c r="AE1308" s="139">
        <v>147570.77000000002</v>
      </c>
      <c r="AF1308" s="17">
        <v>404246.83999999997</v>
      </c>
      <c r="AG1308" s="17">
        <v>115161.14000000003</v>
      </c>
      <c r="AH1308" s="140">
        <v>137467.71697193649</v>
      </c>
      <c r="AI1308" s="141">
        <v>-116685.8</v>
      </c>
      <c r="AJ1308" s="142">
        <v>-350057.4</v>
      </c>
      <c r="AK1308" s="121">
        <v>71191.58</v>
      </c>
      <c r="AL1308" s="142">
        <v>85429.896000000008</v>
      </c>
      <c r="AM1308" s="181">
        <v>114556.43080954719</v>
      </c>
      <c r="AN1308" s="141">
        <v>94102.866162389299</v>
      </c>
      <c r="AO1308" s="140">
        <v>-119106.46285714299</v>
      </c>
      <c r="AP1308" s="140">
        <v>0</v>
      </c>
      <c r="AQ1308" s="140">
        <v>0</v>
      </c>
      <c r="AR1308" s="142">
        <v>-350057.4</v>
      </c>
      <c r="AS1308" s="143">
        <v>-1</v>
      </c>
      <c r="AT1308" s="142">
        <v>137467.71697193649</v>
      </c>
      <c r="AU1308" s="143">
        <v>1</v>
      </c>
      <c r="AV1308" s="142">
        <v>115161.14000000003</v>
      </c>
      <c r="AW1308" s="143">
        <v>1</v>
      </c>
      <c r="AX1308" s="142">
        <v>-350057.4</v>
      </c>
      <c r="AY1308" s="143">
        <v>-1</v>
      </c>
      <c r="AZ1308" s="142">
        <v>137467.71697193649</v>
      </c>
      <c r="BA1308" s="143">
        <v>1</v>
      </c>
      <c r="BB1308" s="142">
        <v>0</v>
      </c>
      <c r="BC1308" s="143">
        <v>0</v>
      </c>
      <c r="BE1308" s="139">
        <v>0</v>
      </c>
      <c r="BF1308" s="139">
        <v>0</v>
      </c>
      <c r="BG1308" s="139">
        <v>0</v>
      </c>
      <c r="BH1308" s="139">
        <v>0</v>
      </c>
      <c r="BI1308" s="139">
        <v>0</v>
      </c>
      <c r="BJ1308" s="139">
        <v>0</v>
      </c>
      <c r="BK1308" s="139">
        <v>0</v>
      </c>
      <c r="BL1308" s="139">
        <v>0</v>
      </c>
      <c r="BM1308" s="139">
        <v>0</v>
      </c>
      <c r="BN1308" s="139">
        <v>0</v>
      </c>
      <c r="BO1308" s="139">
        <v>0</v>
      </c>
      <c r="BP1308" s="139">
        <v>0</v>
      </c>
      <c r="BQ1308" s="144">
        <v>0</v>
      </c>
    </row>
    <row r="1309" spans="11:69" x14ac:dyDescent="0.25">
      <c r="K1309" s="135" t="s">
        <v>328</v>
      </c>
      <c r="N1309" s="61" t="s">
        <v>1552</v>
      </c>
      <c r="V1309" s="61" t="s">
        <v>409</v>
      </c>
      <c r="W1309" s="61" t="s">
        <v>423</v>
      </c>
      <c r="X1309" s="61">
        <v>153</v>
      </c>
      <c r="AB1309" s="136" t="s">
        <v>414</v>
      </c>
      <c r="AC1309" s="179">
        <v>4810155</v>
      </c>
      <c r="AD1309" s="180" t="s">
        <v>1553</v>
      </c>
      <c r="AE1309" s="139">
        <v>0</v>
      </c>
      <c r="AF1309" s="17">
        <v>11035.52</v>
      </c>
      <c r="AG1309" s="17">
        <v>48444.049999999988</v>
      </c>
      <c r="AH1309" s="140">
        <v>1284.5846967473719</v>
      </c>
      <c r="AI1309" s="141">
        <v>18.48</v>
      </c>
      <c r="AJ1309" s="142">
        <v>55.44</v>
      </c>
      <c r="AK1309" s="121">
        <v>56096.09</v>
      </c>
      <c r="AL1309" s="142">
        <v>67315.30799999999</v>
      </c>
      <c r="AM1309" s="181">
        <v>1070.4872472824209</v>
      </c>
      <c r="AN1309" s="141">
        <v>56310.187449464946</v>
      </c>
      <c r="AO1309" s="140">
        <v>32558.639999999999</v>
      </c>
      <c r="AP1309" s="140">
        <v>57.254893658950998</v>
      </c>
      <c r="AQ1309" s="140">
        <v>54.614114791109301</v>
      </c>
      <c r="AR1309" s="142">
        <v>0.82588520889069628</v>
      </c>
      <c r="AS1309" s="143">
        <v>1.4896919352285288E-2</v>
      </c>
      <c r="AT1309" s="142">
        <v>1229.9705819562625</v>
      </c>
      <c r="AU1309" s="143">
        <v>0.95748500279553783</v>
      </c>
      <c r="AV1309" s="142">
        <v>48389.435885208877</v>
      </c>
      <c r="AW1309" s="143">
        <v>0.99887263524021808</v>
      </c>
      <c r="AX1309" s="142">
        <v>-1.8148936589510001</v>
      </c>
      <c r="AY1309" s="143">
        <v>-3.2736177109505778E-2</v>
      </c>
      <c r="AZ1309" s="142">
        <v>1227.3298030884209</v>
      </c>
      <c r="BA1309" s="143">
        <v>0.95542925756166719</v>
      </c>
      <c r="BB1309" s="142">
        <v>2.6407788678416964</v>
      </c>
      <c r="BC1309" s="143">
        <v>4.6123199242530562E-2</v>
      </c>
      <c r="BE1309" s="139">
        <v>4.6454188833671877</v>
      </c>
      <c r="BF1309" s="139">
        <v>4.4838598280312283</v>
      </c>
      <c r="BG1309" s="139">
        <v>4.6454188833671877</v>
      </c>
      <c r="BH1309" s="139">
        <v>4.6454188853974481</v>
      </c>
      <c r="BI1309" s="139">
        <v>4.1607432536304279</v>
      </c>
      <c r="BJ1309" s="139">
        <v>4.6454188874277076</v>
      </c>
      <c r="BK1309" s="139">
        <v>4.4838598339255276</v>
      </c>
      <c r="BL1309" s="139">
        <v>4.645418889457968</v>
      </c>
      <c r="BM1309" s="139">
        <v>4.4838598339255276</v>
      </c>
      <c r="BN1309" s="139">
        <v>4.645418889457968</v>
      </c>
      <c r="BO1309" s="139">
        <v>4.645418889457968</v>
      </c>
      <c r="BP1309" s="139">
        <v>4.4838598336631481</v>
      </c>
      <c r="BQ1309" s="144">
        <v>54.614114791109301</v>
      </c>
    </row>
    <row r="1310" spans="11:69" x14ac:dyDescent="0.25">
      <c r="K1310" s="135" t="s">
        <v>328</v>
      </c>
      <c r="N1310" s="61" t="s">
        <v>1554</v>
      </c>
      <c r="V1310" s="61" t="s">
        <v>409</v>
      </c>
      <c r="W1310" s="61" t="s">
        <v>423</v>
      </c>
      <c r="X1310" s="61">
        <v>153</v>
      </c>
      <c r="AB1310" s="136" t="s">
        <v>414</v>
      </c>
      <c r="AC1310" s="179">
        <v>4810160</v>
      </c>
      <c r="AD1310" s="180" t="s">
        <v>1555</v>
      </c>
      <c r="AE1310" s="139">
        <v>0</v>
      </c>
      <c r="AF1310" s="17">
        <v>7532.94</v>
      </c>
      <c r="AG1310" s="17">
        <v>-6717.8</v>
      </c>
      <c r="AH1310" s="140">
        <v>-17199.998157446538</v>
      </c>
      <c r="AI1310" s="141">
        <v>0</v>
      </c>
      <c r="AJ1310" s="142">
        <v>0</v>
      </c>
      <c r="AK1310" s="121">
        <v>13.09</v>
      </c>
      <c r="AL1310" s="142">
        <v>15.707999999999998</v>
      </c>
      <c r="AM1310" s="181">
        <v>-14333.331797825849</v>
      </c>
      <c r="AN1310" s="141">
        <v>-2853.5763596206889</v>
      </c>
      <c r="AO1310" s="140">
        <v>0</v>
      </c>
      <c r="AP1310" s="140">
        <v>0</v>
      </c>
      <c r="AQ1310" s="140">
        <v>0</v>
      </c>
      <c r="AR1310" s="142">
        <v>0</v>
      </c>
      <c r="AS1310" s="143">
        <v>0</v>
      </c>
      <c r="AT1310" s="142">
        <v>-17199.998157446538</v>
      </c>
      <c r="AU1310" s="143">
        <v>-1</v>
      </c>
      <c r="AV1310" s="142">
        <v>-6717.8</v>
      </c>
      <c r="AW1310" s="143">
        <v>-1</v>
      </c>
      <c r="AX1310" s="142">
        <v>0</v>
      </c>
      <c r="AY1310" s="143">
        <v>0</v>
      </c>
      <c r="AZ1310" s="142">
        <v>-17199.998157446538</v>
      </c>
      <c r="BA1310" s="143">
        <v>-1</v>
      </c>
      <c r="BB1310" s="142">
        <v>0</v>
      </c>
      <c r="BC1310" s="143">
        <v>0</v>
      </c>
      <c r="BE1310" s="139">
        <v>0</v>
      </c>
      <c r="BF1310" s="139">
        <v>0</v>
      </c>
      <c r="BG1310" s="139">
        <v>0</v>
      </c>
      <c r="BH1310" s="139">
        <v>0</v>
      </c>
      <c r="BI1310" s="139">
        <v>0</v>
      </c>
      <c r="BJ1310" s="139">
        <v>0</v>
      </c>
      <c r="BK1310" s="139">
        <v>0</v>
      </c>
      <c r="BL1310" s="139">
        <v>0</v>
      </c>
      <c r="BM1310" s="139">
        <v>0</v>
      </c>
      <c r="BN1310" s="139">
        <v>0</v>
      </c>
      <c r="BO1310" s="139">
        <v>0</v>
      </c>
      <c r="BP1310" s="139">
        <v>0</v>
      </c>
      <c r="BQ1310" s="144">
        <v>0</v>
      </c>
    </row>
    <row r="1311" spans="11:69" x14ac:dyDescent="0.25">
      <c r="K1311" s="135" t="s">
        <v>328</v>
      </c>
      <c r="N1311" s="61" t="s">
        <v>1556</v>
      </c>
      <c r="V1311" s="61" t="s">
        <v>409</v>
      </c>
      <c r="W1311" s="61" t="s">
        <v>423</v>
      </c>
      <c r="X1311" s="61">
        <v>153</v>
      </c>
      <c r="AB1311" s="136" t="s">
        <v>414</v>
      </c>
      <c r="AC1311" s="179">
        <v>4810165</v>
      </c>
      <c r="AD1311" s="180" t="s">
        <v>1557</v>
      </c>
      <c r="AE1311" s="139">
        <v>0</v>
      </c>
      <c r="AF1311" s="17">
        <v>104.73</v>
      </c>
      <c r="AG1311" s="17">
        <v>1</v>
      </c>
      <c r="AH1311" s="140">
        <v>0</v>
      </c>
      <c r="AI1311" s="141">
        <v>0</v>
      </c>
      <c r="AJ1311" s="142">
        <v>0</v>
      </c>
      <c r="AK1311" s="121">
        <v>192</v>
      </c>
      <c r="AL1311" s="142">
        <v>230.39999999999998</v>
      </c>
      <c r="AM1311" s="181">
        <v>0</v>
      </c>
      <c r="AN1311" s="141">
        <v>192</v>
      </c>
      <c r="AO1311" s="140">
        <v>0</v>
      </c>
      <c r="AP1311" s="140">
        <v>0</v>
      </c>
      <c r="AQ1311" s="140">
        <v>0</v>
      </c>
      <c r="AR1311" s="142">
        <v>0</v>
      </c>
      <c r="AS1311" s="143">
        <v>0</v>
      </c>
      <c r="AT1311" s="142">
        <v>0</v>
      </c>
      <c r="AU1311" s="143">
        <v>0</v>
      </c>
      <c r="AV1311" s="142">
        <v>1</v>
      </c>
      <c r="AW1311" s="143">
        <v>1</v>
      </c>
      <c r="AX1311" s="142">
        <v>0</v>
      </c>
      <c r="AY1311" s="143">
        <v>0</v>
      </c>
      <c r="AZ1311" s="142">
        <v>0</v>
      </c>
      <c r="BA1311" s="143">
        <v>0</v>
      </c>
      <c r="BB1311" s="142">
        <v>0</v>
      </c>
      <c r="BC1311" s="143">
        <v>0</v>
      </c>
      <c r="BE1311" s="139">
        <v>0</v>
      </c>
      <c r="BF1311" s="139">
        <v>0</v>
      </c>
      <c r="BG1311" s="139">
        <v>0</v>
      </c>
      <c r="BH1311" s="139">
        <v>0</v>
      </c>
      <c r="BI1311" s="139">
        <v>0</v>
      </c>
      <c r="BJ1311" s="139">
        <v>0</v>
      </c>
      <c r="BK1311" s="139">
        <v>0</v>
      </c>
      <c r="BL1311" s="139">
        <v>0</v>
      </c>
      <c r="BM1311" s="139">
        <v>0</v>
      </c>
      <c r="BN1311" s="139">
        <v>0</v>
      </c>
      <c r="BO1311" s="139">
        <v>0</v>
      </c>
      <c r="BP1311" s="139">
        <v>0</v>
      </c>
      <c r="BQ1311" s="144">
        <v>0</v>
      </c>
    </row>
    <row r="1312" spans="11:69" x14ac:dyDescent="0.25">
      <c r="K1312" s="135" t="s">
        <v>328</v>
      </c>
      <c r="N1312" s="61" t="s">
        <v>1558</v>
      </c>
      <c r="V1312" s="61" t="s">
        <v>409</v>
      </c>
      <c r="W1312" s="61" t="s">
        <v>423</v>
      </c>
      <c r="X1312" s="61">
        <v>153</v>
      </c>
      <c r="AB1312" s="136" t="s">
        <v>414</v>
      </c>
      <c r="AC1312" s="179">
        <v>4810170</v>
      </c>
      <c r="AD1312" s="180" t="s">
        <v>1559</v>
      </c>
      <c r="AE1312" s="139">
        <v>0</v>
      </c>
      <c r="AF1312" s="17">
        <v>9800.5500000000047</v>
      </c>
      <c r="AG1312" s="17">
        <v>3011.69</v>
      </c>
      <c r="AH1312" s="140">
        <v>1745.7570549785801</v>
      </c>
      <c r="AI1312" s="141">
        <v>250.53</v>
      </c>
      <c r="AJ1312" s="142">
        <v>751.59</v>
      </c>
      <c r="AK1312" s="121">
        <v>2302.77</v>
      </c>
      <c r="AL1312" s="142">
        <v>2763.3239999999996</v>
      </c>
      <c r="AM1312" s="181">
        <v>1454.797545807098</v>
      </c>
      <c r="AN1312" s="141">
        <v>2593.7295091714823</v>
      </c>
      <c r="AO1312" s="140">
        <v>859.85142857142796</v>
      </c>
      <c r="AP1312" s="140">
        <v>776.19418335373405</v>
      </c>
      <c r="AQ1312" s="140">
        <v>740.39362385240997</v>
      </c>
      <c r="AR1312" s="142">
        <v>11.196376147590058</v>
      </c>
      <c r="AS1312" s="143">
        <v>1.4896920059593739E-2</v>
      </c>
      <c r="AT1312" s="142">
        <v>1005.3634311261701</v>
      </c>
      <c r="AU1312" s="143">
        <v>0.57588965673033221</v>
      </c>
      <c r="AV1312" s="142">
        <v>2271.2963761475903</v>
      </c>
      <c r="AW1312" s="143">
        <v>0.7541600815979036</v>
      </c>
      <c r="AX1312" s="142">
        <v>-24.604183353734015</v>
      </c>
      <c r="AY1312" s="143">
        <v>-3.2736177109506534E-2</v>
      </c>
      <c r="AZ1312" s="142">
        <v>969.56287162484603</v>
      </c>
      <c r="BA1312" s="143">
        <v>0.55538247367228444</v>
      </c>
      <c r="BB1312" s="142">
        <v>35.800559501324074</v>
      </c>
      <c r="BC1312" s="143">
        <v>4.6123199927419097E-2</v>
      </c>
      <c r="BE1312" s="139">
        <v>62.977099183728264</v>
      </c>
      <c r="BF1312" s="139">
        <v>60.786872444912255</v>
      </c>
      <c r="BG1312" s="139">
        <v>62.977099183728264</v>
      </c>
      <c r="BH1312" s="139">
        <v>62.977099185758462</v>
      </c>
      <c r="BI1312" s="139">
        <v>56.406439748175465</v>
      </c>
      <c r="BJ1312" s="139">
        <v>62.977099187788653</v>
      </c>
      <c r="BK1312" s="139">
        <v>60.786872450806356</v>
      </c>
      <c r="BL1312" s="139">
        <v>62.977099189818865</v>
      </c>
      <c r="BM1312" s="139">
        <v>60.786872450806356</v>
      </c>
      <c r="BN1312" s="139">
        <v>62.977099189818865</v>
      </c>
      <c r="BO1312" s="139">
        <v>62.977099189818865</v>
      </c>
      <c r="BP1312" s="139">
        <v>60.786872447249358</v>
      </c>
      <c r="BQ1312" s="144">
        <v>740.39362385241009</v>
      </c>
    </row>
    <row r="1313" spans="11:69" x14ac:dyDescent="0.25">
      <c r="K1313" s="135" t="s">
        <v>328</v>
      </c>
      <c r="N1313" s="61" t="s">
        <v>1560</v>
      </c>
      <c r="V1313" s="61" t="s">
        <v>409</v>
      </c>
      <c r="W1313" s="61" t="s">
        <v>423</v>
      </c>
      <c r="X1313" s="61">
        <v>153</v>
      </c>
      <c r="AB1313" s="136" t="s">
        <v>414</v>
      </c>
      <c r="AC1313" s="179">
        <v>4820090</v>
      </c>
      <c r="AD1313" s="180" t="s">
        <v>1561</v>
      </c>
      <c r="AE1313" s="139">
        <v>0</v>
      </c>
      <c r="AF1313" s="17">
        <v>99175.699999999983</v>
      </c>
      <c r="AG1313" s="17">
        <v>356087.26</v>
      </c>
      <c r="AH1313" s="140">
        <v>158543.79647649033</v>
      </c>
      <c r="AI1313" s="141">
        <v>178265.81</v>
      </c>
      <c r="AJ1313" s="142">
        <v>534797.42999999993</v>
      </c>
      <c r="AK1313" s="121">
        <v>227222.53999999998</v>
      </c>
      <c r="AL1313" s="142">
        <v>272667.04799999995</v>
      </c>
      <c r="AM1313" s="181">
        <v>132403.75389040791</v>
      </c>
      <c r="AN1313" s="141">
        <v>253362.5825860824</v>
      </c>
      <c r="AO1313" s="140">
        <v>330744.51428571402</v>
      </c>
      <c r="AP1313" s="140">
        <v>803299.14313890506</v>
      </c>
      <c r="AQ1313" s="140">
        <v>766248.41611486301</v>
      </c>
      <c r="AR1313" s="142">
        <v>-231450.98611486307</v>
      </c>
      <c r="AS1313" s="143">
        <v>-0.43278253247189896</v>
      </c>
      <c r="AT1313" s="142">
        <v>-607704.61963837268</v>
      </c>
      <c r="AU1313" s="143">
        <v>-3.833039407054228</v>
      </c>
      <c r="AV1313" s="142">
        <v>-410161.156114863</v>
      </c>
      <c r="AW1313" s="143">
        <v>-1.1518557448948412</v>
      </c>
      <c r="AX1313" s="142">
        <v>-268501.71313890512</v>
      </c>
      <c r="AY1313" s="143">
        <v>-0.50206245968479157</v>
      </c>
      <c r="AZ1313" s="142">
        <v>-644755.34666241473</v>
      </c>
      <c r="BA1313" s="143">
        <v>-4.0667333632194325</v>
      </c>
      <c r="BB1313" s="142">
        <v>37050.727024042048</v>
      </c>
      <c r="BC1313" s="143">
        <v>4.6123199981598015E-2</v>
      </c>
      <c r="BE1313" s="139">
        <v>68594.790153873575</v>
      </c>
      <c r="BF1313" s="139">
        <v>60809.913123093269</v>
      </c>
      <c r="BG1313" s="139">
        <v>63804.937124273769</v>
      </c>
      <c r="BH1313" s="139">
        <v>66199.863639125775</v>
      </c>
      <c r="BI1313" s="139">
        <v>59609.718151260771</v>
      </c>
      <c r="BJ1313" s="139">
        <v>63804.937124300675</v>
      </c>
      <c r="BK1313" s="139">
        <v>65599.766153224467</v>
      </c>
      <c r="BL1313" s="139">
        <v>63804.937124314172</v>
      </c>
      <c r="BM1313" s="139">
        <v>63204.839638384976</v>
      </c>
      <c r="BN1313" s="139">
        <v>66199.863639153671</v>
      </c>
      <c r="BO1313" s="139">
        <v>63804.937124314172</v>
      </c>
      <c r="BP1313" s="139">
        <v>60809.913119543766</v>
      </c>
      <c r="BQ1313" s="144">
        <v>766248.41611486301</v>
      </c>
    </row>
    <row r="1314" spans="11:69" x14ac:dyDescent="0.25">
      <c r="K1314" s="135" t="s">
        <v>328</v>
      </c>
      <c r="N1314" s="61" t="s">
        <v>1562</v>
      </c>
      <c r="V1314" s="61" t="s">
        <v>409</v>
      </c>
      <c r="W1314" s="61" t="s">
        <v>423</v>
      </c>
      <c r="X1314" s="61">
        <v>153</v>
      </c>
      <c r="AB1314" s="136" t="s">
        <v>414</v>
      </c>
      <c r="AC1314" s="179">
        <v>4820105</v>
      </c>
      <c r="AD1314" s="180" t="s">
        <v>1563</v>
      </c>
      <c r="AE1314" s="139">
        <v>0</v>
      </c>
      <c r="AF1314" s="17">
        <v>4664.49</v>
      </c>
      <c r="AG1314" s="17">
        <v>63024.47</v>
      </c>
      <c r="AH1314" s="140">
        <v>38421.03503685334</v>
      </c>
      <c r="AI1314" s="141">
        <v>67668.94</v>
      </c>
      <c r="AJ1314" s="142">
        <v>203006.82</v>
      </c>
      <c r="AK1314" s="121">
        <v>84226.27</v>
      </c>
      <c r="AL1314" s="142">
        <v>101071.524</v>
      </c>
      <c r="AM1314" s="181">
        <v>32086.33437755044</v>
      </c>
      <c r="AN1314" s="141">
        <v>90560.970659302897</v>
      </c>
      <c r="AO1314" s="140">
        <v>144027.377142857</v>
      </c>
      <c r="AP1314" s="140">
        <v>304928.92338198802</v>
      </c>
      <c r="AQ1314" s="140">
        <v>290864.62566884543</v>
      </c>
      <c r="AR1314" s="142">
        <v>-87857.805668845423</v>
      </c>
      <c r="AS1314" s="143">
        <v>-0.43278253247277809</v>
      </c>
      <c r="AT1314" s="142">
        <v>-252443.59063199209</v>
      </c>
      <c r="AU1314" s="143">
        <v>-6.5704526280941931</v>
      </c>
      <c r="AV1314" s="142">
        <v>-227840.15566884543</v>
      </c>
      <c r="AW1314" s="143">
        <v>-3.6151062542667227</v>
      </c>
      <c r="AX1314" s="142">
        <v>-101922.10338198801</v>
      </c>
      <c r="AY1314" s="143">
        <v>-0.50206245968479291</v>
      </c>
      <c r="AZ1314" s="142">
        <v>-266507.88834513468</v>
      </c>
      <c r="BA1314" s="143">
        <v>-6.936509859494965</v>
      </c>
      <c r="BB1314" s="142">
        <v>14064.297713142587</v>
      </c>
      <c r="BC1314" s="143">
        <v>4.6123199981013531E-2</v>
      </c>
      <c r="BE1314" s="139">
        <v>26038.289334532801</v>
      </c>
      <c r="BF1314" s="139">
        <v>23083.183267344401</v>
      </c>
      <c r="BG1314" s="139">
        <v>24220.081584719199</v>
      </c>
      <c r="BH1314" s="139">
        <v>25129.185459654502</v>
      </c>
      <c r="BI1314" s="139">
        <v>22627.594382776897</v>
      </c>
      <c r="BJ1314" s="139">
        <v>24220.0815847462</v>
      </c>
      <c r="BK1314" s="139">
        <v>24901.391017385598</v>
      </c>
      <c r="BL1314" s="139">
        <v>24220.081584759697</v>
      </c>
      <c r="BM1314" s="139">
        <v>23992.287142462897</v>
      </c>
      <c r="BN1314" s="139">
        <v>25129.185459682398</v>
      </c>
      <c r="BO1314" s="139">
        <v>24220.081584759697</v>
      </c>
      <c r="BP1314" s="139">
        <v>23083.1832660211</v>
      </c>
      <c r="BQ1314" s="144">
        <v>290864.62566884537</v>
      </c>
    </row>
    <row r="1315" spans="11:69" x14ac:dyDescent="0.25">
      <c r="K1315" s="135" t="s">
        <v>328</v>
      </c>
      <c r="N1315" s="61" t="s">
        <v>1564</v>
      </c>
      <c r="V1315" s="61" t="s">
        <v>409</v>
      </c>
      <c r="W1315" s="61" t="s">
        <v>423</v>
      </c>
      <c r="X1315" s="61">
        <v>153</v>
      </c>
      <c r="AB1315" s="136" t="s">
        <v>414</v>
      </c>
      <c r="AC1315" s="179">
        <v>4820107</v>
      </c>
      <c r="AD1315" s="180" t="s">
        <v>1565</v>
      </c>
      <c r="AE1315" s="139">
        <v>0</v>
      </c>
      <c r="AF1315" s="17">
        <v>33553.630000000005</v>
      </c>
      <c r="AG1315" s="17">
        <v>21069.26</v>
      </c>
      <c r="AH1315" s="140">
        <v>32983.58820362499</v>
      </c>
      <c r="AI1315" s="141">
        <v>1322</v>
      </c>
      <c r="AJ1315" s="142">
        <v>3966</v>
      </c>
      <c r="AK1315" s="121">
        <v>3543.7</v>
      </c>
      <c r="AL1315" s="142">
        <v>4252.4400000000005</v>
      </c>
      <c r="AM1315" s="181">
        <v>27545.391191508792</v>
      </c>
      <c r="AN1315" s="141">
        <v>8981.8970121161983</v>
      </c>
      <c r="AO1315" s="140">
        <v>3081.9085714285702</v>
      </c>
      <c r="AP1315" s="140">
        <v>5957.1797151098799</v>
      </c>
      <c r="AQ1315" s="140">
        <v>5682.4155240687405</v>
      </c>
      <c r="AR1315" s="142">
        <v>-1716.4155240687405</v>
      </c>
      <c r="AS1315" s="143">
        <v>-0.4327825325438075</v>
      </c>
      <c r="AT1315" s="142">
        <v>27301.17267955625</v>
      </c>
      <c r="AU1315" s="143">
        <v>0.82771991061165906</v>
      </c>
      <c r="AV1315" s="142">
        <v>15386.844475931259</v>
      </c>
      <c r="AW1315" s="143">
        <v>0.73029828650513873</v>
      </c>
      <c r="AX1315" s="142">
        <v>-1991.1797151098799</v>
      </c>
      <c r="AY1315" s="143">
        <v>-0.50206245968479069</v>
      </c>
      <c r="AZ1315" s="142">
        <v>27026.40848851511</v>
      </c>
      <c r="BA1315" s="143">
        <v>0.81938958010471497</v>
      </c>
      <c r="BB1315" s="142">
        <v>274.76419104113938</v>
      </c>
      <c r="BC1315" s="143">
        <v>4.612319993372424E-2</v>
      </c>
      <c r="BE1315" s="139">
        <v>508.69155775345564</v>
      </c>
      <c r="BF1315" s="139">
        <v>450.95975020891558</v>
      </c>
      <c r="BG1315" s="139">
        <v>473.17052483564055</v>
      </c>
      <c r="BH1315" s="139">
        <v>490.93104130882955</v>
      </c>
      <c r="BI1315" s="139">
        <v>442.05923390538862</v>
      </c>
      <c r="BJ1315" s="139">
        <v>473.17052486269762</v>
      </c>
      <c r="BK1315" s="139">
        <v>486.48078317200566</v>
      </c>
      <c r="BL1315" s="139">
        <v>473.17052487622561</v>
      </c>
      <c r="BM1315" s="139">
        <v>468.72026671140361</v>
      </c>
      <c r="BN1315" s="139">
        <v>490.93104133682664</v>
      </c>
      <c r="BO1315" s="139">
        <v>473.17052487622561</v>
      </c>
      <c r="BP1315" s="139">
        <v>450.95975022112668</v>
      </c>
      <c r="BQ1315" s="144">
        <v>5682.4155240687405</v>
      </c>
    </row>
    <row r="1316" spans="11:69" x14ac:dyDescent="0.25">
      <c r="K1316" s="135" t="s">
        <v>328</v>
      </c>
      <c r="N1316" s="61" t="s">
        <v>1566</v>
      </c>
      <c r="V1316" s="61" t="s">
        <v>409</v>
      </c>
      <c r="W1316" s="61" t="s">
        <v>423</v>
      </c>
      <c r="X1316" s="61">
        <v>153</v>
      </c>
      <c r="AB1316" s="136" t="s">
        <v>414</v>
      </c>
      <c r="AC1316" s="179">
        <v>4820109</v>
      </c>
      <c r="AD1316" s="180" t="s">
        <v>1567</v>
      </c>
      <c r="AE1316" s="139">
        <v>0</v>
      </c>
      <c r="AF1316" s="17">
        <v>2496.6</v>
      </c>
      <c r="AG1316" s="17">
        <v>35104.54</v>
      </c>
      <c r="AH1316" s="140">
        <v>3068.1906557625903</v>
      </c>
      <c r="AI1316" s="141">
        <v>1439.54</v>
      </c>
      <c r="AJ1316" s="142">
        <v>4318.62</v>
      </c>
      <c r="AK1316" s="121">
        <v>8451.9500000000007</v>
      </c>
      <c r="AL1316" s="142">
        <v>10142.34</v>
      </c>
      <c r="AM1316" s="181">
        <v>2562.3201254071791</v>
      </c>
      <c r="AN1316" s="141">
        <v>8957.8205303554114</v>
      </c>
      <c r="AO1316" s="140">
        <v>11639.3485714286</v>
      </c>
      <c r="AP1316" s="140">
        <v>6486.836979643931</v>
      </c>
      <c r="AQ1316" s="140">
        <v>6187.643300669115</v>
      </c>
      <c r="AR1316" s="142">
        <v>-1869.0233006691151</v>
      </c>
      <c r="AS1316" s="143">
        <v>-0.432782532537967</v>
      </c>
      <c r="AT1316" s="142">
        <v>-3119.4526449065247</v>
      </c>
      <c r="AU1316" s="143">
        <v>-1.0167075631521318</v>
      </c>
      <c r="AV1316" s="142">
        <v>28916.896699330886</v>
      </c>
      <c r="AW1316" s="143">
        <v>0.82373666481118635</v>
      </c>
      <c r="AX1316" s="142">
        <v>-2168.2169796439312</v>
      </c>
      <c r="AY1316" s="143">
        <v>-0.5020624596847908</v>
      </c>
      <c r="AZ1316" s="142">
        <v>-3418.6463238813408</v>
      </c>
      <c r="BA1316" s="143">
        <v>-1.1142222591221749</v>
      </c>
      <c r="BB1316" s="142">
        <v>299.19367897481607</v>
      </c>
      <c r="BC1316" s="143">
        <v>4.6123199937612602E-2</v>
      </c>
      <c r="BE1316" s="139">
        <v>553.91970124710497</v>
      </c>
      <c r="BF1316" s="139">
        <v>491.05491589712699</v>
      </c>
      <c r="BG1316" s="139">
        <v>515.24046696078597</v>
      </c>
      <c r="BH1316" s="139">
        <v>534.58008411825199</v>
      </c>
      <c r="BI1316" s="139">
        <v>481.36304808883199</v>
      </c>
      <c r="BJ1316" s="139">
        <v>515.24046698784196</v>
      </c>
      <c r="BK1316" s="139">
        <v>529.73415022904396</v>
      </c>
      <c r="BL1316" s="139">
        <v>515.24046700137103</v>
      </c>
      <c r="BM1316" s="139">
        <v>510.394533084165</v>
      </c>
      <c r="BN1316" s="139">
        <v>534.58008414624896</v>
      </c>
      <c r="BO1316" s="139">
        <v>515.24046700137103</v>
      </c>
      <c r="BP1316" s="139">
        <v>491.05491590697204</v>
      </c>
      <c r="BQ1316" s="144">
        <v>6187.6433006691159</v>
      </c>
    </row>
    <row r="1317" spans="11:69" x14ac:dyDescent="0.25">
      <c r="K1317" s="135" t="s">
        <v>328</v>
      </c>
      <c r="N1317" s="61" t="s">
        <v>1568</v>
      </c>
      <c r="V1317" s="61" t="s">
        <v>409</v>
      </c>
      <c r="W1317" s="61" t="s">
        <v>423</v>
      </c>
      <c r="X1317" s="61">
        <v>153</v>
      </c>
      <c r="AB1317" s="136" t="s">
        <v>414</v>
      </c>
      <c r="AC1317" s="179">
        <v>4820110</v>
      </c>
      <c r="AD1317" s="180" t="s">
        <v>1569</v>
      </c>
      <c r="AE1317" s="139">
        <v>0</v>
      </c>
      <c r="AF1317" s="17">
        <v>25061.65</v>
      </c>
      <c r="AG1317" s="17">
        <v>66368.47</v>
      </c>
      <c r="AH1317" s="140">
        <v>75493.595971076269</v>
      </c>
      <c r="AI1317" s="141">
        <v>93954.159999999989</v>
      </c>
      <c r="AJ1317" s="142">
        <v>281862.48</v>
      </c>
      <c r="AK1317" s="121">
        <v>120335.13</v>
      </c>
      <c r="AL1317" s="142">
        <v>144402.15600000002</v>
      </c>
      <c r="AM1317" s="181">
        <v>63046.525461096811</v>
      </c>
      <c r="AN1317" s="141">
        <v>132782.20050997945</v>
      </c>
      <c r="AO1317" s="140">
        <v>168066</v>
      </c>
      <c r="AP1317" s="140">
        <v>423375.05000165501</v>
      </c>
      <c r="AQ1317" s="140">
        <v>403847.63790334587</v>
      </c>
      <c r="AR1317" s="142">
        <v>-121985.15790334588</v>
      </c>
      <c r="AS1317" s="143">
        <v>-0.43278253247238119</v>
      </c>
      <c r="AT1317" s="142">
        <v>-328354.04193226958</v>
      </c>
      <c r="AU1317" s="143">
        <v>-4.3494290834691638</v>
      </c>
      <c r="AV1317" s="142">
        <v>-337479.16790334589</v>
      </c>
      <c r="AW1317" s="143">
        <v>-5.0849321658815683</v>
      </c>
      <c r="AX1317" s="142">
        <v>-141512.57000165503</v>
      </c>
      <c r="AY1317" s="143">
        <v>-0.50206245968479035</v>
      </c>
      <c r="AZ1317" s="142">
        <v>-347881.45403057872</v>
      </c>
      <c r="BA1317" s="143">
        <v>-4.6080922435309866</v>
      </c>
      <c r="BB1317" s="142">
        <v>19527.412098309142</v>
      </c>
      <c r="BC1317" s="143">
        <v>4.6123199981276196E-2</v>
      </c>
      <c r="BE1317" s="139">
        <v>36152.562789708856</v>
      </c>
      <c r="BF1317" s="139">
        <v>32049.579822137763</v>
      </c>
      <c r="BG1317" s="139">
        <v>33628.09319052146</v>
      </c>
      <c r="BH1317" s="139">
        <v>34890.327990149257</v>
      </c>
      <c r="BI1317" s="139">
        <v>31417.022685059157</v>
      </c>
      <c r="BJ1317" s="139">
        <v>33628.093190548461</v>
      </c>
      <c r="BK1317" s="139">
        <v>34574.049421624863</v>
      </c>
      <c r="BL1317" s="139">
        <v>33628.093190561958</v>
      </c>
      <c r="BM1317" s="139">
        <v>33311.814622009661</v>
      </c>
      <c r="BN1317" s="139">
        <v>34890.32799017716</v>
      </c>
      <c r="BO1317" s="139">
        <v>33628.093190561958</v>
      </c>
      <c r="BP1317" s="139">
        <v>32049.579820285362</v>
      </c>
      <c r="BQ1317" s="144">
        <v>403847.63790334598</v>
      </c>
    </row>
    <row r="1318" spans="11:69" x14ac:dyDescent="0.25">
      <c r="K1318" s="135" t="s">
        <v>328</v>
      </c>
      <c r="N1318" s="61" t="s">
        <v>1570</v>
      </c>
      <c r="V1318" s="61" t="s">
        <v>409</v>
      </c>
      <c r="W1318" s="61" t="s">
        <v>423</v>
      </c>
      <c r="X1318" s="61">
        <v>153</v>
      </c>
      <c r="AB1318" s="136" t="s">
        <v>414</v>
      </c>
      <c r="AC1318" s="179">
        <v>4820113</v>
      </c>
      <c r="AD1318" s="180" t="s">
        <v>1571</v>
      </c>
      <c r="AE1318" s="139">
        <v>0</v>
      </c>
      <c r="AF1318" s="17">
        <v>73480.320000000007</v>
      </c>
      <c r="AG1318" s="17">
        <v>68143.790000000008</v>
      </c>
      <c r="AH1318" s="140">
        <v>63552.322908441674</v>
      </c>
      <c r="AI1318" s="141">
        <v>22326.18</v>
      </c>
      <c r="AJ1318" s="142">
        <v>66978.540000000008</v>
      </c>
      <c r="AK1318" s="121">
        <v>48271.85</v>
      </c>
      <c r="AL1318" s="142">
        <v>57926.219999999994</v>
      </c>
      <c r="AM1318" s="181">
        <v>53074.079898031152</v>
      </c>
      <c r="AN1318" s="141">
        <v>58750.093010410521</v>
      </c>
      <c r="AO1318" s="140">
        <v>56234.7085714286</v>
      </c>
      <c r="AP1318" s="140">
        <v>100605.95053849601</v>
      </c>
      <c r="AQ1318" s="140">
        <v>95965.682162721569</v>
      </c>
      <c r="AR1318" s="142">
        <v>-28987.14216272156</v>
      </c>
      <c r="AS1318" s="143">
        <v>-0.43278253247564902</v>
      </c>
      <c r="AT1318" s="142">
        <v>-32413.359254279894</v>
      </c>
      <c r="AU1318" s="143">
        <v>-0.51002634948492842</v>
      </c>
      <c r="AV1318" s="142">
        <v>-27821.89216272156</v>
      </c>
      <c r="AW1318" s="143">
        <v>-0.40828213638721234</v>
      </c>
      <c r="AX1318" s="142">
        <v>-33627.410538495998</v>
      </c>
      <c r="AY1318" s="143">
        <v>-0.50206245968478846</v>
      </c>
      <c r="AZ1318" s="142">
        <v>-37053.627630054332</v>
      </c>
      <c r="BA1318" s="143">
        <v>-0.58304127897003255</v>
      </c>
      <c r="BB1318" s="142">
        <v>4640.268375774438</v>
      </c>
      <c r="BC1318" s="143">
        <v>4.6123199979099437E-2</v>
      </c>
      <c r="BE1318" s="139">
        <v>8590.8769159790572</v>
      </c>
      <c r="BF1318" s="139">
        <v>7615.8914946743971</v>
      </c>
      <c r="BG1318" s="139">
        <v>7990.9911559873362</v>
      </c>
      <c r="BH1318" s="139">
        <v>8290.9340360019669</v>
      </c>
      <c r="BI1318" s="139">
        <v>7465.5779321787877</v>
      </c>
      <c r="BJ1318" s="139">
        <v>7990.9911560143782</v>
      </c>
      <c r="BK1318" s="139">
        <v>8215.7772547690965</v>
      </c>
      <c r="BL1318" s="139">
        <v>7990.9911560278879</v>
      </c>
      <c r="BM1318" s="139">
        <v>7915.8343747670378</v>
      </c>
      <c r="BN1318" s="139">
        <v>8290.9340360299466</v>
      </c>
      <c r="BO1318" s="139">
        <v>7990.9911560278879</v>
      </c>
      <c r="BP1318" s="139">
        <v>7615.8914942638085</v>
      </c>
      <c r="BQ1318" s="144">
        <v>95965.682162721583</v>
      </c>
    </row>
    <row r="1319" spans="11:69" x14ac:dyDescent="0.25">
      <c r="K1319" s="135" t="s">
        <v>328</v>
      </c>
      <c r="N1319" s="61" t="s">
        <v>1572</v>
      </c>
      <c r="V1319" s="61" t="s">
        <v>409</v>
      </c>
      <c r="W1319" s="61" t="s">
        <v>423</v>
      </c>
      <c r="X1319" s="61">
        <v>153</v>
      </c>
      <c r="AB1319" s="136" t="s">
        <v>414</v>
      </c>
      <c r="AC1319" s="179">
        <v>4820114</v>
      </c>
      <c r="AD1319" s="180" t="s">
        <v>1573</v>
      </c>
      <c r="AE1319" s="139">
        <v>0</v>
      </c>
      <c r="AF1319" s="17">
        <v>76650.78</v>
      </c>
      <c r="AG1319" s="17">
        <v>62047.21</v>
      </c>
      <c r="AH1319" s="140">
        <v>56367.688011648017</v>
      </c>
      <c r="AI1319" s="141">
        <v>131476.66</v>
      </c>
      <c r="AJ1319" s="142">
        <v>394429.98</v>
      </c>
      <c r="AK1319" s="121">
        <v>220744.8</v>
      </c>
      <c r="AL1319" s="142">
        <v>264893.76</v>
      </c>
      <c r="AM1319" s="181">
        <v>47074.017758679271</v>
      </c>
      <c r="AN1319" s="141">
        <v>230038.47025296872</v>
      </c>
      <c r="AO1319" s="140">
        <v>308180.434285714</v>
      </c>
      <c r="AP1319" s="140">
        <v>592458.46593222301</v>
      </c>
      <c r="AQ1319" s="140">
        <v>565132.38562731619</v>
      </c>
      <c r="AR1319" s="142">
        <v>-170702.40562731621</v>
      </c>
      <c r="AS1319" s="143">
        <v>-0.43278253247209103</v>
      </c>
      <c r="AT1319" s="142">
        <v>-508764.69761566818</v>
      </c>
      <c r="AU1319" s="143">
        <v>-9.0258216287057085</v>
      </c>
      <c r="AV1319" s="142">
        <v>-503085.17562731617</v>
      </c>
      <c r="AW1319" s="143">
        <v>-8.1081030980654276</v>
      </c>
      <c r="AX1319" s="142">
        <v>-198028.48593222303</v>
      </c>
      <c r="AY1319" s="143">
        <v>-0.50206245968479135</v>
      </c>
      <c r="AZ1319" s="142">
        <v>-536090.777920575</v>
      </c>
      <c r="BA1319" s="143">
        <v>-9.5106043343447997</v>
      </c>
      <c r="BB1319" s="142">
        <v>27326.08030490682</v>
      </c>
      <c r="BC1319" s="143">
        <v>4.6123199981469944E-2</v>
      </c>
      <c r="BE1319" s="139">
        <v>50590.822226831442</v>
      </c>
      <c r="BF1319" s="139">
        <v>44849.229767134741</v>
      </c>
      <c r="BG1319" s="139">
        <v>47058.154475103438</v>
      </c>
      <c r="BH1319" s="139">
        <v>48824.488351009539</v>
      </c>
      <c r="BI1319" s="139">
        <v>43964.048103617039</v>
      </c>
      <c r="BJ1319" s="139">
        <v>47058.154475130337</v>
      </c>
      <c r="BK1319" s="139">
        <v>48381.897519265549</v>
      </c>
      <c r="BL1319" s="139">
        <v>47058.154475143841</v>
      </c>
      <c r="BM1319" s="139">
        <v>46615.563643371948</v>
      </c>
      <c r="BN1319" s="139">
        <v>48824.488351037442</v>
      </c>
      <c r="BO1319" s="139">
        <v>47058.154475143841</v>
      </c>
      <c r="BP1319" s="139">
        <v>44849.229764527037</v>
      </c>
      <c r="BQ1319" s="144">
        <v>565132.38562731619</v>
      </c>
    </row>
    <row r="1320" spans="11:69" x14ac:dyDescent="0.25">
      <c r="K1320" s="135" t="s">
        <v>328</v>
      </c>
      <c r="N1320" s="61" t="s">
        <v>1574</v>
      </c>
      <c r="V1320" s="61" t="s">
        <v>409</v>
      </c>
      <c r="W1320" s="61" t="s">
        <v>423</v>
      </c>
      <c r="X1320" s="61">
        <v>153</v>
      </c>
      <c r="AB1320" s="136" t="s">
        <v>414</v>
      </c>
      <c r="AC1320" s="179">
        <v>4820115</v>
      </c>
      <c r="AD1320" s="180" t="s">
        <v>1575</v>
      </c>
      <c r="AE1320" s="139">
        <v>114024.44</v>
      </c>
      <c r="AF1320" s="17">
        <v>271459.59999999998</v>
      </c>
      <c r="AG1320" s="17">
        <v>71796.290000000008</v>
      </c>
      <c r="AH1320" s="140">
        <v>63635.356895370067</v>
      </c>
      <c r="AI1320" s="141">
        <v>20855.25</v>
      </c>
      <c r="AJ1320" s="142">
        <v>62565.75</v>
      </c>
      <c r="AK1320" s="121">
        <v>151985.91</v>
      </c>
      <c r="AL1320" s="142">
        <v>182383.092</v>
      </c>
      <c r="AM1320" s="181">
        <v>53143.423586110672</v>
      </c>
      <c r="AN1320" s="141">
        <v>162477.84330925939</v>
      </c>
      <c r="AO1320" s="140">
        <v>111575.88</v>
      </c>
      <c r="AP1320" s="140">
        <v>93977.6643370237</v>
      </c>
      <c r="AQ1320" s="140">
        <v>89643.113731257268</v>
      </c>
      <c r="AR1320" s="142">
        <v>-27077.363731257268</v>
      </c>
      <c r="AS1320" s="143">
        <v>-0.43278253247595161</v>
      </c>
      <c r="AT1320" s="142">
        <v>-26007.756835887201</v>
      </c>
      <c r="AU1320" s="143">
        <v>-0.40869978742555702</v>
      </c>
      <c r="AV1320" s="142">
        <v>-17846.82373125726</v>
      </c>
      <c r="AW1320" s="143">
        <v>-0.24857584885315465</v>
      </c>
      <c r="AX1320" s="142">
        <v>-31411.9143370237</v>
      </c>
      <c r="AY1320" s="143">
        <v>-0.5020624596847908</v>
      </c>
      <c r="AZ1320" s="142">
        <v>-30342.307441653633</v>
      </c>
      <c r="BA1320" s="143">
        <v>-0.47681523168861578</v>
      </c>
      <c r="BB1320" s="142">
        <v>4334.5506057664315</v>
      </c>
      <c r="BC1320" s="143">
        <v>4.6123199978899451E-2</v>
      </c>
      <c r="BE1320" s="139">
        <v>8024.8786761537067</v>
      </c>
      <c r="BF1320" s="139">
        <v>7114.1288431028161</v>
      </c>
      <c r="BG1320" s="139">
        <v>7464.5155734613763</v>
      </c>
      <c r="BH1320" s="139">
        <v>7744.6971248259952</v>
      </c>
      <c r="BI1320" s="139">
        <v>6973.7184852091259</v>
      </c>
      <c r="BJ1320" s="139">
        <v>7464.5155734884156</v>
      </c>
      <c r="BK1320" s="139">
        <v>7674.4919458940849</v>
      </c>
      <c r="BL1320" s="139">
        <v>7464.5155735019371</v>
      </c>
      <c r="BM1320" s="139">
        <v>7394.3103945420453</v>
      </c>
      <c r="BN1320" s="139">
        <v>7744.6971248539867</v>
      </c>
      <c r="BO1320" s="139">
        <v>7464.5155735019371</v>
      </c>
      <c r="BP1320" s="139">
        <v>7114.128842721846</v>
      </c>
      <c r="BQ1320" s="144">
        <v>89643.113731257268</v>
      </c>
    </row>
    <row r="1321" spans="11:69" x14ac:dyDescent="0.25">
      <c r="K1321" s="135" t="s">
        <v>328</v>
      </c>
      <c r="N1321" s="61" t="s">
        <v>1576</v>
      </c>
      <c r="V1321" s="61" t="s">
        <v>409</v>
      </c>
      <c r="W1321" s="61" t="s">
        <v>423</v>
      </c>
      <c r="X1321" s="61">
        <v>153</v>
      </c>
      <c r="AB1321" s="136" t="s">
        <v>414</v>
      </c>
      <c r="AC1321" s="179">
        <v>4820120</v>
      </c>
      <c r="AD1321" s="180" t="s">
        <v>1577</v>
      </c>
      <c r="AE1321" s="139">
        <v>1768.94</v>
      </c>
      <c r="AF1321" s="17">
        <v>185411.98999999996</v>
      </c>
      <c r="AG1321" s="17">
        <v>120935.24999999999</v>
      </c>
      <c r="AH1321" s="140">
        <v>113699.59910635861</v>
      </c>
      <c r="AI1321" s="141">
        <v>33334.629999999997</v>
      </c>
      <c r="AJ1321" s="142">
        <v>100003.88999999998</v>
      </c>
      <c r="AK1321" s="121">
        <v>108577.15</v>
      </c>
      <c r="AL1321" s="142">
        <v>130292.58</v>
      </c>
      <c r="AM1321" s="181">
        <v>94953.281503811086</v>
      </c>
      <c r="AN1321" s="141">
        <v>127323.46760254752</v>
      </c>
      <c r="AO1321" s="140">
        <v>70908.394285714297</v>
      </c>
      <c r="AP1321" s="140">
        <v>150212.088991447</v>
      </c>
      <c r="AQ1321" s="140">
        <v>143283.82677147491</v>
      </c>
      <c r="AR1321" s="142">
        <v>-43279.936771474924</v>
      </c>
      <c r="AS1321" s="143">
        <v>-0.43278253247423604</v>
      </c>
      <c r="AT1321" s="142">
        <v>-29584.227665116297</v>
      </c>
      <c r="AU1321" s="143">
        <v>-0.2601964114002035</v>
      </c>
      <c r="AV1321" s="142">
        <v>-22348.576771474924</v>
      </c>
      <c r="AW1321" s="143">
        <v>-0.184797871352438</v>
      </c>
      <c r="AX1321" s="142">
        <v>-50208.198991447018</v>
      </c>
      <c r="AY1321" s="143">
        <v>-0.50206245968478846</v>
      </c>
      <c r="AZ1321" s="142">
        <v>-36512.489885088391</v>
      </c>
      <c r="BA1321" s="143">
        <v>-0.32113121041819437</v>
      </c>
      <c r="BB1321" s="142">
        <v>6928.2622199720936</v>
      </c>
      <c r="BC1321" s="143">
        <v>4.6123199980040122E-2</v>
      </c>
      <c r="BE1321" s="139">
        <v>12826.811544551027</v>
      </c>
      <c r="BF1321" s="139">
        <v>11371.086549295023</v>
      </c>
      <c r="BG1321" s="139">
        <v>11931.137951863324</v>
      </c>
      <c r="BH1321" s="139">
        <v>12378.974748228326</v>
      </c>
      <c r="BI1321" s="139">
        <v>11146.657337040526</v>
      </c>
      <c r="BJ1321" s="139">
        <v>11931.137951890325</v>
      </c>
      <c r="BK1321" s="139">
        <v>12266.760142116023</v>
      </c>
      <c r="BL1321" s="139">
        <v>11931.137951903826</v>
      </c>
      <c r="BM1321" s="139">
        <v>11818.923345763526</v>
      </c>
      <c r="BN1321" s="139">
        <v>12378.974748256325</v>
      </c>
      <c r="BO1321" s="139">
        <v>11931.137951903826</v>
      </c>
      <c r="BP1321" s="139">
        <v>11371.086548662824</v>
      </c>
      <c r="BQ1321" s="144">
        <v>143283.82677147491</v>
      </c>
    </row>
    <row r="1322" spans="11:69" x14ac:dyDescent="0.25">
      <c r="K1322" s="135" t="s">
        <v>328</v>
      </c>
      <c r="N1322" s="61" t="s">
        <v>1578</v>
      </c>
      <c r="V1322" s="61" t="s">
        <v>409</v>
      </c>
      <c r="W1322" s="61" t="s">
        <v>423</v>
      </c>
      <c r="X1322" s="61">
        <v>153</v>
      </c>
      <c r="AB1322" s="136" t="s">
        <v>414</v>
      </c>
      <c r="AC1322" s="179">
        <v>4820125</v>
      </c>
      <c r="AD1322" s="180" t="s">
        <v>1579</v>
      </c>
      <c r="AE1322" s="139">
        <v>0</v>
      </c>
      <c r="AF1322" s="17">
        <v>24608.69</v>
      </c>
      <c r="AG1322" s="17">
        <v>168161.44</v>
      </c>
      <c r="AH1322" s="140">
        <v>210804.68220801913</v>
      </c>
      <c r="AI1322" s="141">
        <v>136143.22</v>
      </c>
      <c r="AJ1322" s="142">
        <v>408429.66000000003</v>
      </c>
      <c r="AK1322" s="121">
        <v>286616.43000000005</v>
      </c>
      <c r="AL1322" s="142">
        <v>343939.71600000001</v>
      </c>
      <c r="AM1322" s="181">
        <v>176048.08186964592</v>
      </c>
      <c r="AN1322" s="141">
        <v>321373.03033837327</v>
      </c>
      <c r="AO1322" s="140">
        <v>336131.38285714301</v>
      </c>
      <c r="AP1322" s="140">
        <v>613486.85970782302</v>
      </c>
      <c r="AQ1322" s="140">
        <v>585190.88259150437</v>
      </c>
      <c r="AR1322" s="142">
        <v>-176761.22259150434</v>
      </c>
      <c r="AS1322" s="143">
        <v>-0.43278253247206466</v>
      </c>
      <c r="AT1322" s="142">
        <v>-374386.20038348524</v>
      </c>
      <c r="AU1322" s="143">
        <v>-1.7759861709999691</v>
      </c>
      <c r="AV1322" s="142">
        <v>-417029.44259150437</v>
      </c>
      <c r="AW1322" s="143">
        <v>-2.4799350112100869</v>
      </c>
      <c r="AX1322" s="142">
        <v>-205057.19970782299</v>
      </c>
      <c r="AY1322" s="143">
        <v>-0.50206245968479124</v>
      </c>
      <c r="AZ1322" s="142">
        <v>-402682.17749980389</v>
      </c>
      <c r="BA1322" s="143">
        <v>-1.9102145800653645</v>
      </c>
      <c r="BB1322" s="142">
        <v>28295.977116318652</v>
      </c>
      <c r="BC1322" s="143">
        <v>4.6123199981487444E-2</v>
      </c>
      <c r="BE1322" s="139">
        <v>52386.46494677</v>
      </c>
      <c r="BF1322" s="139">
        <v>46441.083573446209</v>
      </c>
      <c r="BG1322" s="139">
        <v>48728.410635758395</v>
      </c>
      <c r="BH1322" s="139">
        <v>50557.437791307304</v>
      </c>
      <c r="BI1322" s="139">
        <v>45524.483760548799</v>
      </c>
      <c r="BJ1322" s="139">
        <v>48728.410635785396</v>
      </c>
      <c r="BK1322" s="139">
        <v>50099.137884873497</v>
      </c>
      <c r="BL1322" s="139">
        <v>48728.410635798908</v>
      </c>
      <c r="BM1322" s="139">
        <v>48270.110729337095</v>
      </c>
      <c r="BN1322" s="139">
        <v>50557.4377913352</v>
      </c>
      <c r="BO1322" s="139">
        <v>48728.410635798908</v>
      </c>
      <c r="BP1322" s="139">
        <v>46441.083570744697</v>
      </c>
      <c r="BQ1322" s="144">
        <v>585190.88259150437</v>
      </c>
    </row>
    <row r="1323" spans="11:69" x14ac:dyDescent="0.25">
      <c r="K1323" s="135" t="s">
        <v>328</v>
      </c>
      <c r="N1323" s="61" t="s">
        <v>1580</v>
      </c>
      <c r="V1323" s="61" t="s">
        <v>409</v>
      </c>
      <c r="W1323" s="61" t="s">
        <v>423</v>
      </c>
      <c r="X1323" s="61">
        <v>153</v>
      </c>
      <c r="AB1323" s="136" t="s">
        <v>414</v>
      </c>
      <c r="AC1323" s="179">
        <v>4820130</v>
      </c>
      <c r="AD1323" s="180" t="s">
        <v>1581</v>
      </c>
      <c r="AE1323" s="139">
        <v>0</v>
      </c>
      <c r="AF1323" s="17">
        <v>46894.559999999998</v>
      </c>
      <c r="AG1323" s="17">
        <v>74501.66</v>
      </c>
      <c r="AH1323" s="140">
        <v>25689.713653578012</v>
      </c>
      <c r="AI1323" s="141">
        <v>30561.539999999997</v>
      </c>
      <c r="AJ1323" s="142">
        <v>91684.62</v>
      </c>
      <c r="AK1323" s="121">
        <v>45970.13</v>
      </c>
      <c r="AL1323" s="142">
        <v>55164.156000000003</v>
      </c>
      <c r="AM1323" s="181">
        <v>21454.100379160071</v>
      </c>
      <c r="AN1323" s="141">
        <v>50205.743274417939</v>
      </c>
      <c r="AO1323" s="140">
        <v>55879.851428571397</v>
      </c>
      <c r="AP1323" s="140">
        <v>137716.02583246501</v>
      </c>
      <c r="AQ1323" s="140">
        <v>131364.12203256175</v>
      </c>
      <c r="AR1323" s="142">
        <v>-39679.502032561752</v>
      </c>
      <c r="AS1323" s="143">
        <v>-0.43278253247449522</v>
      </c>
      <c r="AT1323" s="142">
        <v>-105674.40837898373</v>
      </c>
      <c r="AU1323" s="143">
        <v>-4.1134910962413791</v>
      </c>
      <c r="AV1323" s="142">
        <v>-56862.462032561743</v>
      </c>
      <c r="AW1323" s="143">
        <v>-0.76323751756084013</v>
      </c>
      <c r="AX1323" s="142">
        <v>-46031.40583246501</v>
      </c>
      <c r="AY1323" s="143">
        <v>-0.50206245968478702</v>
      </c>
      <c r="AZ1323" s="142">
        <v>-112026.31217888699</v>
      </c>
      <c r="BA1323" s="143">
        <v>-4.3607458490797226</v>
      </c>
      <c r="BB1323" s="142">
        <v>6351.9037999032589</v>
      </c>
      <c r="BC1323" s="143">
        <v>4.6123199979866608E-2</v>
      </c>
      <c r="BE1323" s="139">
        <v>11759.755968230429</v>
      </c>
      <c r="BF1323" s="139">
        <v>10425.131954959028</v>
      </c>
      <c r="BG1323" s="139">
        <v>10938.592981574529</v>
      </c>
      <c r="BH1323" s="139">
        <v>11349.174474923029</v>
      </c>
      <c r="BI1323" s="139">
        <v>10219.372888564327</v>
      </c>
      <c r="BJ1323" s="139">
        <v>10938.592981601529</v>
      </c>
      <c r="BK1323" s="139">
        <v>11246.294941740527</v>
      </c>
      <c r="BL1323" s="139">
        <v>10938.592981615027</v>
      </c>
      <c r="BM1323" s="139">
        <v>10835.713448404627</v>
      </c>
      <c r="BN1323" s="139">
        <v>11349.174474950929</v>
      </c>
      <c r="BO1323" s="139">
        <v>10938.592981615027</v>
      </c>
      <c r="BP1323" s="139">
        <v>10425.131954382727</v>
      </c>
      <c r="BQ1323" s="144">
        <v>131364.12203256175</v>
      </c>
    </row>
    <row r="1324" spans="11:69" x14ac:dyDescent="0.25">
      <c r="K1324" s="135" t="s">
        <v>328</v>
      </c>
      <c r="N1324" s="61" t="s">
        <v>1582</v>
      </c>
      <c r="V1324" s="61" t="s">
        <v>409</v>
      </c>
      <c r="W1324" s="61" t="s">
        <v>423</v>
      </c>
      <c r="X1324" s="61">
        <v>153</v>
      </c>
      <c r="AB1324" s="136" t="s">
        <v>414</v>
      </c>
      <c r="AC1324" s="179">
        <v>4820131</v>
      </c>
      <c r="AD1324" s="180" t="s">
        <v>1583</v>
      </c>
      <c r="AE1324" s="139">
        <v>125</v>
      </c>
      <c r="AF1324" s="17">
        <v>155659.77999999997</v>
      </c>
      <c r="AG1324" s="17">
        <v>274961.90000000002</v>
      </c>
      <c r="AH1324" s="140">
        <v>254744.0165036096</v>
      </c>
      <c r="AI1324" s="141">
        <v>139179.57999999999</v>
      </c>
      <c r="AJ1324" s="142">
        <v>417538.74</v>
      </c>
      <c r="AK1324" s="121">
        <v>393847.84999999992</v>
      </c>
      <c r="AL1324" s="142">
        <v>472617.41999999987</v>
      </c>
      <c r="AM1324" s="181">
        <v>212742.88124671031</v>
      </c>
      <c r="AN1324" s="141">
        <v>435848.98525689921</v>
      </c>
      <c r="AO1324" s="140">
        <v>493320.497142857</v>
      </c>
      <c r="AP1324" s="140">
        <v>627169.26681808801</v>
      </c>
      <c r="AQ1324" s="140">
        <v>598242.21330238855</v>
      </c>
      <c r="AR1324" s="142">
        <v>-180703.47330238856</v>
      </c>
      <c r="AS1324" s="143">
        <v>-0.43278253247204934</v>
      </c>
      <c r="AT1324" s="142">
        <v>-343498.19679877895</v>
      </c>
      <c r="AU1324" s="143">
        <v>-1.3484053581054838</v>
      </c>
      <c r="AV1324" s="142">
        <v>-323280.31330238853</v>
      </c>
      <c r="AW1324" s="143">
        <v>-1.1757276673691464</v>
      </c>
      <c r="AX1324" s="142">
        <v>-209630.52681808802</v>
      </c>
      <c r="AY1324" s="143">
        <v>-0.50206245968479002</v>
      </c>
      <c r="AZ1324" s="142">
        <v>-372425.25031447841</v>
      </c>
      <c r="BA1324" s="143">
        <v>-1.4619587750325092</v>
      </c>
      <c r="BB1324" s="142">
        <v>28927.053515699459</v>
      </c>
      <c r="BC1324" s="143">
        <v>4.6123199981496894E-2</v>
      </c>
      <c r="BE1324" s="139">
        <v>53554.824022644571</v>
      </c>
      <c r="BF1324" s="139">
        <v>47476.844652984975</v>
      </c>
      <c r="BG1324" s="139">
        <v>49815.185261171267</v>
      </c>
      <c r="BH1324" s="139">
        <v>51685.004641951673</v>
      </c>
      <c r="BI1324" s="139">
        <v>46539.802198816265</v>
      </c>
      <c r="BJ1324" s="139">
        <v>49815.185261198174</v>
      </c>
      <c r="BK1324" s="139">
        <v>51216.483414882176</v>
      </c>
      <c r="BL1324" s="139">
        <v>49815.185261211664</v>
      </c>
      <c r="BM1324" s="139">
        <v>49346.664034114372</v>
      </c>
      <c r="BN1324" s="139">
        <v>51685.004641979569</v>
      </c>
      <c r="BO1324" s="139">
        <v>49815.185261211664</v>
      </c>
      <c r="BP1324" s="139">
        <v>47476.844650222272</v>
      </c>
      <c r="BQ1324" s="144">
        <v>598242.21330238855</v>
      </c>
    </row>
    <row r="1325" spans="11:69" x14ac:dyDescent="0.25">
      <c r="K1325" s="135" t="s">
        <v>328</v>
      </c>
      <c r="N1325" s="61" t="s">
        <v>1584</v>
      </c>
      <c r="V1325" s="61" t="s">
        <v>409</v>
      </c>
      <c r="W1325" s="61" t="s">
        <v>423</v>
      </c>
      <c r="X1325" s="61">
        <v>153</v>
      </c>
      <c r="AB1325" s="136" t="s">
        <v>414</v>
      </c>
      <c r="AC1325" s="179">
        <v>4820135</v>
      </c>
      <c r="AD1325" s="180" t="s">
        <v>1585</v>
      </c>
      <c r="AE1325" s="139">
        <v>0</v>
      </c>
      <c r="AF1325" s="17">
        <v>111912.98</v>
      </c>
      <c r="AG1325" s="17">
        <v>44453.42</v>
      </c>
      <c r="AH1325" s="140">
        <v>119485.39546502508</v>
      </c>
      <c r="AI1325" s="141">
        <v>-426</v>
      </c>
      <c r="AJ1325" s="142">
        <v>-1278</v>
      </c>
      <c r="AK1325" s="121">
        <v>-138.47000000000003</v>
      </c>
      <c r="AL1325" s="142">
        <v>-166.16400000000004</v>
      </c>
      <c r="AM1325" s="181">
        <v>99785.139792549933</v>
      </c>
      <c r="AN1325" s="141">
        <v>19561.785672475147</v>
      </c>
      <c r="AO1325" s="140">
        <v>-722.52</v>
      </c>
      <c r="AP1325" s="140">
        <v>-1919.6358234771601</v>
      </c>
      <c r="AQ1325" s="140">
        <v>-1831.0960762108523</v>
      </c>
      <c r="AR1325" s="142">
        <v>553.09607621085229</v>
      </c>
      <c r="AS1325" s="143">
        <v>0.43278253224636332</v>
      </c>
      <c r="AT1325" s="142">
        <v>121316.49154123594</v>
      </c>
      <c r="AU1325" s="143">
        <v>1.0153248526239078</v>
      </c>
      <c r="AV1325" s="142">
        <v>46284.51607621085</v>
      </c>
      <c r="AW1325" s="143">
        <v>1.0411913431230004</v>
      </c>
      <c r="AX1325" s="142">
        <v>641.6358234771601</v>
      </c>
      <c r="AY1325" s="143">
        <v>0.5020624596847888</v>
      </c>
      <c r="AZ1325" s="142">
        <v>121405.03128850224</v>
      </c>
      <c r="BA1325" s="143">
        <v>1.0160658615725053</v>
      </c>
      <c r="BB1325" s="142">
        <v>-88.539747266307813</v>
      </c>
      <c r="BC1325" s="143">
        <v>-4.6123200131746894E-2</v>
      </c>
      <c r="BE1325" s="139">
        <v>-163.9202750425857</v>
      </c>
      <c r="BF1325" s="139">
        <v>-145.31683327709968</v>
      </c>
      <c r="BG1325" s="139">
        <v>-152.47401178767768</v>
      </c>
      <c r="BH1325" s="139">
        <v>-158.19714340122371</v>
      </c>
      <c r="BI1325" s="139">
        <v>-142.44873948759971</v>
      </c>
      <c r="BJ1325" s="139">
        <v>-152.47401176061967</v>
      </c>
      <c r="BK1325" s="139">
        <v>-156.7630964915347</v>
      </c>
      <c r="BL1325" s="139">
        <v>-152.47401174709171</v>
      </c>
      <c r="BM1325" s="139">
        <v>-151.03996486539967</v>
      </c>
      <c r="BN1325" s="139">
        <v>-158.19714337322569</v>
      </c>
      <c r="BO1325" s="139">
        <v>-152.47401174709171</v>
      </c>
      <c r="BP1325" s="139">
        <v>-145.3168332297027</v>
      </c>
      <c r="BQ1325" s="144">
        <v>-1831.0960762108523</v>
      </c>
    </row>
    <row r="1326" spans="11:69" x14ac:dyDescent="0.25">
      <c r="K1326" s="135" t="s">
        <v>328</v>
      </c>
      <c r="N1326" s="61" t="s">
        <v>1586</v>
      </c>
      <c r="V1326" s="61" t="s">
        <v>409</v>
      </c>
      <c r="W1326" s="61" t="s">
        <v>423</v>
      </c>
      <c r="X1326" s="61">
        <v>153</v>
      </c>
      <c r="AB1326" s="136" t="s">
        <v>414</v>
      </c>
      <c r="AC1326" s="179">
        <v>4820140</v>
      </c>
      <c r="AD1326" s="180" t="s">
        <v>1587</v>
      </c>
      <c r="AE1326" s="139">
        <v>619.87</v>
      </c>
      <c r="AF1326" s="17">
        <v>56351.78</v>
      </c>
      <c r="AG1326" s="17">
        <v>57738.680000000008</v>
      </c>
      <c r="AH1326" s="140">
        <v>72524.060357490496</v>
      </c>
      <c r="AI1326" s="141">
        <v>97616.799999999988</v>
      </c>
      <c r="AJ1326" s="142">
        <v>292850.39999999997</v>
      </c>
      <c r="AK1326" s="121">
        <v>142539.40999999997</v>
      </c>
      <c r="AL1326" s="142">
        <v>171047.29199999996</v>
      </c>
      <c r="AM1326" s="181">
        <v>60566.594544289233</v>
      </c>
      <c r="AN1326" s="141">
        <v>154496.87581320124</v>
      </c>
      <c r="AO1326" s="140">
        <v>198022.508571429</v>
      </c>
      <c r="AP1326" s="140">
        <v>439879.59214367502</v>
      </c>
      <c r="AQ1326" s="140">
        <v>419590.93774753908</v>
      </c>
      <c r="AR1326" s="142">
        <v>-126740.53774753911</v>
      </c>
      <c r="AS1326" s="143">
        <v>-0.43278253247234466</v>
      </c>
      <c r="AT1326" s="142">
        <v>-347066.87739004858</v>
      </c>
      <c r="AU1326" s="143">
        <v>-4.7855411801168204</v>
      </c>
      <c r="AV1326" s="142">
        <v>-361852.25774753909</v>
      </c>
      <c r="AW1326" s="143">
        <v>-6.2670684149263378</v>
      </c>
      <c r="AX1326" s="142">
        <v>-147029.19214367506</v>
      </c>
      <c r="AY1326" s="143">
        <v>-0.50206245968479157</v>
      </c>
      <c r="AZ1326" s="142">
        <v>-367355.53178618453</v>
      </c>
      <c r="BA1326" s="143">
        <v>-5.0652918490138426</v>
      </c>
      <c r="BB1326" s="142">
        <v>20288.654396135942</v>
      </c>
      <c r="BC1326" s="143">
        <v>4.6123199981301224E-2</v>
      </c>
      <c r="BE1326" s="139">
        <v>37561.907757255874</v>
      </c>
      <c r="BF1326" s="139">
        <v>33298.977113750669</v>
      </c>
      <c r="BG1326" s="139">
        <v>34939.026088472368</v>
      </c>
      <c r="BH1326" s="139">
        <v>36250.466922898973</v>
      </c>
      <c r="BI1326" s="139">
        <v>32641.760833610773</v>
      </c>
      <c r="BJ1326" s="139">
        <v>34939.02608849937</v>
      </c>
      <c r="BK1326" s="139">
        <v>35921.85878284397</v>
      </c>
      <c r="BL1326" s="139">
        <v>34939.026088512874</v>
      </c>
      <c r="BM1326" s="139">
        <v>34610.417948429866</v>
      </c>
      <c r="BN1326" s="139">
        <v>36250.466922926869</v>
      </c>
      <c r="BO1326" s="139">
        <v>34939.026088512874</v>
      </c>
      <c r="BP1326" s="139">
        <v>33298.97711182457</v>
      </c>
      <c r="BQ1326" s="144">
        <v>419590.93774753908</v>
      </c>
    </row>
    <row r="1327" spans="11:69" x14ac:dyDescent="0.25">
      <c r="K1327" s="135" t="s">
        <v>328</v>
      </c>
      <c r="N1327" s="61" t="s">
        <v>1588</v>
      </c>
      <c r="V1327" s="61" t="s">
        <v>409</v>
      </c>
      <c r="W1327" s="61" t="s">
        <v>423</v>
      </c>
      <c r="X1327" s="61">
        <v>153</v>
      </c>
      <c r="AB1327" s="136" t="s">
        <v>414</v>
      </c>
      <c r="AC1327" s="179">
        <v>4820147</v>
      </c>
      <c r="AD1327" s="180" t="s">
        <v>1589</v>
      </c>
      <c r="AE1327" s="139">
        <v>0</v>
      </c>
      <c r="AF1327" s="17">
        <v>47.3</v>
      </c>
      <c r="AG1327" s="17">
        <v>47</v>
      </c>
      <c r="AH1327" s="140">
        <v>0</v>
      </c>
      <c r="AI1327" s="141">
        <v>36</v>
      </c>
      <c r="AJ1327" s="142">
        <v>108</v>
      </c>
      <c r="AK1327" s="121">
        <v>36</v>
      </c>
      <c r="AL1327" s="142">
        <v>43.2</v>
      </c>
      <c r="AM1327" s="181">
        <v>0</v>
      </c>
      <c r="AN1327" s="141">
        <v>36</v>
      </c>
      <c r="AO1327" s="140">
        <v>61.714285714285701</v>
      </c>
      <c r="AP1327" s="140">
        <v>162.22274564595699</v>
      </c>
      <c r="AQ1327" s="140">
        <v>154.74051379443566</v>
      </c>
      <c r="AR1327" s="142">
        <v>-46.740513794435657</v>
      </c>
      <c r="AS1327" s="143">
        <v>-0.43278253513366349</v>
      </c>
      <c r="AT1327" s="142">
        <v>-154.74051379443566</v>
      </c>
      <c r="AU1327" s="143">
        <v>0</v>
      </c>
      <c r="AV1327" s="142">
        <v>-107.74051379443566</v>
      </c>
      <c r="AW1327" s="143">
        <v>-2.2923513573284184</v>
      </c>
      <c r="AX1327" s="142">
        <v>-54.222745645956991</v>
      </c>
      <c r="AY1327" s="143">
        <v>-0.50206245968478691</v>
      </c>
      <c r="AZ1327" s="142">
        <v>-162.22274564595699</v>
      </c>
      <c r="BA1327" s="143">
        <v>0</v>
      </c>
      <c r="BB1327" s="142">
        <v>7.482231851521334</v>
      </c>
      <c r="BC1327" s="143">
        <v>4.6123198209521925E-2</v>
      </c>
      <c r="BE1327" s="139">
        <v>13.852417607172372</v>
      </c>
      <c r="BF1327" s="139">
        <v>12.28029576783427</v>
      </c>
      <c r="BG1327" s="139">
        <v>12.88512775464427</v>
      </c>
      <c r="BH1327" s="139">
        <v>13.368772694915069</v>
      </c>
      <c r="BI1327" s="139">
        <v>12.037921672335072</v>
      </c>
      <c r="BJ1327" s="139">
        <v>12.885127781701669</v>
      </c>
      <c r="BK1327" s="139">
        <v>13.247585662104971</v>
      </c>
      <c r="BL1327" s="139">
        <v>12.885127795230469</v>
      </c>
      <c r="BM1327" s="139">
        <v>12.763940734422372</v>
      </c>
      <c r="BN1327" s="139">
        <v>13.36877272291307</v>
      </c>
      <c r="BO1327" s="139">
        <v>12.885127795230469</v>
      </c>
      <c r="BP1327" s="139">
        <v>12.280295805931569</v>
      </c>
      <c r="BQ1327" s="144">
        <v>154.74051379443563</v>
      </c>
    </row>
    <row r="1328" spans="11:69" x14ac:dyDescent="0.25">
      <c r="K1328" s="135" t="s">
        <v>328</v>
      </c>
      <c r="N1328" s="61" t="s">
        <v>1590</v>
      </c>
      <c r="V1328" s="61" t="s">
        <v>409</v>
      </c>
      <c r="W1328" s="61" t="s">
        <v>423</v>
      </c>
      <c r="X1328" s="61">
        <v>153</v>
      </c>
      <c r="AB1328" s="136" t="s">
        <v>414</v>
      </c>
      <c r="AC1328" s="179">
        <v>4820150</v>
      </c>
      <c r="AD1328" s="180" t="s">
        <v>1591</v>
      </c>
      <c r="AE1328" s="139">
        <v>222921.97999999998</v>
      </c>
      <c r="AF1328" s="17">
        <v>989777.04</v>
      </c>
      <c r="AG1328" s="17">
        <v>1002502.47</v>
      </c>
      <c r="AH1328" s="140">
        <v>1989758.6727434748</v>
      </c>
      <c r="AI1328" s="141">
        <v>-322547.52999999997</v>
      </c>
      <c r="AJ1328" s="142">
        <v>-967642.58999999985</v>
      </c>
      <c r="AK1328" s="121">
        <v>187447.68000000005</v>
      </c>
      <c r="AL1328" s="142">
        <v>224937.21600000004</v>
      </c>
      <c r="AM1328" s="181">
        <v>1661695.5280640579</v>
      </c>
      <c r="AN1328" s="141">
        <v>515510.82467941695</v>
      </c>
      <c r="AO1328" s="140">
        <v>-296753.77714285703</v>
      </c>
      <c r="AP1328" s="140">
        <v>-1453459.60883116</v>
      </c>
      <c r="AQ1328" s="140">
        <v>-1386421.4006270603</v>
      </c>
      <c r="AR1328" s="142">
        <v>418778.81062706048</v>
      </c>
      <c r="AS1328" s="143">
        <v>0.43278253247106513</v>
      </c>
      <c r="AT1328" s="142">
        <v>3376180.0733705349</v>
      </c>
      <c r="AU1328" s="143">
        <v>1.6967786695034053</v>
      </c>
      <c r="AV1328" s="142">
        <v>2388923.8706270605</v>
      </c>
      <c r="AW1328" s="143">
        <v>2.3829605832562795</v>
      </c>
      <c r="AX1328" s="142">
        <v>485817.01883116015</v>
      </c>
      <c r="AY1328" s="143">
        <v>0.50206245968478946</v>
      </c>
      <c r="AZ1328" s="142">
        <v>3443218.2815746348</v>
      </c>
      <c r="BA1328" s="143">
        <v>1.730470297097453</v>
      </c>
      <c r="BB1328" s="142">
        <v>-67038.208204099676</v>
      </c>
      <c r="BC1328" s="143">
        <v>-4.6123199982151766E-2</v>
      </c>
      <c r="BE1328" s="139">
        <v>-124112.8634537443</v>
      </c>
      <c r="BF1328" s="139">
        <v>-110027.19633882228</v>
      </c>
      <c r="BG1328" s="139">
        <v>-115446.28143355528</v>
      </c>
      <c r="BH1328" s="139">
        <v>-119779.5724437053</v>
      </c>
      <c r="BI1328" s="139">
        <v>-107855.6081711553</v>
      </c>
      <c r="BJ1328" s="139">
        <v>-115446.28143352829</v>
      </c>
      <c r="BK1328" s="139">
        <v>-118693.77835985628</v>
      </c>
      <c r="BL1328" s="139">
        <v>-115446.28143351529</v>
      </c>
      <c r="BM1328" s="139">
        <v>-114360.48734969429</v>
      </c>
      <c r="BN1328" s="139">
        <v>-119779.5724436773</v>
      </c>
      <c r="BO1328" s="139">
        <v>-115446.28143351529</v>
      </c>
      <c r="BP1328" s="139">
        <v>-110027.19633229129</v>
      </c>
      <c r="BQ1328" s="144">
        <v>-1386421.4006270603</v>
      </c>
    </row>
    <row r="1329" spans="11:69" x14ac:dyDescent="0.25">
      <c r="K1329" s="135" t="s">
        <v>328</v>
      </c>
      <c r="N1329" s="61" t="s">
        <v>1592</v>
      </c>
      <c r="V1329" s="61" t="s">
        <v>409</v>
      </c>
      <c r="W1329" s="61" t="s">
        <v>423</v>
      </c>
      <c r="X1329" s="61">
        <v>153</v>
      </c>
      <c r="AB1329" s="136" t="s">
        <v>414</v>
      </c>
      <c r="AC1329" s="179">
        <v>4820155</v>
      </c>
      <c r="AD1329" s="180" t="s">
        <v>1593</v>
      </c>
      <c r="AE1329" s="139">
        <v>0</v>
      </c>
      <c r="AF1329" s="17">
        <v>56116.150000000009</v>
      </c>
      <c r="AG1329" s="17">
        <v>207196.69999999998</v>
      </c>
      <c r="AH1329" s="140">
        <v>53752.588748359187</v>
      </c>
      <c r="AI1329" s="141">
        <v>128409.06000000001</v>
      </c>
      <c r="AJ1329" s="142">
        <v>385227.18000000005</v>
      </c>
      <c r="AK1329" s="121">
        <v>326011.87000000005</v>
      </c>
      <c r="AL1329" s="142">
        <v>391214.24400000006</v>
      </c>
      <c r="AM1329" s="181">
        <v>44890.085199029127</v>
      </c>
      <c r="AN1329" s="141">
        <v>334874.37354933011</v>
      </c>
      <c r="AO1329" s="140">
        <v>311486.52</v>
      </c>
      <c r="AP1329" s="140">
        <v>578635.28552823595</v>
      </c>
      <c r="AQ1329" s="140">
        <v>551946.77453748835</v>
      </c>
      <c r="AR1329" s="142">
        <v>-166719.5945374883</v>
      </c>
      <c r="AS1329" s="143">
        <v>-0.43278253247210718</v>
      </c>
      <c r="AT1329" s="142">
        <v>-498194.18578912917</v>
      </c>
      <c r="AU1329" s="143">
        <v>-9.2682826518627284</v>
      </c>
      <c r="AV1329" s="142">
        <v>-344750.0745374884</v>
      </c>
      <c r="AW1329" s="143">
        <v>-1.6638782110790782</v>
      </c>
      <c r="AX1329" s="142">
        <v>-193408.1055282359</v>
      </c>
      <c r="AY1329" s="143">
        <v>-0.50206245968479135</v>
      </c>
      <c r="AZ1329" s="142">
        <v>-524882.69677987671</v>
      </c>
      <c r="BA1329" s="143">
        <v>-9.7647891757752578</v>
      </c>
      <c r="BB1329" s="142">
        <v>26688.5109907476</v>
      </c>
      <c r="BC1329" s="143">
        <v>4.6123199981459251E-2</v>
      </c>
      <c r="BE1329" s="139">
        <v>49410.442330787162</v>
      </c>
      <c r="BF1329" s="139">
        <v>43802.812119822462</v>
      </c>
      <c r="BG1329" s="139">
        <v>45960.198422159563</v>
      </c>
      <c r="BH1329" s="139">
        <v>47685.320376514857</v>
      </c>
      <c r="BI1329" s="139">
        <v>42938.283424451962</v>
      </c>
      <c r="BJ1329" s="139">
        <v>45960.198422186557</v>
      </c>
      <c r="BK1329" s="139">
        <v>47253.056028844563</v>
      </c>
      <c r="BL1329" s="139">
        <v>45960.198422200061</v>
      </c>
      <c r="BM1329" s="139">
        <v>45527.934074501762</v>
      </c>
      <c r="BN1329" s="139">
        <v>47685.320376542753</v>
      </c>
      <c r="BO1329" s="139">
        <v>45960.198422200061</v>
      </c>
      <c r="BP1329" s="139">
        <v>43802.81211727656</v>
      </c>
      <c r="BQ1329" s="144">
        <v>551946.77453748824</v>
      </c>
    </row>
    <row r="1330" spans="11:69" x14ac:dyDescent="0.25">
      <c r="K1330" s="135" t="s">
        <v>328</v>
      </c>
      <c r="N1330" s="61" t="s">
        <v>1594</v>
      </c>
      <c r="V1330" s="61" t="s">
        <v>409</v>
      </c>
      <c r="W1330" s="61" t="s">
        <v>423</v>
      </c>
      <c r="X1330" s="61">
        <v>153</v>
      </c>
      <c r="AB1330" s="136" t="s">
        <v>414</v>
      </c>
      <c r="AC1330" s="179">
        <v>4820160</v>
      </c>
      <c r="AD1330" s="180" t="s">
        <v>1595</v>
      </c>
      <c r="AE1330" s="139">
        <v>0</v>
      </c>
      <c r="AF1330" s="17">
        <v>23969.56</v>
      </c>
      <c r="AG1330" s="17">
        <v>16735.98</v>
      </c>
      <c r="AH1330" s="140">
        <v>3572.8315292831503</v>
      </c>
      <c r="AI1330" s="141">
        <v>2501.5600000000004</v>
      </c>
      <c r="AJ1330" s="142">
        <v>7504.6800000000012</v>
      </c>
      <c r="AK1330" s="121">
        <v>2120.9000000000005</v>
      </c>
      <c r="AL1330" s="142">
        <v>2545.0800000000008</v>
      </c>
      <c r="AM1330" s="181">
        <v>2983.7579079354814</v>
      </c>
      <c r="AN1330" s="141">
        <v>2709.9736213476695</v>
      </c>
      <c r="AO1330" s="140">
        <v>4001.5028571428602</v>
      </c>
      <c r="AP1330" s="140">
        <v>11272.498099947299</v>
      </c>
      <c r="AQ1330" s="140">
        <v>10752.574416074813</v>
      </c>
      <c r="AR1330" s="142">
        <v>-3247.8944160748115</v>
      </c>
      <c r="AS1330" s="143">
        <v>-0.43278253250968873</v>
      </c>
      <c r="AT1330" s="142">
        <v>-7179.7428867916624</v>
      </c>
      <c r="AU1330" s="143">
        <v>-2.0095386048701265</v>
      </c>
      <c r="AV1330" s="142">
        <v>5983.4055839251869</v>
      </c>
      <c r="AW1330" s="143">
        <v>0.35751749129272303</v>
      </c>
      <c r="AX1330" s="142">
        <v>-3767.8180999472979</v>
      </c>
      <c r="AY1330" s="143">
        <v>-0.50206245968479635</v>
      </c>
      <c r="AZ1330" s="142">
        <v>-7699.6665706641488</v>
      </c>
      <c r="BA1330" s="143">
        <v>-2.1550600714187613</v>
      </c>
      <c r="BB1330" s="142">
        <v>519.92368387248644</v>
      </c>
      <c r="BC1330" s="143">
        <v>4.6123199956442415E-2</v>
      </c>
      <c r="BE1330" s="139">
        <v>962.57371650229322</v>
      </c>
      <c r="BF1330" s="139">
        <v>853.3304634908543</v>
      </c>
      <c r="BG1330" s="139">
        <v>895.3588941831631</v>
      </c>
      <c r="BH1330" s="139">
        <v>928.96630535726308</v>
      </c>
      <c r="BI1330" s="139">
        <v>836.48842446345316</v>
      </c>
      <c r="BJ1330" s="139">
        <v>895.3588942102183</v>
      </c>
      <c r="BK1330" s="139">
        <v>920.54528585850107</v>
      </c>
      <c r="BL1330" s="139">
        <v>895.35889422374612</v>
      </c>
      <c r="BM1330" s="139">
        <v>886.93787469698827</v>
      </c>
      <c r="BN1330" s="139">
        <v>928.96630538526324</v>
      </c>
      <c r="BO1330" s="139">
        <v>895.35889422374612</v>
      </c>
      <c r="BP1330" s="139">
        <v>853.33046347932225</v>
      </c>
      <c r="BQ1330" s="144">
        <v>10752.574416074813</v>
      </c>
    </row>
    <row r="1331" spans="11:69" x14ac:dyDescent="0.25">
      <c r="K1331" s="135" t="s">
        <v>328</v>
      </c>
      <c r="N1331" s="61" t="s">
        <v>1596</v>
      </c>
      <c r="V1331" s="61" t="s">
        <v>409</v>
      </c>
      <c r="W1331" s="61" t="s">
        <v>423</v>
      </c>
      <c r="X1331" s="61">
        <v>153</v>
      </c>
      <c r="AB1331" s="136" t="s">
        <v>414</v>
      </c>
      <c r="AC1331" s="179">
        <v>4820165</v>
      </c>
      <c r="AD1331" s="180" t="s">
        <v>1597</v>
      </c>
      <c r="AE1331" s="139">
        <v>0</v>
      </c>
      <c r="AF1331" s="17">
        <v>704.18</v>
      </c>
      <c r="AG1331" s="17">
        <v>3508.49</v>
      </c>
      <c r="AH1331" s="140">
        <v>7498.5103702187871</v>
      </c>
      <c r="AI1331" s="141">
        <v>28034</v>
      </c>
      <c r="AJ1331" s="142">
        <v>84102</v>
      </c>
      <c r="AK1331" s="121">
        <v>87554.48</v>
      </c>
      <c r="AL1331" s="142">
        <v>105065.376</v>
      </c>
      <c r="AM1331" s="181">
        <v>6262.1871285023472</v>
      </c>
      <c r="AN1331" s="141">
        <v>88790.803241716436</v>
      </c>
      <c r="AO1331" s="140">
        <v>91719.514285714293</v>
      </c>
      <c r="AP1331" s="140">
        <v>126326.45698441</v>
      </c>
      <c r="AQ1331" s="140">
        <v>120499.87654619385</v>
      </c>
      <c r="AR1331" s="142">
        <v>-36397.876546193846</v>
      </c>
      <c r="AS1331" s="143">
        <v>-0.43278253247477877</v>
      </c>
      <c r="AT1331" s="142">
        <v>-113001.36617597505</v>
      </c>
      <c r="AU1331" s="143">
        <v>-15.069841954846556</v>
      </c>
      <c r="AV1331" s="142">
        <v>-116991.38654619384</v>
      </c>
      <c r="AW1331" s="143">
        <v>-33.345224454450161</v>
      </c>
      <c r="AX1331" s="142">
        <v>-42224.456984410004</v>
      </c>
      <c r="AY1331" s="143">
        <v>-0.50206245968478758</v>
      </c>
      <c r="AZ1331" s="142">
        <v>-118827.94661419121</v>
      </c>
      <c r="BA1331" s="143">
        <v>-15.846873678554921</v>
      </c>
      <c r="BB1331" s="142">
        <v>5826.5804382161587</v>
      </c>
      <c r="BC1331" s="143">
        <v>4.6123199979678203E-2</v>
      </c>
      <c r="BE1331" s="139">
        <v>10787.185423685021</v>
      </c>
      <c r="BF1331" s="139">
        <v>9562.9392113524209</v>
      </c>
      <c r="BG1331" s="139">
        <v>10033.935320191824</v>
      </c>
      <c r="BH1331" s="139">
        <v>10410.560371958421</v>
      </c>
      <c r="BI1331" s="139">
        <v>9374.1970973344214</v>
      </c>
      <c r="BJ1331" s="139">
        <v>10033.935320218821</v>
      </c>
      <c r="BK1331" s="139">
        <v>10316.189314964322</v>
      </c>
      <c r="BL1331" s="139">
        <v>10033.935320232424</v>
      </c>
      <c r="BM1331" s="139">
        <v>9939.564263210319</v>
      </c>
      <c r="BN1331" s="139">
        <v>10410.560371986421</v>
      </c>
      <c r="BO1331" s="139">
        <v>10033.935320232424</v>
      </c>
      <c r="BP1331" s="139">
        <v>9562.9392108270222</v>
      </c>
      <c r="BQ1331" s="144">
        <v>120499.87654619386</v>
      </c>
    </row>
    <row r="1332" spans="11:69" x14ac:dyDescent="0.25">
      <c r="K1332" s="135" t="s">
        <v>328</v>
      </c>
      <c r="N1332" s="61" t="s">
        <v>1598</v>
      </c>
      <c r="V1332" s="61" t="s">
        <v>409</v>
      </c>
      <c r="W1332" s="61" t="s">
        <v>423</v>
      </c>
      <c r="X1332" s="61">
        <v>153</v>
      </c>
      <c r="AB1332" s="136" t="s">
        <v>414</v>
      </c>
      <c r="AC1332" s="179">
        <v>4820170</v>
      </c>
      <c r="AD1332" s="180" t="s">
        <v>1599</v>
      </c>
      <c r="AE1332" s="139">
        <v>0</v>
      </c>
      <c r="AF1332" s="17">
        <v>230876.83000000002</v>
      </c>
      <c r="AG1332" s="17">
        <v>444836.27999999991</v>
      </c>
      <c r="AH1332" s="140">
        <v>88088.933377707348</v>
      </c>
      <c r="AI1332" s="141">
        <v>29409.120000000003</v>
      </c>
      <c r="AJ1332" s="142">
        <v>88227.360000000015</v>
      </c>
      <c r="AK1332" s="121">
        <v>110500.90000000002</v>
      </c>
      <c r="AL1332" s="142">
        <v>132601.08000000002</v>
      </c>
      <c r="AM1332" s="181">
        <v>73565.195956046533</v>
      </c>
      <c r="AN1332" s="141">
        <v>125024.63742166084</v>
      </c>
      <c r="AO1332" s="140">
        <v>150583.23428571399</v>
      </c>
      <c r="AP1332" s="140">
        <v>132523.00537309601</v>
      </c>
      <c r="AQ1332" s="140">
        <v>126410.62029434985</v>
      </c>
      <c r="AR1332" s="142">
        <v>-38183.260294349835</v>
      </c>
      <c r="AS1332" s="143">
        <v>-0.43278253247461818</v>
      </c>
      <c r="AT1332" s="142">
        <v>-38321.686916642502</v>
      </c>
      <c r="AU1332" s="143">
        <v>-0.43503406667812561</v>
      </c>
      <c r="AV1332" s="142">
        <v>318425.65970565006</v>
      </c>
      <c r="AW1332" s="143">
        <v>0.71582664009700403</v>
      </c>
      <c r="AX1332" s="142">
        <v>-44295.645373095991</v>
      </c>
      <c r="AY1332" s="143">
        <v>-0.50206245968479601</v>
      </c>
      <c r="AZ1332" s="142">
        <v>-44434.071995388658</v>
      </c>
      <c r="BA1332" s="143">
        <v>-0.50442286325416652</v>
      </c>
      <c r="BB1332" s="142">
        <v>6112.3850787461561</v>
      </c>
      <c r="BC1332" s="143">
        <v>4.6123199979790488E-2</v>
      </c>
      <c r="BE1332" s="139">
        <v>11316.316993201321</v>
      </c>
      <c r="BF1332" s="139">
        <v>10032.019220210219</v>
      </c>
      <c r="BG1332" s="139">
        <v>10526.11856687462</v>
      </c>
      <c r="BH1332" s="139">
        <v>10921.217780058218</v>
      </c>
      <c r="BI1332" s="139">
        <v>9834.0189533826215</v>
      </c>
      <c r="BJ1332" s="139">
        <v>10526.118566901621</v>
      </c>
      <c r="BK1332" s="139">
        <v>10822.217646659421</v>
      </c>
      <c r="BL1332" s="139">
        <v>10526.118566915122</v>
      </c>
      <c r="BM1332" s="139">
        <v>10427.11843348832</v>
      </c>
      <c r="BN1332" s="139">
        <v>10921.217780086219</v>
      </c>
      <c r="BO1332" s="139">
        <v>10526.118566915122</v>
      </c>
      <c r="BP1332" s="139">
        <v>10032.019219657019</v>
      </c>
      <c r="BQ1332" s="144">
        <v>126410.62029434982</v>
      </c>
    </row>
    <row r="1333" spans="11:69" x14ac:dyDescent="0.25">
      <c r="K1333" s="135" t="s">
        <v>328</v>
      </c>
      <c r="N1333" s="61" t="s">
        <v>1600</v>
      </c>
      <c r="V1333" s="61" t="s">
        <v>409</v>
      </c>
      <c r="W1333" s="61" t="s">
        <v>423</v>
      </c>
      <c r="X1333" s="61">
        <v>153</v>
      </c>
      <c r="AB1333" s="136" t="s">
        <v>414</v>
      </c>
      <c r="AC1333" s="179">
        <v>4830090</v>
      </c>
      <c r="AD1333" s="180" t="s">
        <v>1601</v>
      </c>
      <c r="AE1333" s="139">
        <v>0</v>
      </c>
      <c r="AF1333" s="17">
        <v>10882.18</v>
      </c>
      <c r="AG1333" s="17">
        <v>42437.45</v>
      </c>
      <c r="AH1333" s="140">
        <v>13088.567385382154</v>
      </c>
      <c r="AI1333" s="141">
        <v>13753.99</v>
      </c>
      <c r="AJ1333" s="142">
        <v>41261.97</v>
      </c>
      <c r="AK1333" s="121">
        <v>35652.39</v>
      </c>
      <c r="AL1333" s="142">
        <v>42782.868000000002</v>
      </c>
      <c r="AM1333" s="181">
        <v>10931.459381267558</v>
      </c>
      <c r="AN1333" s="141">
        <v>37809.498004114597</v>
      </c>
      <c r="AO1333" s="140">
        <v>41847.017142857141</v>
      </c>
      <c r="AP1333" s="140">
        <v>47740.011739025962</v>
      </c>
      <c r="AQ1333" s="140">
        <v>49173.138945083505</v>
      </c>
      <c r="AR1333" s="142">
        <v>-7911.1689450835038</v>
      </c>
      <c r="AS1333" s="143">
        <v>-0.19173027717977362</v>
      </c>
      <c r="AT1333" s="142">
        <v>-36084.571559701348</v>
      </c>
      <c r="AU1333" s="143">
        <v>-2.7569534920989192</v>
      </c>
      <c r="AV1333" s="142">
        <v>-6735.6889450835079</v>
      </c>
      <c r="AW1333" s="143">
        <v>-0.15872039778741437</v>
      </c>
      <c r="AX1333" s="142">
        <v>-6478.0417390259609</v>
      </c>
      <c r="AY1333" s="143">
        <v>-0.15699787816786162</v>
      </c>
      <c r="AZ1333" s="142">
        <v>-34651.444353643805</v>
      </c>
      <c r="BA1333" s="143">
        <v>-2.647458910770017</v>
      </c>
      <c r="BB1333" s="142">
        <v>-1433.1272060575429</v>
      </c>
      <c r="BC1333" s="143">
        <v>-3.0019414613717123E-2</v>
      </c>
      <c r="BE1333" s="139">
        <v>3721.507977789191</v>
      </c>
      <c r="BF1333" s="139">
        <v>3936.0261082325187</v>
      </c>
      <c r="BG1333" s="139">
        <v>3879.8781757069396</v>
      </c>
      <c r="BH1333" s="139">
        <v>4561.6627034514486</v>
      </c>
      <c r="BI1333" s="139">
        <v>4251.3237301142126</v>
      </c>
      <c r="BJ1333" s="139">
        <v>3995.9163170901552</v>
      </c>
      <c r="BK1333" s="139">
        <v>3753.2361223462112</v>
      </c>
      <c r="BL1333" s="139">
        <v>4119.4020977475502</v>
      </c>
      <c r="BM1333" s="139">
        <v>4441.1392741489099</v>
      </c>
      <c r="BN1333" s="139">
        <v>3711.3673470804351</v>
      </c>
      <c r="BO1333" s="139">
        <v>4231.5476535876578</v>
      </c>
      <c r="BP1333" s="139">
        <v>4570.1314377882754</v>
      </c>
      <c r="BQ1333" s="144">
        <v>49173.138945083505</v>
      </c>
    </row>
    <row r="1334" spans="11:69" x14ac:dyDescent="0.25">
      <c r="K1334" s="135" t="s">
        <v>328</v>
      </c>
      <c r="N1334" s="61" t="s">
        <v>1602</v>
      </c>
      <c r="V1334" s="61" t="s">
        <v>409</v>
      </c>
      <c r="W1334" s="61" t="s">
        <v>423</v>
      </c>
      <c r="X1334" s="61">
        <v>153</v>
      </c>
      <c r="AB1334" s="136" t="s">
        <v>414</v>
      </c>
      <c r="AC1334" s="179">
        <v>4830105</v>
      </c>
      <c r="AD1334" s="180" t="s">
        <v>1603</v>
      </c>
      <c r="AE1334" s="139">
        <v>0</v>
      </c>
      <c r="AF1334" s="17">
        <v>4762.05</v>
      </c>
      <c r="AG1334" s="17">
        <v>5272.39</v>
      </c>
      <c r="AH1334" s="140">
        <v>780.47688495939167</v>
      </c>
      <c r="AI1334" s="141">
        <v>11081.99</v>
      </c>
      <c r="AJ1334" s="142">
        <v>33245.97</v>
      </c>
      <c r="AK1334" s="121">
        <v>12652.52</v>
      </c>
      <c r="AL1334" s="142">
        <v>15183.023999999999</v>
      </c>
      <c r="AM1334" s="181">
        <v>651.31933043923482</v>
      </c>
      <c r="AN1334" s="141">
        <v>12781.677554520158</v>
      </c>
      <c r="AO1334" s="140">
        <v>19936.388571428539</v>
      </c>
      <c r="AP1334" s="140">
        <v>58227.571691573336</v>
      </c>
      <c r="AQ1334" s="140">
        <v>59973.225382498014</v>
      </c>
      <c r="AR1334" s="142">
        <v>-26727.255382498013</v>
      </c>
      <c r="AS1334" s="143">
        <v>-0.80392466763634851</v>
      </c>
      <c r="AT1334" s="142">
        <v>-59192.748497538625</v>
      </c>
      <c r="AU1334" s="143">
        <v>-75.841770125733362</v>
      </c>
      <c r="AV1334" s="142">
        <v>-54700.835382498015</v>
      </c>
      <c r="AW1334" s="143">
        <v>-10.374960005329275</v>
      </c>
      <c r="AX1334" s="142">
        <v>-24981.601691573334</v>
      </c>
      <c r="AY1334" s="143">
        <v>-0.75141744071757666</v>
      </c>
      <c r="AZ1334" s="142">
        <v>-57447.094806613946</v>
      </c>
      <c r="BA1334" s="143">
        <v>-73.605120040938729</v>
      </c>
      <c r="BB1334" s="142">
        <v>-1745.6536909246788</v>
      </c>
      <c r="BC1334" s="143">
        <v>-2.9979847007381023E-2</v>
      </c>
      <c r="BE1334" s="139">
        <v>4570.5556808551892</v>
      </c>
      <c r="BF1334" s="139">
        <v>4814.2216404815063</v>
      </c>
      <c r="BG1334" s="139">
        <v>4750.4445609796221</v>
      </c>
      <c r="BH1334" s="139">
        <v>5524.8671278204338</v>
      </c>
      <c r="BI1334" s="139">
        <v>5172.215833417994</v>
      </c>
      <c r="BJ1334" s="139">
        <v>4882.1134431040718</v>
      </c>
      <c r="BK1334" s="139">
        <v>4606.3394203065664</v>
      </c>
      <c r="BL1334" s="139">
        <v>5022.2335087470337</v>
      </c>
      <c r="BM1334" s="139">
        <v>5387.665030750667</v>
      </c>
      <c r="BN1334" s="139">
        <v>4558.7845482183093</v>
      </c>
      <c r="BO1334" s="139">
        <v>5149.6092805337194</v>
      </c>
      <c r="BP1334" s="139">
        <v>5534.1753072829051</v>
      </c>
      <c r="BQ1334" s="144">
        <v>59973.225382498014</v>
      </c>
    </row>
    <row r="1335" spans="11:69" x14ac:dyDescent="0.25">
      <c r="K1335" s="135" t="s">
        <v>328</v>
      </c>
      <c r="N1335" s="61" t="s">
        <v>1604</v>
      </c>
      <c r="V1335" s="61" t="s">
        <v>409</v>
      </c>
      <c r="W1335" s="61" t="s">
        <v>423</v>
      </c>
      <c r="X1335" s="61">
        <v>153</v>
      </c>
      <c r="AB1335" s="136" t="s">
        <v>414</v>
      </c>
      <c r="AC1335" s="179">
        <v>4830107</v>
      </c>
      <c r="AD1335" s="180" t="s">
        <v>1605</v>
      </c>
      <c r="AE1335" s="139">
        <v>0</v>
      </c>
      <c r="AF1335" s="17">
        <v>2023</v>
      </c>
      <c r="AG1335" s="17">
        <v>11463</v>
      </c>
      <c r="AH1335" s="140">
        <v>16082.44477183735</v>
      </c>
      <c r="AI1335" s="141">
        <v>647</v>
      </c>
      <c r="AJ1335" s="142">
        <v>1941</v>
      </c>
      <c r="AK1335" s="121">
        <v>647</v>
      </c>
      <c r="AL1335" s="142">
        <v>776.40000000000009</v>
      </c>
      <c r="AM1335" s="181">
        <v>13433.381899286323</v>
      </c>
      <c r="AN1335" s="141">
        <v>3296.0628725510269</v>
      </c>
      <c r="AO1335" s="140">
        <v>1109.1428571428601</v>
      </c>
      <c r="AP1335" s="140">
        <v>1902.18997493452</v>
      </c>
      <c r="AQ1335" s="140">
        <v>1959.7983897765898</v>
      </c>
      <c r="AR1335" s="142">
        <v>-18.798389776589829</v>
      </c>
      <c r="AS1335" s="143">
        <v>-9.6848994212209317E-3</v>
      </c>
      <c r="AT1335" s="142">
        <v>14122.646382060761</v>
      </c>
      <c r="AU1335" s="143">
        <v>0.87814051796350789</v>
      </c>
      <c r="AV1335" s="142">
        <v>9503.2016102234102</v>
      </c>
      <c r="AW1335" s="143">
        <v>0.82903267994621044</v>
      </c>
      <c r="AX1335" s="142">
        <v>38.810025065479977</v>
      </c>
      <c r="AY1335" s="143">
        <v>1.9994860930180307E-2</v>
      </c>
      <c r="AZ1335" s="142">
        <v>14180.254796902831</v>
      </c>
      <c r="BA1335" s="143">
        <v>0.88172258621615007</v>
      </c>
      <c r="BB1335" s="142">
        <v>-57.608414842069806</v>
      </c>
      <c r="BC1335" s="143">
        <v>-3.0285310931708012E-2</v>
      </c>
      <c r="BE1335" s="139">
        <v>148.02451684273299</v>
      </c>
      <c r="BF1335" s="139">
        <v>156.71924201740498</v>
      </c>
      <c r="BG1335" s="139">
        <v>154.44348639047001</v>
      </c>
      <c r="BH1335" s="139">
        <v>182.07718376047001</v>
      </c>
      <c r="BI1335" s="139">
        <v>169.535676411341</v>
      </c>
      <c r="BJ1335" s="139">
        <v>159.18135603528199</v>
      </c>
      <c r="BK1335" s="139">
        <v>149.37549618382499</v>
      </c>
      <c r="BL1335" s="139">
        <v>164.223302622087</v>
      </c>
      <c r="BM1335" s="139">
        <v>177.26954842350099</v>
      </c>
      <c r="BN1335" s="139">
        <v>147.67774294426701</v>
      </c>
      <c r="BO1335" s="139">
        <v>168.770736348555</v>
      </c>
      <c r="BP1335" s="139">
        <v>182.50010179665401</v>
      </c>
      <c r="BQ1335" s="144">
        <v>1959.7983897765898</v>
      </c>
    </row>
    <row r="1336" spans="11:69" x14ac:dyDescent="0.25">
      <c r="K1336" s="135" t="s">
        <v>328</v>
      </c>
      <c r="N1336" s="61" t="s">
        <v>3287</v>
      </c>
      <c r="V1336" s="61" t="s">
        <v>409</v>
      </c>
      <c r="W1336" s="61" t="s">
        <v>423</v>
      </c>
      <c r="X1336" s="61">
        <v>153</v>
      </c>
      <c r="AB1336" s="136" t="s">
        <v>414</v>
      </c>
      <c r="AC1336" s="179">
        <v>4830109</v>
      </c>
      <c r="AD1336" s="180" t="s">
        <v>3288</v>
      </c>
      <c r="AE1336" s="139">
        <v>0</v>
      </c>
      <c r="AF1336" s="17">
        <v>5627</v>
      </c>
      <c r="AG1336" s="17">
        <v>705</v>
      </c>
      <c r="AH1336" s="140">
        <v>0</v>
      </c>
      <c r="AI1336" s="141">
        <v>705</v>
      </c>
      <c r="AJ1336" s="142">
        <v>2115</v>
      </c>
      <c r="AK1336" s="121">
        <v>705</v>
      </c>
      <c r="AL1336" s="142">
        <v>846</v>
      </c>
      <c r="AM1336" s="181">
        <v>0</v>
      </c>
      <c r="AN1336" s="141">
        <v>705</v>
      </c>
      <c r="AO1336" s="140">
        <v>1208.571428571428</v>
      </c>
      <c r="AP1336" s="140">
        <v>2365.1932619380091</v>
      </c>
      <c r="AQ1336" s="140">
        <v>2436.8477978892456</v>
      </c>
      <c r="AR1336" s="142">
        <v>-321.84779788924561</v>
      </c>
      <c r="AS1336" s="143">
        <v>-0.15217389971122725</v>
      </c>
      <c r="AT1336" s="142">
        <v>-2436.8477978892456</v>
      </c>
      <c r="AU1336" s="143">
        <v>0</v>
      </c>
      <c r="AV1336" s="142">
        <v>-1731.8477978892456</v>
      </c>
      <c r="AW1336" s="143">
        <v>-2.4565216991336816</v>
      </c>
      <c r="AX1336" s="142">
        <v>-250.19326193800907</v>
      </c>
      <c r="AY1336" s="143">
        <v>-0.11829468649551256</v>
      </c>
      <c r="AZ1336" s="142">
        <v>-2365.1932619380091</v>
      </c>
      <c r="BA1336" s="143">
        <v>0</v>
      </c>
      <c r="BB1336" s="142">
        <v>-71.654535951236539</v>
      </c>
      <c r="BC1336" s="143">
        <v>-3.0295425369394013E-2</v>
      </c>
      <c r="BE1336" s="139">
        <v>184.05448163829087</v>
      </c>
      <c r="BF1336" s="139">
        <v>194.86554976617407</v>
      </c>
      <c r="BG1336" s="139">
        <v>192.03586295826008</v>
      </c>
      <c r="BH1336" s="139">
        <v>226.39575115376931</v>
      </c>
      <c r="BI1336" s="139">
        <v>210.80333076386691</v>
      </c>
      <c r="BJ1336" s="139">
        <v>197.92860568729839</v>
      </c>
      <c r="BK1336" s="139">
        <v>185.73739260875769</v>
      </c>
      <c r="BL1336" s="139">
        <v>204.1995428694118</v>
      </c>
      <c r="BM1336" s="139">
        <v>220.42158558828928</v>
      </c>
      <c r="BN1336" s="139">
        <v>183.62636189559768</v>
      </c>
      <c r="BO1336" s="139">
        <v>209.85394071649421</v>
      </c>
      <c r="BP1336" s="139">
        <v>226.92539224303502</v>
      </c>
      <c r="BQ1336" s="144">
        <v>2436.8477978892447</v>
      </c>
    </row>
    <row r="1337" spans="11:69" x14ac:dyDescent="0.25">
      <c r="K1337" s="135" t="s">
        <v>328</v>
      </c>
      <c r="N1337" s="61" t="s">
        <v>1606</v>
      </c>
      <c r="V1337" s="61" t="s">
        <v>409</v>
      </c>
      <c r="W1337" s="61" t="s">
        <v>423</v>
      </c>
      <c r="X1337" s="61">
        <v>153</v>
      </c>
      <c r="AB1337" s="136" t="s">
        <v>414</v>
      </c>
      <c r="AC1337" s="179">
        <v>4830110</v>
      </c>
      <c r="AD1337" s="180" t="s">
        <v>1607</v>
      </c>
      <c r="AE1337" s="139">
        <v>0</v>
      </c>
      <c r="AF1337" s="17">
        <v>11851.43</v>
      </c>
      <c r="AG1337" s="17">
        <v>8435.4699999999993</v>
      </c>
      <c r="AH1337" s="140">
        <v>-9663.2073272396137</v>
      </c>
      <c r="AI1337" s="141">
        <v>16809.72</v>
      </c>
      <c r="AJ1337" s="142">
        <v>50429.16</v>
      </c>
      <c r="AK1337" s="121">
        <v>21834.3</v>
      </c>
      <c r="AL1337" s="142">
        <v>26201.159999999996</v>
      </c>
      <c r="AM1337" s="181">
        <v>-8071.4046067120826</v>
      </c>
      <c r="AN1337" s="141">
        <v>20242.497279472467</v>
      </c>
      <c r="AO1337" s="140">
        <v>30836.091428571428</v>
      </c>
      <c r="AP1337" s="140">
        <v>63391.550395236773</v>
      </c>
      <c r="AQ1337" s="140">
        <v>65294.017130229375</v>
      </c>
      <c r="AR1337" s="142">
        <v>-14864.857130229371</v>
      </c>
      <c r="AS1337" s="143">
        <v>-0.29476709765202058</v>
      </c>
      <c r="AT1337" s="142">
        <v>-74957.224457468983</v>
      </c>
      <c r="AU1337" s="143">
        <v>-7.7569715643140631</v>
      </c>
      <c r="AV1337" s="142">
        <v>-56858.547130229374</v>
      </c>
      <c r="AW1337" s="143">
        <v>-6.7404124643000776</v>
      </c>
      <c r="AX1337" s="142">
        <v>-12962.390395236769</v>
      </c>
      <c r="AY1337" s="143">
        <v>-0.2570415687121651</v>
      </c>
      <c r="AZ1337" s="142">
        <v>-73054.757722476381</v>
      </c>
      <c r="BA1337" s="143">
        <v>-7.5600942056311196</v>
      </c>
      <c r="BB1337" s="142">
        <v>-1902.4667349926021</v>
      </c>
      <c r="BC1337" s="143">
        <v>-3.0011361500562907E-2</v>
      </c>
      <c r="BE1337" s="139">
        <v>4953.1557225432371</v>
      </c>
      <c r="BF1337" s="139">
        <v>5231.4107248448854</v>
      </c>
      <c r="BG1337" s="139">
        <v>5158.580316236289</v>
      </c>
      <c r="BH1337" s="139">
        <v>6042.9342631203235</v>
      </c>
      <c r="BI1337" s="139">
        <v>5640.3600316269567</v>
      </c>
      <c r="BJ1337" s="139">
        <v>5309.0683775775087</v>
      </c>
      <c r="BK1337" s="139">
        <v>4994.2598469849727</v>
      </c>
      <c r="BL1337" s="139">
        <v>5469.2154372376526</v>
      </c>
      <c r="BM1337" s="139">
        <v>5886.5422256058218</v>
      </c>
      <c r="BN1337" s="139">
        <v>4939.9516637964116</v>
      </c>
      <c r="BO1337" s="139">
        <v>5614.6799594665854</v>
      </c>
      <c r="BP1337" s="139">
        <v>6053.8585611887356</v>
      </c>
      <c r="BQ1337" s="144">
        <v>65294.017130229389</v>
      </c>
    </row>
    <row r="1338" spans="11:69" x14ac:dyDescent="0.25">
      <c r="K1338" s="135" t="s">
        <v>328</v>
      </c>
      <c r="N1338" s="61" t="s">
        <v>1608</v>
      </c>
      <c r="V1338" s="61" t="s">
        <v>409</v>
      </c>
      <c r="W1338" s="61" t="s">
        <v>423</v>
      </c>
      <c r="X1338" s="61">
        <v>153</v>
      </c>
      <c r="AB1338" s="136" t="s">
        <v>414</v>
      </c>
      <c r="AC1338" s="179">
        <v>4830113</v>
      </c>
      <c r="AD1338" s="180" t="s">
        <v>1609</v>
      </c>
      <c r="AE1338" s="139">
        <v>0</v>
      </c>
      <c r="AF1338" s="17">
        <v>11813.65</v>
      </c>
      <c r="AG1338" s="17">
        <v>5927.75</v>
      </c>
      <c r="AH1338" s="140">
        <v>5148.8062303474062</v>
      </c>
      <c r="AI1338" s="141">
        <v>6489.09</v>
      </c>
      <c r="AJ1338" s="142">
        <v>19467.27</v>
      </c>
      <c r="AK1338" s="121">
        <v>13991.09</v>
      </c>
      <c r="AL1338" s="142">
        <v>16789.307999999997</v>
      </c>
      <c r="AM1338" s="181">
        <v>4300.6321911541636</v>
      </c>
      <c r="AN1338" s="141">
        <v>14839.264039193244</v>
      </c>
      <c r="AO1338" s="140">
        <v>20916.359999999997</v>
      </c>
      <c r="AP1338" s="140">
        <v>22569.330818893803</v>
      </c>
      <c r="AQ1338" s="140">
        <v>23248.16220631951</v>
      </c>
      <c r="AR1338" s="142">
        <v>-3780.8922063195096</v>
      </c>
      <c r="AS1338" s="143">
        <v>-0.19421789528369973</v>
      </c>
      <c r="AT1338" s="142">
        <v>-18099.355975972103</v>
      </c>
      <c r="AU1338" s="143">
        <v>-3.5152528889693491</v>
      </c>
      <c r="AV1338" s="142">
        <v>-17320.41220631951</v>
      </c>
      <c r="AW1338" s="143">
        <v>-2.9219201562683161</v>
      </c>
      <c r="AX1338" s="142">
        <v>-3102.0608188938022</v>
      </c>
      <c r="AY1338" s="143">
        <v>-0.15934750064563763</v>
      </c>
      <c r="AZ1338" s="142">
        <v>-17420.524588546396</v>
      </c>
      <c r="BA1338" s="143">
        <v>-3.3834104080026677</v>
      </c>
      <c r="BB1338" s="142">
        <v>-678.83138742570736</v>
      </c>
      <c r="BC1338" s="143">
        <v>-3.0077603668134771E-2</v>
      </c>
      <c r="BE1338" s="139">
        <v>1760.8515482107159</v>
      </c>
      <c r="BF1338" s="139">
        <v>1861.4158588850401</v>
      </c>
      <c r="BG1338" s="139">
        <v>1835.0941763374892</v>
      </c>
      <c r="BH1338" s="139">
        <v>2154.7090775108995</v>
      </c>
      <c r="BI1338" s="139">
        <v>2009.3224939847526</v>
      </c>
      <c r="BJ1338" s="139">
        <v>1889.5834322117307</v>
      </c>
      <c r="BK1338" s="139">
        <v>1775.8967356845055</v>
      </c>
      <c r="BL1338" s="139">
        <v>1947.5700573010752</v>
      </c>
      <c r="BM1338" s="139">
        <v>2098.4133728216361</v>
      </c>
      <c r="BN1338" s="139">
        <v>1756.26697157544</v>
      </c>
      <c r="BO1338" s="139">
        <v>2000.1483998259505</v>
      </c>
      <c r="BP1338" s="139">
        <v>2158.8900819702749</v>
      </c>
      <c r="BQ1338" s="144">
        <v>23248.16220631951</v>
      </c>
    </row>
    <row r="1339" spans="11:69" x14ac:dyDescent="0.25">
      <c r="K1339" s="135" t="s">
        <v>328</v>
      </c>
      <c r="N1339" s="61" t="s">
        <v>1610</v>
      </c>
      <c r="V1339" s="61" t="s">
        <v>409</v>
      </c>
      <c r="W1339" s="61" t="s">
        <v>423</v>
      </c>
      <c r="X1339" s="61">
        <v>153</v>
      </c>
      <c r="AB1339" s="136" t="s">
        <v>414</v>
      </c>
      <c r="AC1339" s="179">
        <v>4830114</v>
      </c>
      <c r="AD1339" s="180" t="s">
        <v>1611</v>
      </c>
      <c r="AE1339" s="139">
        <v>0</v>
      </c>
      <c r="AF1339" s="17">
        <v>12875.2</v>
      </c>
      <c r="AG1339" s="17">
        <v>21611.5</v>
      </c>
      <c r="AH1339" s="140">
        <v>1839.1001028807516</v>
      </c>
      <c r="AI1339" s="141">
        <v>7347.12</v>
      </c>
      <c r="AJ1339" s="142">
        <v>22041.360000000001</v>
      </c>
      <c r="AK1339" s="121">
        <v>16686.12</v>
      </c>
      <c r="AL1339" s="142">
        <v>20023.343999999997</v>
      </c>
      <c r="AM1339" s="181">
        <v>1535.9811519377552</v>
      </c>
      <c r="AN1339" s="141">
        <v>16989.238950942996</v>
      </c>
      <c r="AO1339" s="140">
        <v>26283.634285714292</v>
      </c>
      <c r="AP1339" s="140">
        <v>22694.559050664411</v>
      </c>
      <c r="AQ1339" s="140">
        <v>23376.046144415748</v>
      </c>
      <c r="AR1339" s="142">
        <v>-1334.6861444157475</v>
      </c>
      <c r="AS1339" s="143">
        <v>-6.0553711042138393E-2</v>
      </c>
      <c r="AT1339" s="142">
        <v>-21536.946041534997</v>
      </c>
      <c r="AU1339" s="143">
        <v>-11.71058932996616</v>
      </c>
      <c r="AV1339" s="142">
        <v>-1764.5461444157481</v>
      </c>
      <c r="AW1339" s="143">
        <v>-8.1648480874337653E-2</v>
      </c>
      <c r="AX1339" s="142">
        <v>-653.19905066441061</v>
      </c>
      <c r="AY1339" s="143">
        <v>-2.9635151853806236E-2</v>
      </c>
      <c r="AZ1339" s="142">
        <v>-20855.45894778366</v>
      </c>
      <c r="BA1339" s="143">
        <v>-11.340034680611369</v>
      </c>
      <c r="BB1339" s="142">
        <v>-681.48709375133694</v>
      </c>
      <c r="BC1339" s="143">
        <v>-3.0028655424851076E-2</v>
      </c>
      <c r="BE1339" s="139">
        <v>1767.0657155610147</v>
      </c>
      <c r="BF1339" s="139">
        <v>1870.2172833262257</v>
      </c>
      <c r="BG1339" s="139">
        <v>1843.2184126255627</v>
      </c>
      <c r="BH1339" s="139">
        <v>2171.0561705306227</v>
      </c>
      <c r="BI1339" s="139">
        <v>2021.8428367166703</v>
      </c>
      <c r="BJ1339" s="139">
        <v>1899.0284696239644</v>
      </c>
      <c r="BK1339" s="139">
        <v>1782.3458678650065</v>
      </c>
      <c r="BL1339" s="139">
        <v>1958.4207916173389</v>
      </c>
      <c r="BM1339" s="139">
        <v>2113.1316402729735</v>
      </c>
      <c r="BN1339" s="139">
        <v>1762.2128082478562</v>
      </c>
      <c r="BO1339" s="139">
        <v>2012.3472116569576</v>
      </c>
      <c r="BP1339" s="139">
        <v>2175.1589363715575</v>
      </c>
      <c r="BQ1339" s="144">
        <v>23376.046144415752</v>
      </c>
    </row>
    <row r="1340" spans="11:69" x14ac:dyDescent="0.25">
      <c r="K1340" s="135" t="s">
        <v>328</v>
      </c>
      <c r="N1340" s="61" t="s">
        <v>1612</v>
      </c>
      <c r="V1340" s="61" t="s">
        <v>409</v>
      </c>
      <c r="W1340" s="61" t="s">
        <v>423</v>
      </c>
      <c r="X1340" s="61">
        <v>153</v>
      </c>
      <c r="AB1340" s="136" t="s">
        <v>414</v>
      </c>
      <c r="AC1340" s="179">
        <v>4830115</v>
      </c>
      <c r="AD1340" s="180" t="s">
        <v>1613</v>
      </c>
      <c r="AE1340" s="139">
        <v>0</v>
      </c>
      <c r="AF1340" s="17">
        <v>8321.68</v>
      </c>
      <c r="AG1340" s="17">
        <v>25608.83</v>
      </c>
      <c r="AH1340" s="140">
        <v>14480.729815222765</v>
      </c>
      <c r="AI1340" s="141">
        <v>3614.63</v>
      </c>
      <c r="AJ1340" s="142">
        <v>10843.89</v>
      </c>
      <c r="AK1340" s="121">
        <v>23760.06</v>
      </c>
      <c r="AL1340" s="142">
        <v>28512.072000000004</v>
      </c>
      <c r="AM1340" s="181">
        <v>12094.425341113782</v>
      </c>
      <c r="AN1340" s="141">
        <v>26146.364474108985</v>
      </c>
      <c r="AO1340" s="140">
        <v>33647.897142857197</v>
      </c>
      <c r="AP1340" s="140">
        <v>11563.376383124492</v>
      </c>
      <c r="AQ1340" s="140">
        <v>11911.914637123942</v>
      </c>
      <c r="AR1340" s="142">
        <v>-1068.0246371239427</v>
      </c>
      <c r="AS1340" s="143">
        <v>-9.849091397311692E-2</v>
      </c>
      <c r="AT1340" s="142">
        <v>2568.8151780988228</v>
      </c>
      <c r="AU1340" s="143">
        <v>0.17739542211459355</v>
      </c>
      <c r="AV1340" s="142">
        <v>13696.91536287606</v>
      </c>
      <c r="AW1340" s="143">
        <v>0.53485127445791392</v>
      </c>
      <c r="AX1340" s="142">
        <v>-719.48638312449293</v>
      </c>
      <c r="AY1340" s="143">
        <v>-6.6349472663822018E-2</v>
      </c>
      <c r="AZ1340" s="142">
        <v>2917.3534320982726</v>
      </c>
      <c r="BA1340" s="143">
        <v>0.20146453040173606</v>
      </c>
      <c r="BB1340" s="142">
        <v>-348.53825399944981</v>
      </c>
      <c r="BC1340" s="143">
        <v>-3.0141564405713198E-2</v>
      </c>
      <c r="BE1340" s="139">
        <v>900.54119388591766</v>
      </c>
      <c r="BF1340" s="139">
        <v>952.9951019004975</v>
      </c>
      <c r="BG1340" s="139">
        <v>939.26582651561932</v>
      </c>
      <c r="BH1340" s="139">
        <v>1105.9755718949871</v>
      </c>
      <c r="BI1340" s="139">
        <v>1030.1947549788795</v>
      </c>
      <c r="BJ1340" s="139">
        <v>967.73613250998926</v>
      </c>
      <c r="BK1340" s="139">
        <v>908.48041366901987</v>
      </c>
      <c r="BL1340" s="139">
        <v>998.03378414830559</v>
      </c>
      <c r="BM1340" s="139">
        <v>1076.7211841003329</v>
      </c>
      <c r="BN1340" s="139">
        <v>898.2405492502113</v>
      </c>
      <c r="BO1340" s="139">
        <v>1025.4612710925694</v>
      </c>
      <c r="BP1340" s="139">
        <v>1108.2688531776125</v>
      </c>
      <c r="BQ1340" s="144">
        <v>11911.914637123942</v>
      </c>
    </row>
    <row r="1341" spans="11:69" x14ac:dyDescent="0.25">
      <c r="K1341" s="135" t="s">
        <v>328</v>
      </c>
      <c r="N1341" s="61" t="s">
        <v>1614</v>
      </c>
      <c r="V1341" s="61" t="s">
        <v>409</v>
      </c>
      <c r="W1341" s="61" t="s">
        <v>423</v>
      </c>
      <c r="X1341" s="61">
        <v>153</v>
      </c>
      <c r="AB1341" s="136" t="s">
        <v>414</v>
      </c>
      <c r="AC1341" s="179">
        <v>4830120</v>
      </c>
      <c r="AD1341" s="180" t="s">
        <v>1615</v>
      </c>
      <c r="AE1341" s="139">
        <v>0</v>
      </c>
      <c r="AF1341" s="17">
        <v>14591.4</v>
      </c>
      <c r="AG1341" s="17">
        <v>23529.72</v>
      </c>
      <c r="AH1341" s="140">
        <v>23340.342017541694</v>
      </c>
      <c r="AI1341" s="141">
        <v>10362.6</v>
      </c>
      <c r="AJ1341" s="142">
        <v>31087.800000000003</v>
      </c>
      <c r="AK1341" s="121">
        <v>24163.16</v>
      </c>
      <c r="AL1341" s="142">
        <v>28995.791999999998</v>
      </c>
      <c r="AM1341" s="181">
        <v>19495.074238319361</v>
      </c>
      <c r="AN1341" s="141">
        <v>28008.427779222333</v>
      </c>
      <c r="AO1341" s="140">
        <v>23789.811428571425</v>
      </c>
      <c r="AP1341" s="140">
        <v>32742.861779536241</v>
      </c>
      <c r="AQ1341" s="140">
        <v>33727.57222082073</v>
      </c>
      <c r="AR1341" s="142">
        <v>-2639.7722208207269</v>
      </c>
      <c r="AS1341" s="143">
        <v>-8.4913445815423635E-2</v>
      </c>
      <c r="AT1341" s="142">
        <v>-10387.230203279036</v>
      </c>
      <c r="AU1341" s="143">
        <v>-0.44503333307936949</v>
      </c>
      <c r="AV1341" s="142">
        <v>-10197.852220820729</v>
      </c>
      <c r="AW1341" s="143">
        <v>-0.43340304180503331</v>
      </c>
      <c r="AX1341" s="142">
        <v>-1655.0617795362377</v>
      </c>
      <c r="AY1341" s="143">
        <v>-5.3238305043658209E-2</v>
      </c>
      <c r="AZ1341" s="142">
        <v>-9402.5197619945466</v>
      </c>
      <c r="BA1341" s="143">
        <v>-0.40284412948739046</v>
      </c>
      <c r="BB1341" s="142">
        <v>-984.71044128448921</v>
      </c>
      <c r="BC1341" s="143">
        <v>-3.0074049358138795E-2</v>
      </c>
      <c r="BE1341" s="139">
        <v>2550.1236047139259</v>
      </c>
      <c r="BF1341" s="139">
        <v>2698.5660873449901</v>
      </c>
      <c r="BG1341" s="139">
        <v>2659.7127816524958</v>
      </c>
      <c r="BH1341" s="139">
        <v>3131.494759745146</v>
      </c>
      <c r="BI1341" s="139">
        <v>2916.8755528413017</v>
      </c>
      <c r="BJ1341" s="139">
        <v>2740.1308696163451</v>
      </c>
      <c r="BK1341" s="139">
        <v>2572.3082222080675</v>
      </c>
      <c r="BL1341" s="139">
        <v>2825.7099069427586</v>
      </c>
      <c r="BM1341" s="139">
        <v>3048.3650633988714</v>
      </c>
      <c r="BN1341" s="139">
        <v>2543.3333340347472</v>
      </c>
      <c r="BO1341" s="139">
        <v>2903.3191734898328</v>
      </c>
      <c r="BP1341" s="139">
        <v>3137.6328648322487</v>
      </c>
      <c r="BQ1341" s="144">
        <v>33727.57222082073</v>
      </c>
    </row>
    <row r="1342" spans="11:69" x14ac:dyDescent="0.25">
      <c r="K1342" s="135" t="s">
        <v>328</v>
      </c>
      <c r="N1342" s="61" t="s">
        <v>1616</v>
      </c>
      <c r="V1342" s="61" t="s">
        <v>409</v>
      </c>
      <c r="W1342" s="61" t="s">
        <v>423</v>
      </c>
      <c r="X1342" s="61">
        <v>153</v>
      </c>
      <c r="AB1342" s="136" t="s">
        <v>414</v>
      </c>
      <c r="AC1342" s="179">
        <v>4830125</v>
      </c>
      <c r="AD1342" s="180" t="s">
        <v>1617</v>
      </c>
      <c r="AE1342" s="139">
        <v>0</v>
      </c>
      <c r="AF1342" s="17">
        <v>76395.899999999994</v>
      </c>
      <c r="AG1342" s="17">
        <v>74535.460000000006</v>
      </c>
      <c r="AH1342" s="140">
        <v>56611.592227068315</v>
      </c>
      <c r="AI1342" s="141">
        <v>26767.040000000001</v>
      </c>
      <c r="AJ1342" s="142">
        <v>80301.119999999995</v>
      </c>
      <c r="AK1342" s="121">
        <v>50949.55</v>
      </c>
      <c r="AL1342" s="142">
        <v>61139.46</v>
      </c>
      <c r="AM1342" s="181">
        <v>47275.543566232009</v>
      </c>
      <c r="AN1342" s="141">
        <v>60285.598660836309</v>
      </c>
      <c r="AO1342" s="140">
        <v>70418.108571428529</v>
      </c>
      <c r="AP1342" s="140">
        <v>91963.673841744952</v>
      </c>
      <c r="AQ1342" s="140">
        <v>94720.683918995928</v>
      </c>
      <c r="AR1342" s="142">
        <v>-14419.563918995933</v>
      </c>
      <c r="AS1342" s="143">
        <v>-0.17956865257914129</v>
      </c>
      <c r="AT1342" s="142">
        <v>-38109.091691927613</v>
      </c>
      <c r="AU1342" s="143">
        <v>-0.67316763568621374</v>
      </c>
      <c r="AV1342" s="142">
        <v>-20185.223918995922</v>
      </c>
      <c r="AW1342" s="143">
        <v>-0.2708137028871348</v>
      </c>
      <c r="AX1342" s="142">
        <v>-11662.553841744957</v>
      </c>
      <c r="AY1342" s="143">
        <v>-0.1452352575125348</v>
      </c>
      <c r="AZ1342" s="142">
        <v>-35352.081614676637</v>
      </c>
      <c r="BA1342" s="143">
        <v>-0.62446718461618123</v>
      </c>
      <c r="BB1342" s="142">
        <v>-2757.0100772509759</v>
      </c>
      <c r="BC1342" s="143">
        <v>-2.9979338167756948E-2</v>
      </c>
      <c r="BE1342" s="139">
        <v>7164.235628163914</v>
      </c>
      <c r="BF1342" s="139">
        <v>7580.1350873857182</v>
      </c>
      <c r="BG1342" s="139">
        <v>7471.2776461729181</v>
      </c>
      <c r="BH1342" s="139">
        <v>8793.0951345464127</v>
      </c>
      <c r="BI1342" s="139">
        <v>8191.1479473080826</v>
      </c>
      <c r="BJ1342" s="139">
        <v>7695.9898208167469</v>
      </c>
      <c r="BK1342" s="139">
        <v>7225.2629861158712</v>
      </c>
      <c r="BL1342" s="139">
        <v>7935.1258574475851</v>
      </c>
      <c r="BM1342" s="139">
        <v>8558.8574196280733</v>
      </c>
      <c r="BN1342" s="139">
        <v>7144.0946334399168</v>
      </c>
      <c r="BO1342" s="139">
        <v>8152.5353701378035</v>
      </c>
      <c r="BP1342" s="139">
        <v>8808.9263878329002</v>
      </c>
      <c r="BQ1342" s="144">
        <v>94720.683918995928</v>
      </c>
    </row>
    <row r="1343" spans="11:69" x14ac:dyDescent="0.25">
      <c r="K1343" s="135" t="s">
        <v>328</v>
      </c>
      <c r="N1343" s="61" t="s">
        <v>1618</v>
      </c>
      <c r="V1343" s="61" t="s">
        <v>409</v>
      </c>
      <c r="W1343" s="61" t="s">
        <v>423</v>
      </c>
      <c r="X1343" s="61">
        <v>153</v>
      </c>
      <c r="AB1343" s="136" t="s">
        <v>414</v>
      </c>
      <c r="AC1343" s="179">
        <v>4830130</v>
      </c>
      <c r="AD1343" s="180" t="s">
        <v>1619</v>
      </c>
      <c r="AE1343" s="139">
        <v>0</v>
      </c>
      <c r="AF1343" s="17">
        <v>13711.43</v>
      </c>
      <c r="AG1343" s="17">
        <v>15460.53</v>
      </c>
      <c r="AH1343" s="140">
        <v>7709.7298468050913</v>
      </c>
      <c r="AI1343" s="141">
        <v>745.75</v>
      </c>
      <c r="AJ1343" s="142">
        <v>2237.25</v>
      </c>
      <c r="AK1343" s="121">
        <v>2016.66</v>
      </c>
      <c r="AL1343" s="142">
        <v>2419.9920000000002</v>
      </c>
      <c r="AM1343" s="181">
        <v>6428.0980568285058</v>
      </c>
      <c r="AN1343" s="141">
        <v>3298.2917899765853</v>
      </c>
      <c r="AO1343" s="140">
        <v>2695.9542857142842</v>
      </c>
      <c r="AP1343" s="140">
        <v>3147.8311601262621</v>
      </c>
      <c r="AQ1343" s="140">
        <v>3243.1152127747864</v>
      </c>
      <c r="AR1343" s="142">
        <v>-1005.8652127747864</v>
      </c>
      <c r="AS1343" s="143">
        <v>-0.44959893296448156</v>
      </c>
      <c r="AT1343" s="142">
        <v>4466.6146340303048</v>
      </c>
      <c r="AU1343" s="143">
        <v>0.57934774924458188</v>
      </c>
      <c r="AV1343" s="142">
        <v>12217.414787225214</v>
      </c>
      <c r="AW1343" s="143">
        <v>0.79023259792679901</v>
      </c>
      <c r="AX1343" s="142">
        <v>-910.58116012626215</v>
      </c>
      <c r="AY1343" s="143">
        <v>-0.40700912286345386</v>
      </c>
      <c r="AZ1343" s="142">
        <v>4561.8986866788291</v>
      </c>
      <c r="BA1343" s="143">
        <v>0.59170668458237585</v>
      </c>
      <c r="BB1343" s="142">
        <v>-95.284052648524266</v>
      </c>
      <c r="BC1343" s="143">
        <v>-3.0269746946879561E-2</v>
      </c>
      <c r="BE1343" s="139">
        <v>245.99135499132612</v>
      </c>
      <c r="BF1343" s="139">
        <v>259.78996721303042</v>
      </c>
      <c r="BG1343" s="139">
        <v>256.17832121196847</v>
      </c>
      <c r="BH1343" s="139">
        <v>300.03326390427526</v>
      </c>
      <c r="BI1343" s="139">
        <v>280.1293912907995</v>
      </c>
      <c r="BJ1343" s="139">
        <v>263.6972014691292</v>
      </c>
      <c r="BK1343" s="139">
        <v>248.13545427567001</v>
      </c>
      <c r="BL1343" s="139">
        <v>271.69844645692348</v>
      </c>
      <c r="BM1343" s="139">
        <v>292.40241974022666</v>
      </c>
      <c r="BN1343" s="139">
        <v>245.44117438484932</v>
      </c>
      <c r="BO1343" s="139">
        <v>278.91507780156587</v>
      </c>
      <c r="BP1343" s="139">
        <v>300.70314003502199</v>
      </c>
      <c r="BQ1343" s="144">
        <v>3243.1152127747864</v>
      </c>
    </row>
    <row r="1344" spans="11:69" x14ac:dyDescent="0.25">
      <c r="K1344" s="135" t="s">
        <v>328</v>
      </c>
      <c r="N1344" s="61" t="s">
        <v>1620</v>
      </c>
      <c r="V1344" s="61" t="s">
        <v>409</v>
      </c>
      <c r="W1344" s="61" t="s">
        <v>423</v>
      </c>
      <c r="X1344" s="61">
        <v>153</v>
      </c>
      <c r="AB1344" s="136" t="s">
        <v>414</v>
      </c>
      <c r="AC1344" s="179">
        <v>4830131</v>
      </c>
      <c r="AD1344" s="180" t="s">
        <v>1621</v>
      </c>
      <c r="AE1344" s="139">
        <v>0</v>
      </c>
      <c r="AF1344" s="17">
        <v>74703.22</v>
      </c>
      <c r="AG1344" s="17">
        <v>70875.14</v>
      </c>
      <c r="AH1344" s="140">
        <v>104203.4663662144</v>
      </c>
      <c r="AI1344" s="141">
        <v>16425.96</v>
      </c>
      <c r="AJ1344" s="142">
        <v>49277.88</v>
      </c>
      <c r="AK1344" s="121">
        <v>41403.629999999997</v>
      </c>
      <c r="AL1344" s="142">
        <v>49684.355999999992</v>
      </c>
      <c r="AM1344" s="181">
        <v>87031.51765659501</v>
      </c>
      <c r="AN1344" s="141">
        <v>58575.578709619389</v>
      </c>
      <c r="AO1344" s="140">
        <v>39790.062857142846</v>
      </c>
      <c r="AP1344" s="140">
        <v>80547.976652482874</v>
      </c>
      <c r="AQ1344" s="140">
        <v>82963.038762653814</v>
      </c>
      <c r="AR1344" s="142">
        <v>-33685.158762653817</v>
      </c>
      <c r="AS1344" s="143">
        <v>-0.68357564819456151</v>
      </c>
      <c r="AT1344" s="142">
        <v>21240.427603560587</v>
      </c>
      <c r="AU1344" s="143">
        <v>0.20383609436669672</v>
      </c>
      <c r="AV1344" s="142">
        <v>-12087.898762653815</v>
      </c>
      <c r="AW1344" s="143">
        <v>-0.17055202660134167</v>
      </c>
      <c r="AX1344" s="142">
        <v>-31270.096652482876</v>
      </c>
      <c r="AY1344" s="143">
        <v>-0.63456659767999102</v>
      </c>
      <c r="AZ1344" s="142">
        <v>23655.489713731527</v>
      </c>
      <c r="BA1344" s="143">
        <v>0.22701250292956934</v>
      </c>
      <c r="BB1344" s="142">
        <v>-2415.0621101709403</v>
      </c>
      <c r="BC1344" s="143">
        <v>-2.9982902247073347E-2</v>
      </c>
      <c r="BE1344" s="139">
        <v>6314.4293346808236</v>
      </c>
      <c r="BF1344" s="139">
        <v>6656.1562351246121</v>
      </c>
      <c r="BG1344" s="139">
        <v>6566.7127046004607</v>
      </c>
      <c r="BH1344" s="139">
        <v>7652.7939274540322</v>
      </c>
      <c r="BI1344" s="139">
        <v>7158.2362934574367</v>
      </c>
      <c r="BJ1344" s="139">
        <v>6751.3838682047917</v>
      </c>
      <c r="BK1344" s="139">
        <v>6364.6384733938876</v>
      </c>
      <c r="BL1344" s="139">
        <v>6947.9084818967676</v>
      </c>
      <c r="BM1344" s="139">
        <v>7460.4073436755662</v>
      </c>
      <c r="BN1344" s="139">
        <v>6297.9452180237995</v>
      </c>
      <c r="BO1344" s="139">
        <v>7126.5464321779746</v>
      </c>
      <c r="BP1344" s="139">
        <v>7665.8804499636681</v>
      </c>
      <c r="BQ1344" s="144">
        <v>82963.038762653829</v>
      </c>
    </row>
    <row r="1345" spans="11:69" x14ac:dyDescent="0.25">
      <c r="K1345" s="135" t="s">
        <v>328</v>
      </c>
      <c r="N1345" s="61" t="s">
        <v>1622</v>
      </c>
      <c r="V1345" s="61" t="s">
        <v>409</v>
      </c>
      <c r="W1345" s="61" t="s">
        <v>423</v>
      </c>
      <c r="X1345" s="61">
        <v>153</v>
      </c>
      <c r="AB1345" s="136" t="s">
        <v>414</v>
      </c>
      <c r="AC1345" s="179">
        <v>4830135</v>
      </c>
      <c r="AD1345" s="180" t="s">
        <v>1623</v>
      </c>
      <c r="AE1345" s="139">
        <v>0</v>
      </c>
      <c r="AF1345" s="17">
        <v>1212</v>
      </c>
      <c r="AG1345" s="17">
        <v>530</v>
      </c>
      <c r="AH1345" s="140">
        <v>447.18381497486098</v>
      </c>
      <c r="AI1345" s="141">
        <v>412</v>
      </c>
      <c r="AJ1345" s="142">
        <v>1236</v>
      </c>
      <c r="AK1345" s="121">
        <v>412</v>
      </c>
      <c r="AL1345" s="142">
        <v>494.40000000000003</v>
      </c>
      <c r="AM1345" s="181">
        <v>373.46493697438598</v>
      </c>
      <c r="AN1345" s="141">
        <v>485.718878000475</v>
      </c>
      <c r="AO1345" s="140">
        <v>706.28571428571399</v>
      </c>
      <c r="AP1345" s="140">
        <v>1884.5458432579971</v>
      </c>
      <c r="AQ1345" s="140">
        <v>1941.7845412720026</v>
      </c>
      <c r="AR1345" s="142">
        <v>-705.78454127200257</v>
      </c>
      <c r="AS1345" s="143">
        <v>-0.57102309164401499</v>
      </c>
      <c r="AT1345" s="142">
        <v>-1494.6007262971416</v>
      </c>
      <c r="AU1345" s="143">
        <v>-3.3422513880140374</v>
      </c>
      <c r="AV1345" s="142">
        <v>-1411.7845412720026</v>
      </c>
      <c r="AW1345" s="143">
        <v>-2.6637444174943443</v>
      </c>
      <c r="AX1345" s="142">
        <v>-648.54584325799715</v>
      </c>
      <c r="AY1345" s="143">
        <v>-0.52471346541909158</v>
      </c>
      <c r="AZ1345" s="142">
        <v>-1437.3620282831362</v>
      </c>
      <c r="BA1345" s="143">
        <v>-3.2142532447511307</v>
      </c>
      <c r="BB1345" s="142">
        <v>-57.238698014005422</v>
      </c>
      <c r="BC1345" s="143">
        <v>-3.0372674784632108E-2</v>
      </c>
      <c r="BE1345" s="139">
        <v>147.5395848161273</v>
      </c>
      <c r="BF1345" s="139">
        <v>155.64687245007829</v>
      </c>
      <c r="BG1345" s="139">
        <v>153.52487260747378</v>
      </c>
      <c r="BH1345" s="139">
        <v>179.2915677578504</v>
      </c>
      <c r="BI1345" s="139">
        <v>167.61224437307919</v>
      </c>
      <c r="BJ1345" s="139">
        <v>157.95677381477219</v>
      </c>
      <c r="BK1345" s="139">
        <v>148.82619794886531</v>
      </c>
      <c r="BL1345" s="139">
        <v>162.6728967436585</v>
      </c>
      <c r="BM1345" s="139">
        <v>174.83950443524861</v>
      </c>
      <c r="BN1345" s="139">
        <v>147.24291506908187</v>
      </c>
      <c r="BO1345" s="139">
        <v>166.91372149858151</v>
      </c>
      <c r="BP1345" s="139">
        <v>179.7173897571856</v>
      </c>
      <c r="BQ1345" s="144">
        <v>1941.7845412720028</v>
      </c>
    </row>
    <row r="1346" spans="11:69" x14ac:dyDescent="0.25">
      <c r="K1346" s="135" t="s">
        <v>328</v>
      </c>
      <c r="N1346" s="61" t="s">
        <v>1624</v>
      </c>
      <c r="V1346" s="61" t="s">
        <v>409</v>
      </c>
      <c r="W1346" s="61" t="s">
        <v>423</v>
      </c>
      <c r="X1346" s="61">
        <v>153</v>
      </c>
      <c r="AB1346" s="136" t="s">
        <v>414</v>
      </c>
      <c r="AC1346" s="179">
        <v>4830140</v>
      </c>
      <c r="AD1346" s="180" t="s">
        <v>1625</v>
      </c>
      <c r="AE1346" s="139">
        <v>0</v>
      </c>
      <c r="AF1346" s="17">
        <v>26546.17</v>
      </c>
      <c r="AG1346" s="17">
        <v>20200.830000000002</v>
      </c>
      <c r="AH1346" s="140">
        <v>32636.728512196201</v>
      </c>
      <c r="AI1346" s="141">
        <v>6959.11</v>
      </c>
      <c r="AJ1346" s="142">
        <v>20877.329999999998</v>
      </c>
      <c r="AK1346" s="121">
        <v>18365.36</v>
      </c>
      <c r="AL1346" s="142">
        <v>22038.432000000001</v>
      </c>
      <c r="AM1346" s="181">
        <v>27257.712153853387</v>
      </c>
      <c r="AN1346" s="141">
        <v>23744.376358342815</v>
      </c>
      <c r="AO1346" s="140">
        <v>26636.417142857154</v>
      </c>
      <c r="AP1346" s="140">
        <v>27469.98931287121</v>
      </c>
      <c r="AQ1346" s="140">
        <v>28295.521533058072</v>
      </c>
      <c r="AR1346" s="142">
        <v>-7418.1915330580741</v>
      </c>
      <c r="AS1346" s="143">
        <v>-0.35532280866653326</v>
      </c>
      <c r="AT1346" s="142">
        <v>4341.2069791381291</v>
      </c>
      <c r="AU1346" s="143">
        <v>0.13301599691635266</v>
      </c>
      <c r="AV1346" s="142">
        <v>-8094.6915330580705</v>
      </c>
      <c r="AW1346" s="143">
        <v>-0.40071083876544034</v>
      </c>
      <c r="AX1346" s="142">
        <v>-6592.659312871212</v>
      </c>
      <c r="AY1346" s="143">
        <v>-0.3157807685595434</v>
      </c>
      <c r="AZ1346" s="142">
        <v>5166.7391993249912</v>
      </c>
      <c r="BA1346" s="143">
        <v>0.15831057323635253</v>
      </c>
      <c r="BB1346" s="142">
        <v>-825.53222018686211</v>
      </c>
      <c r="BC1346" s="143">
        <v>-3.005214930316899E-2</v>
      </c>
      <c r="BE1346" s="139">
        <v>2148.7388473491583</v>
      </c>
      <c r="BF1346" s="139">
        <v>2267.9783571071771</v>
      </c>
      <c r="BG1346" s="139">
        <v>2236.768631689381</v>
      </c>
      <c r="BH1346" s="139">
        <v>2615.7373122405688</v>
      </c>
      <c r="BI1346" s="139">
        <v>2443.3075406828298</v>
      </c>
      <c r="BJ1346" s="139">
        <v>2301.3358236334971</v>
      </c>
      <c r="BK1346" s="139">
        <v>2166.5025247792769</v>
      </c>
      <c r="BL1346" s="139">
        <v>2370.0466066313325</v>
      </c>
      <c r="BM1346" s="139">
        <v>2548.8936393096369</v>
      </c>
      <c r="BN1346" s="139">
        <v>2143.2285397772466</v>
      </c>
      <c r="BO1346" s="139">
        <v>2432.3859984119081</v>
      </c>
      <c r="BP1346" s="139">
        <v>2620.5977114460629</v>
      </c>
      <c r="BQ1346" s="144">
        <v>28295.521533058076</v>
      </c>
    </row>
    <row r="1347" spans="11:69" x14ac:dyDescent="0.25">
      <c r="K1347" s="135" t="s">
        <v>328</v>
      </c>
      <c r="N1347" s="61" t="s">
        <v>1626</v>
      </c>
      <c r="V1347" s="61" t="s">
        <v>409</v>
      </c>
      <c r="W1347" s="61" t="s">
        <v>423</v>
      </c>
      <c r="X1347" s="61">
        <v>153</v>
      </c>
      <c r="AB1347" s="136" t="s">
        <v>414</v>
      </c>
      <c r="AC1347" s="179">
        <v>4830147</v>
      </c>
      <c r="AD1347" s="180" t="s">
        <v>1627</v>
      </c>
      <c r="AE1347" s="139">
        <v>17788.849999999999</v>
      </c>
      <c r="AF1347" s="17">
        <v>3367.32</v>
      </c>
      <c r="AG1347" s="17">
        <v>123</v>
      </c>
      <c r="AH1347" s="140">
        <v>0</v>
      </c>
      <c r="AI1347" s="141">
        <v>0</v>
      </c>
      <c r="AJ1347" s="142">
        <v>0</v>
      </c>
      <c r="AK1347" s="121">
        <v>0</v>
      </c>
      <c r="AL1347" s="142">
        <v>0</v>
      </c>
      <c r="AM1347" s="181">
        <v>0</v>
      </c>
      <c r="AN1347" s="141">
        <v>0</v>
      </c>
      <c r="AO1347" s="140">
        <v>0</v>
      </c>
      <c r="AP1347" s="140">
        <v>0</v>
      </c>
      <c r="AQ1347" s="140">
        <v>0</v>
      </c>
      <c r="AR1347" s="142">
        <v>0</v>
      </c>
      <c r="AS1347" s="143">
        <v>0</v>
      </c>
      <c r="AT1347" s="142">
        <v>0</v>
      </c>
      <c r="AU1347" s="143">
        <v>0</v>
      </c>
      <c r="AV1347" s="142">
        <v>123</v>
      </c>
      <c r="AW1347" s="143">
        <v>1</v>
      </c>
      <c r="AX1347" s="142">
        <v>0</v>
      </c>
      <c r="AY1347" s="143">
        <v>0</v>
      </c>
      <c r="AZ1347" s="142">
        <v>0</v>
      </c>
      <c r="BA1347" s="143">
        <v>0</v>
      </c>
      <c r="BB1347" s="142">
        <v>0</v>
      </c>
      <c r="BC1347" s="143">
        <v>0</v>
      </c>
      <c r="BE1347" s="139">
        <v>0</v>
      </c>
      <c r="BF1347" s="139">
        <v>0</v>
      </c>
      <c r="BG1347" s="139">
        <v>0</v>
      </c>
      <c r="BH1347" s="139">
        <v>0</v>
      </c>
      <c r="BI1347" s="139">
        <v>0</v>
      </c>
      <c r="BJ1347" s="139">
        <v>0</v>
      </c>
      <c r="BK1347" s="139">
        <v>0</v>
      </c>
      <c r="BL1347" s="139">
        <v>0</v>
      </c>
      <c r="BM1347" s="139">
        <v>0</v>
      </c>
      <c r="BN1347" s="139">
        <v>0</v>
      </c>
      <c r="BO1347" s="139">
        <v>0</v>
      </c>
      <c r="BP1347" s="139">
        <v>0</v>
      </c>
      <c r="BQ1347" s="144">
        <v>0</v>
      </c>
    </row>
    <row r="1348" spans="11:69" x14ac:dyDescent="0.25">
      <c r="K1348" s="135" t="s">
        <v>328</v>
      </c>
      <c r="N1348" s="61" t="s">
        <v>1628</v>
      </c>
      <c r="V1348" s="61" t="s">
        <v>409</v>
      </c>
      <c r="W1348" s="61" t="s">
        <v>423</v>
      </c>
      <c r="X1348" s="61">
        <v>153</v>
      </c>
      <c r="AB1348" s="136" t="s">
        <v>414</v>
      </c>
      <c r="AC1348" s="179">
        <v>4830150</v>
      </c>
      <c r="AD1348" s="180" t="s">
        <v>1629</v>
      </c>
      <c r="AE1348" s="139">
        <v>0</v>
      </c>
      <c r="AF1348" s="17">
        <v>2857.74</v>
      </c>
      <c r="AG1348" s="17">
        <v>8631.82</v>
      </c>
      <c r="AH1348" s="140">
        <v>8205.5474832188902</v>
      </c>
      <c r="AI1348" s="141">
        <v>1552.65</v>
      </c>
      <c r="AJ1348" s="142">
        <v>4657.9500000000007</v>
      </c>
      <c r="AK1348" s="121">
        <v>4818.8900000000003</v>
      </c>
      <c r="AL1348" s="142">
        <v>5782.6679999999997</v>
      </c>
      <c r="AM1348" s="181">
        <v>6853.2944783471121</v>
      </c>
      <c r="AN1348" s="141">
        <v>6171.1430048717784</v>
      </c>
      <c r="AO1348" s="140">
        <v>6801.6171428571442</v>
      </c>
      <c r="AP1348" s="140">
        <v>6906.7519701921847</v>
      </c>
      <c r="AQ1348" s="140">
        <v>7115.8206210080898</v>
      </c>
      <c r="AR1348" s="142">
        <v>-2457.8706210080891</v>
      </c>
      <c r="AS1348" s="143">
        <v>-0.52767217789115139</v>
      </c>
      <c r="AT1348" s="142">
        <v>1089.7268622108004</v>
      </c>
      <c r="AU1348" s="143">
        <v>0.13280367512824628</v>
      </c>
      <c r="AV1348" s="142">
        <v>1515.9993789919099</v>
      </c>
      <c r="AW1348" s="143">
        <v>0.17562916962956943</v>
      </c>
      <c r="AX1348" s="142">
        <v>-2248.8019701921839</v>
      </c>
      <c r="AY1348" s="143">
        <v>-0.48278791532588017</v>
      </c>
      <c r="AZ1348" s="142">
        <v>1298.7955130267055</v>
      </c>
      <c r="BA1348" s="143">
        <v>0.15828261498490667</v>
      </c>
      <c r="BB1348" s="142">
        <v>-209.06865081590513</v>
      </c>
      <c r="BC1348" s="143">
        <v>-3.0270183686658094E-2</v>
      </c>
      <c r="BE1348" s="139">
        <v>542.39046107455545</v>
      </c>
      <c r="BF1348" s="139">
        <v>571.15229297822953</v>
      </c>
      <c r="BG1348" s="139">
        <v>563.62417685255639</v>
      </c>
      <c r="BH1348" s="139">
        <v>655.03543398444401</v>
      </c>
      <c r="BI1348" s="139">
        <v>613.5562490182333</v>
      </c>
      <c r="BJ1348" s="139">
        <v>579.30496404857433</v>
      </c>
      <c r="BK1348" s="139">
        <v>546.87643986798639</v>
      </c>
      <c r="BL1348" s="139">
        <v>595.99121466639895</v>
      </c>
      <c r="BM1348" s="139">
        <v>639.14664150776389</v>
      </c>
      <c r="BN1348" s="139">
        <v>541.26047441404148</v>
      </c>
      <c r="BO1348" s="139">
        <v>611.03358367321937</v>
      </c>
      <c r="BP1348" s="139">
        <v>656.44868892208819</v>
      </c>
      <c r="BQ1348" s="144">
        <v>7115.8206210080907</v>
      </c>
    </row>
    <row r="1349" spans="11:69" x14ac:dyDescent="0.25">
      <c r="K1349" s="135" t="s">
        <v>328</v>
      </c>
      <c r="N1349" s="61" t="s">
        <v>1630</v>
      </c>
      <c r="V1349" s="61" t="s">
        <v>409</v>
      </c>
      <c r="W1349" s="61" t="s">
        <v>423</v>
      </c>
      <c r="X1349" s="61">
        <v>153</v>
      </c>
      <c r="AB1349" s="136" t="s">
        <v>414</v>
      </c>
      <c r="AC1349" s="179">
        <v>4830155</v>
      </c>
      <c r="AD1349" s="180" t="s">
        <v>1631</v>
      </c>
      <c r="AE1349" s="139">
        <v>0</v>
      </c>
      <c r="AF1349" s="17">
        <v>11703.25</v>
      </c>
      <c r="AG1349" s="17">
        <v>28599.45</v>
      </c>
      <c r="AH1349" s="140">
        <v>35791.299520435125</v>
      </c>
      <c r="AI1349" s="141">
        <v>22360.81</v>
      </c>
      <c r="AJ1349" s="142">
        <v>67082.430000000008</v>
      </c>
      <c r="AK1349" s="121">
        <v>67591.44</v>
      </c>
      <c r="AL1349" s="142">
        <v>81109.728000000003</v>
      </c>
      <c r="AM1349" s="181">
        <v>29888.514291467563</v>
      </c>
      <c r="AN1349" s="141">
        <v>73494.225228967567</v>
      </c>
      <c r="AO1349" s="140">
        <v>70496.057142857157</v>
      </c>
      <c r="AP1349" s="140">
        <v>72998.278994847831</v>
      </c>
      <c r="AQ1349" s="140">
        <v>75187.894326428257</v>
      </c>
      <c r="AR1349" s="142">
        <v>-8105.4643264282495</v>
      </c>
      <c r="AS1349" s="143">
        <v>-0.12082842446864624</v>
      </c>
      <c r="AT1349" s="142">
        <v>-39396.594805993132</v>
      </c>
      <c r="AU1349" s="143">
        <v>-1.1007310529057364</v>
      </c>
      <c r="AV1349" s="142">
        <v>-46588.44432642826</v>
      </c>
      <c r="AW1349" s="143">
        <v>-1.6289979117230666</v>
      </c>
      <c r="AX1349" s="142">
        <v>-5915.8489948478236</v>
      </c>
      <c r="AY1349" s="143">
        <v>-8.8187756389382782E-2</v>
      </c>
      <c r="AZ1349" s="142">
        <v>-37206.979474412707</v>
      </c>
      <c r="BA1349" s="143">
        <v>-1.0395537455455983</v>
      </c>
      <c r="BB1349" s="142">
        <v>-2189.6153315804258</v>
      </c>
      <c r="BC1349" s="143">
        <v>-2.9995437724428645E-2</v>
      </c>
      <c r="BE1349" s="139">
        <v>5688.5371683912472</v>
      </c>
      <c r="BF1349" s="139">
        <v>6017.662278379149</v>
      </c>
      <c r="BG1349" s="139">
        <v>5931.5171379666153</v>
      </c>
      <c r="BH1349" s="139">
        <v>6977.5471738288152</v>
      </c>
      <c r="BI1349" s="139">
        <v>6501.2787528174758</v>
      </c>
      <c r="BJ1349" s="139">
        <v>6109.426628787538</v>
      </c>
      <c r="BK1349" s="139">
        <v>5736.9856532619169</v>
      </c>
      <c r="BL1349" s="139">
        <v>6298.7554523559147</v>
      </c>
      <c r="BM1349" s="139">
        <v>6792.362835592312</v>
      </c>
      <c r="BN1349" s="139">
        <v>5672.7508115522523</v>
      </c>
      <c r="BO1349" s="139">
        <v>6470.8085392232178</v>
      </c>
      <c r="BP1349" s="139">
        <v>6990.2618942717891</v>
      </c>
      <c r="BQ1349" s="144">
        <v>75187.894326428242</v>
      </c>
    </row>
    <row r="1350" spans="11:69" x14ac:dyDescent="0.25">
      <c r="K1350" s="135" t="s">
        <v>328</v>
      </c>
      <c r="N1350" s="61" t="s">
        <v>1632</v>
      </c>
      <c r="V1350" s="61" t="s">
        <v>409</v>
      </c>
      <c r="W1350" s="61" t="s">
        <v>423</v>
      </c>
      <c r="X1350" s="61">
        <v>153</v>
      </c>
      <c r="AB1350" s="136" t="s">
        <v>414</v>
      </c>
      <c r="AC1350" s="179">
        <v>4830160</v>
      </c>
      <c r="AD1350" s="180" t="s">
        <v>1633</v>
      </c>
      <c r="AE1350" s="139">
        <v>0</v>
      </c>
      <c r="AF1350" s="17">
        <v>738.13</v>
      </c>
      <c r="AG1350" s="17">
        <v>836.1</v>
      </c>
      <c r="AH1350" s="140">
        <v>1124.7593160333088</v>
      </c>
      <c r="AI1350" s="141">
        <v>0</v>
      </c>
      <c r="AJ1350" s="142">
        <v>0</v>
      </c>
      <c r="AK1350" s="121">
        <v>-31.1</v>
      </c>
      <c r="AL1350" s="142">
        <v>-37.320000000000007</v>
      </c>
      <c r="AM1350" s="181">
        <v>940.27467833775995</v>
      </c>
      <c r="AN1350" s="141">
        <v>153.38463769554883</v>
      </c>
      <c r="AO1350" s="140">
        <v>-77.314285714285717</v>
      </c>
      <c r="AP1350" s="140">
        <v>0</v>
      </c>
      <c r="AQ1350" s="140">
        <v>0</v>
      </c>
      <c r="AR1350" s="142">
        <v>0</v>
      </c>
      <c r="AS1350" s="143">
        <v>0</v>
      </c>
      <c r="AT1350" s="142">
        <v>1124.7593160333088</v>
      </c>
      <c r="AU1350" s="143">
        <v>1</v>
      </c>
      <c r="AV1350" s="142">
        <v>836.1</v>
      </c>
      <c r="AW1350" s="143">
        <v>1</v>
      </c>
      <c r="AX1350" s="142">
        <v>0</v>
      </c>
      <c r="AY1350" s="143">
        <v>0</v>
      </c>
      <c r="AZ1350" s="142">
        <v>1124.7593160333088</v>
      </c>
      <c r="BA1350" s="143">
        <v>1</v>
      </c>
      <c r="BB1350" s="142">
        <v>0</v>
      </c>
      <c r="BC1350" s="143">
        <v>0</v>
      </c>
      <c r="BE1350" s="139">
        <v>0</v>
      </c>
      <c r="BF1350" s="139">
        <v>0</v>
      </c>
      <c r="BG1350" s="139">
        <v>0</v>
      </c>
      <c r="BH1350" s="139">
        <v>0</v>
      </c>
      <c r="BI1350" s="139">
        <v>0</v>
      </c>
      <c r="BJ1350" s="139">
        <v>0</v>
      </c>
      <c r="BK1350" s="139">
        <v>0</v>
      </c>
      <c r="BL1350" s="139">
        <v>0</v>
      </c>
      <c r="BM1350" s="139">
        <v>0</v>
      </c>
      <c r="BN1350" s="139">
        <v>0</v>
      </c>
      <c r="BO1350" s="139">
        <v>0</v>
      </c>
      <c r="BP1350" s="139">
        <v>0</v>
      </c>
      <c r="BQ1350" s="144">
        <v>0</v>
      </c>
    </row>
    <row r="1351" spans="11:69" x14ac:dyDescent="0.25">
      <c r="K1351" s="135" t="s">
        <v>328</v>
      </c>
      <c r="N1351" s="61" t="s">
        <v>1634</v>
      </c>
      <c r="V1351" s="61" t="s">
        <v>409</v>
      </c>
      <c r="W1351" s="61" t="s">
        <v>423</v>
      </c>
      <c r="X1351" s="61">
        <v>153</v>
      </c>
      <c r="AB1351" s="136" t="s">
        <v>414</v>
      </c>
      <c r="AC1351" s="179">
        <v>4830165</v>
      </c>
      <c r="AD1351" s="180" t="s">
        <v>1635</v>
      </c>
      <c r="AE1351" s="139">
        <v>0</v>
      </c>
      <c r="AF1351" s="17">
        <v>525.02</v>
      </c>
      <c r="AG1351" s="17">
        <v>152.9</v>
      </c>
      <c r="AH1351" s="140">
        <v>0</v>
      </c>
      <c r="AI1351" s="141">
        <v>2066.6999999999998</v>
      </c>
      <c r="AJ1351" s="142">
        <v>6200.0999999999995</v>
      </c>
      <c r="AK1351" s="121">
        <v>3723.38</v>
      </c>
      <c r="AL1351" s="142">
        <v>4468.0560000000005</v>
      </c>
      <c r="AM1351" s="181">
        <v>0</v>
      </c>
      <c r="AN1351" s="141">
        <v>3723.38</v>
      </c>
      <c r="AO1351" s="140">
        <v>4689.7714285714301</v>
      </c>
      <c r="AP1351" s="140">
        <v>6658.0041156059206</v>
      </c>
      <c r="AQ1351" s="140">
        <v>6857.8348759976052</v>
      </c>
      <c r="AR1351" s="142">
        <v>-657.73487599760574</v>
      </c>
      <c r="AS1351" s="143">
        <v>-0.10608455928091576</v>
      </c>
      <c r="AT1351" s="142">
        <v>-6857.8348759976052</v>
      </c>
      <c r="AU1351" s="143">
        <v>0</v>
      </c>
      <c r="AV1351" s="142">
        <v>-6704.9348759976056</v>
      </c>
      <c r="AW1351" s="143">
        <v>-43.851765049036004</v>
      </c>
      <c r="AX1351" s="142">
        <v>-457.90411560592111</v>
      </c>
      <c r="AY1351" s="143">
        <v>-7.3854311318514401E-2</v>
      </c>
      <c r="AZ1351" s="142">
        <v>-6658.0041156059206</v>
      </c>
      <c r="BA1351" s="143">
        <v>0</v>
      </c>
      <c r="BB1351" s="142">
        <v>-199.83076039168463</v>
      </c>
      <c r="BC1351" s="143">
        <v>-3.0013613227317562E-2</v>
      </c>
      <c r="BE1351" s="139">
        <v>518.11220502097444</v>
      </c>
      <c r="BF1351" s="139">
        <v>548.5452936179563</v>
      </c>
      <c r="BG1351" s="139">
        <v>540.57974309988526</v>
      </c>
      <c r="BH1351" s="139">
        <v>637.30261167004539</v>
      </c>
      <c r="BI1351" s="139">
        <v>593.2722082189307</v>
      </c>
      <c r="BJ1351" s="139">
        <v>557.03835674841764</v>
      </c>
      <c r="BK1351" s="139">
        <v>522.60676373469596</v>
      </c>
      <c r="BL1351" s="139">
        <v>574.55346366295237</v>
      </c>
      <c r="BM1351" s="139">
        <v>620.19720360893507</v>
      </c>
      <c r="BN1351" s="139">
        <v>516.66698546143834</v>
      </c>
      <c r="BO1351" s="139">
        <v>590.4631656256422</v>
      </c>
      <c r="BP1351" s="139">
        <v>638.49687552773173</v>
      </c>
      <c r="BQ1351" s="144">
        <v>6857.8348759976061</v>
      </c>
    </row>
    <row r="1352" spans="11:69" x14ac:dyDescent="0.25">
      <c r="K1352" s="135" t="s">
        <v>328</v>
      </c>
      <c r="N1352" s="61" t="s">
        <v>1636</v>
      </c>
      <c r="V1352" s="61" t="s">
        <v>409</v>
      </c>
      <c r="W1352" s="61" t="s">
        <v>423</v>
      </c>
      <c r="X1352" s="61">
        <v>153</v>
      </c>
      <c r="AB1352" s="136" t="s">
        <v>414</v>
      </c>
      <c r="AC1352" s="179">
        <v>4830170</v>
      </c>
      <c r="AD1352" s="180" t="s">
        <v>1637</v>
      </c>
      <c r="AE1352" s="139">
        <v>0</v>
      </c>
      <c r="AF1352" s="17">
        <v>11582.75</v>
      </c>
      <c r="AG1352" s="17">
        <v>12827.56</v>
      </c>
      <c r="AH1352" s="140">
        <v>7200.2753084967735</v>
      </c>
      <c r="AI1352" s="141">
        <v>2202.9699999999998</v>
      </c>
      <c r="AJ1352" s="142">
        <v>6608.91</v>
      </c>
      <c r="AK1352" s="121">
        <v>41579.57</v>
      </c>
      <c r="AL1352" s="142">
        <v>49895.484000000004</v>
      </c>
      <c r="AM1352" s="181">
        <v>6012.5122069108347</v>
      </c>
      <c r="AN1352" s="141">
        <v>42767.333101585937</v>
      </c>
      <c r="AO1352" s="140">
        <v>63000.411428571439</v>
      </c>
      <c r="AP1352" s="140">
        <v>6792.1941747460205</v>
      </c>
      <c r="AQ1352" s="140">
        <v>6997.6891527518337</v>
      </c>
      <c r="AR1352" s="142">
        <v>-388.77915275183386</v>
      </c>
      <c r="AS1352" s="143">
        <v>-5.8826516437935135E-2</v>
      </c>
      <c r="AT1352" s="142">
        <v>202.58615574493979</v>
      </c>
      <c r="AU1352" s="143">
        <v>2.8135890235457456E-2</v>
      </c>
      <c r="AV1352" s="142">
        <v>5829.8708472481658</v>
      </c>
      <c r="AW1352" s="143">
        <v>0.45448010745988837</v>
      </c>
      <c r="AX1352" s="142">
        <v>-183.28417474602065</v>
      </c>
      <c r="AY1352" s="143">
        <v>-2.7732890105330629E-2</v>
      </c>
      <c r="AZ1352" s="142">
        <v>408.081133750753</v>
      </c>
      <c r="BA1352" s="143">
        <v>5.667576811530968E-2</v>
      </c>
      <c r="BB1352" s="142">
        <v>-205.49497800581321</v>
      </c>
      <c r="BC1352" s="143">
        <v>-3.0254579406734532E-2</v>
      </c>
      <c r="BE1352" s="139">
        <v>533.36439802376276</v>
      </c>
      <c r="BF1352" s="139">
        <v>561.6661732615139</v>
      </c>
      <c r="BG1352" s="139">
        <v>554.25847227549775</v>
      </c>
      <c r="BH1352" s="139">
        <v>644.20757086599406</v>
      </c>
      <c r="BI1352" s="139">
        <v>603.38394969890783</v>
      </c>
      <c r="BJ1352" s="139">
        <v>569.68106552489064</v>
      </c>
      <c r="BK1352" s="139">
        <v>537.76489835119798</v>
      </c>
      <c r="BL1352" s="139">
        <v>586.09252018634152</v>
      </c>
      <c r="BM1352" s="139">
        <v>628.55630337752768</v>
      </c>
      <c r="BN1352" s="139">
        <v>532.23893888560974</v>
      </c>
      <c r="BO1352" s="139">
        <v>600.89380806458371</v>
      </c>
      <c r="BP1352" s="139">
        <v>645.58105423600705</v>
      </c>
      <c r="BQ1352" s="144">
        <v>6997.6891527518346</v>
      </c>
    </row>
    <row r="1353" spans="11:69" x14ac:dyDescent="0.25">
      <c r="K1353" s="135" t="s">
        <v>328</v>
      </c>
      <c r="N1353" s="61" t="s">
        <v>3289</v>
      </c>
      <c r="V1353" s="61" t="s">
        <v>409</v>
      </c>
      <c r="W1353" s="61" t="s">
        <v>423</v>
      </c>
      <c r="X1353" s="61">
        <v>153</v>
      </c>
      <c r="AB1353" s="136" t="s">
        <v>414</v>
      </c>
      <c r="AC1353" s="179">
        <v>4860090</v>
      </c>
      <c r="AD1353" s="180" t="s">
        <v>3290</v>
      </c>
      <c r="AE1353" s="139">
        <v>0</v>
      </c>
      <c r="AF1353" s="17">
        <v>13.07</v>
      </c>
      <c r="AG1353" s="17">
        <v>0</v>
      </c>
      <c r="AH1353" s="140">
        <v>0</v>
      </c>
      <c r="AI1353" s="141">
        <v>0</v>
      </c>
      <c r="AJ1353" s="142">
        <v>0</v>
      </c>
      <c r="AK1353" s="121">
        <v>0</v>
      </c>
      <c r="AL1353" s="142">
        <v>0</v>
      </c>
      <c r="AM1353" s="181">
        <v>0</v>
      </c>
      <c r="AN1353" s="141">
        <v>0</v>
      </c>
      <c r="AO1353" s="140">
        <v>0</v>
      </c>
      <c r="AP1353" s="140">
        <v>0</v>
      </c>
      <c r="AQ1353" s="140">
        <v>0</v>
      </c>
      <c r="AR1353" s="142">
        <v>0</v>
      </c>
      <c r="AS1353" s="143">
        <v>0</v>
      </c>
      <c r="AT1353" s="142">
        <v>0</v>
      </c>
      <c r="AU1353" s="143">
        <v>0</v>
      </c>
      <c r="AV1353" s="142">
        <v>0</v>
      </c>
      <c r="AW1353" s="143">
        <v>0</v>
      </c>
      <c r="AX1353" s="142">
        <v>0</v>
      </c>
      <c r="AY1353" s="143">
        <v>0</v>
      </c>
      <c r="AZ1353" s="142">
        <v>0</v>
      </c>
      <c r="BA1353" s="143">
        <v>0</v>
      </c>
      <c r="BB1353" s="142">
        <v>0</v>
      </c>
      <c r="BC1353" s="143">
        <v>0</v>
      </c>
      <c r="BE1353" s="139">
        <v>0</v>
      </c>
      <c r="BF1353" s="139">
        <v>0</v>
      </c>
      <c r="BG1353" s="139">
        <v>0</v>
      </c>
      <c r="BH1353" s="139">
        <v>0</v>
      </c>
      <c r="BI1353" s="139">
        <v>0</v>
      </c>
      <c r="BJ1353" s="139">
        <v>0</v>
      </c>
      <c r="BK1353" s="139">
        <v>0</v>
      </c>
      <c r="BL1353" s="139">
        <v>0</v>
      </c>
      <c r="BM1353" s="139">
        <v>0</v>
      </c>
      <c r="BN1353" s="139">
        <v>0</v>
      </c>
      <c r="BO1353" s="139">
        <v>0</v>
      </c>
      <c r="BP1353" s="139">
        <v>0</v>
      </c>
      <c r="BQ1353" s="144">
        <v>0</v>
      </c>
    </row>
    <row r="1354" spans="11:69" x14ac:dyDescent="0.25">
      <c r="K1354" s="135" t="s">
        <v>328</v>
      </c>
      <c r="N1354" s="61" t="s">
        <v>3291</v>
      </c>
      <c r="V1354" s="61" t="s">
        <v>409</v>
      </c>
      <c r="W1354" s="61" t="s">
        <v>423</v>
      </c>
      <c r="X1354" s="61">
        <v>153</v>
      </c>
      <c r="AB1354" s="136" t="s">
        <v>414</v>
      </c>
      <c r="AC1354" s="179">
        <v>4860115</v>
      </c>
      <c r="AD1354" s="180" t="s">
        <v>3292</v>
      </c>
      <c r="AE1354" s="139">
        <v>0</v>
      </c>
      <c r="AF1354" s="17">
        <v>3296.47</v>
      </c>
      <c r="AG1354" s="17">
        <v>252.33999999999997</v>
      </c>
      <c r="AH1354" s="140">
        <v>471.20536098661654</v>
      </c>
      <c r="AI1354" s="141">
        <v>14.4</v>
      </c>
      <c r="AJ1354" s="142">
        <v>43.2</v>
      </c>
      <c r="AK1354" s="121">
        <v>390580.78</v>
      </c>
      <c r="AL1354" s="142">
        <v>468696.93599999999</v>
      </c>
      <c r="AM1354" s="181">
        <v>392.67113415519634</v>
      </c>
      <c r="AN1354" s="141">
        <v>390659.31422683143</v>
      </c>
      <c r="AO1354" s="140">
        <v>669531.66857142898</v>
      </c>
      <c r="AP1354" s="140">
        <v>11.7924629818298</v>
      </c>
      <c r="AQ1354" s="140">
        <v>12.145485258522667</v>
      </c>
      <c r="AR1354" s="142">
        <v>31.054514741477334</v>
      </c>
      <c r="AS1354" s="143">
        <v>0.71885450790456784</v>
      </c>
      <c r="AT1354" s="142">
        <v>459.05987572809386</v>
      </c>
      <c r="AU1354" s="143">
        <v>0.974224645421919</v>
      </c>
      <c r="AV1354" s="142">
        <v>240.19451474147732</v>
      </c>
      <c r="AW1354" s="143">
        <v>0.95186856915858498</v>
      </c>
      <c r="AX1354" s="142">
        <v>31.407537018170203</v>
      </c>
      <c r="AY1354" s="143">
        <v>0.72702631986505095</v>
      </c>
      <c r="AZ1354" s="142">
        <v>459.41289800478671</v>
      </c>
      <c r="BA1354" s="143">
        <v>0.974973835278235</v>
      </c>
      <c r="BB1354" s="142">
        <v>-0.35302227669286701</v>
      </c>
      <c r="BC1354" s="143">
        <v>-2.9936263292648441E-2</v>
      </c>
      <c r="BE1354" s="139">
        <v>1.03153465572001</v>
      </c>
      <c r="BF1354" s="139">
        <v>0.99825837679803298</v>
      </c>
      <c r="BG1354" s="139">
        <v>1.03153465572001</v>
      </c>
      <c r="BH1354" s="139">
        <v>1.0315346561654299</v>
      </c>
      <c r="BI1354" s="139">
        <v>0.93170915206895899</v>
      </c>
      <c r="BJ1354" s="139">
        <v>1.0315346566108501</v>
      </c>
      <c r="BK1354" s="139">
        <v>0.99825837809117901</v>
      </c>
      <c r="BL1354" s="139">
        <v>1.03153465705627</v>
      </c>
      <c r="BM1354" s="139">
        <v>0.99825837809117901</v>
      </c>
      <c r="BN1354" s="139">
        <v>1.03153465705627</v>
      </c>
      <c r="BO1354" s="139">
        <v>1.03153465705627</v>
      </c>
      <c r="BP1354" s="139">
        <v>0.99825837808820905</v>
      </c>
      <c r="BQ1354" s="144">
        <v>12.145485258522669</v>
      </c>
    </row>
    <row r="1355" spans="11:69" x14ac:dyDescent="0.25">
      <c r="K1355" s="135" t="s">
        <v>328</v>
      </c>
      <c r="N1355" s="61" t="s">
        <v>3293</v>
      </c>
      <c r="V1355" s="61" t="s">
        <v>409</v>
      </c>
      <c r="W1355" s="61" t="s">
        <v>423</v>
      </c>
      <c r="X1355" s="61">
        <v>153</v>
      </c>
      <c r="AB1355" s="136" t="s">
        <v>414</v>
      </c>
      <c r="AC1355" s="179">
        <v>4860120</v>
      </c>
      <c r="AD1355" s="180" t="s">
        <v>3294</v>
      </c>
      <c r="AE1355" s="139">
        <v>0</v>
      </c>
      <c r="AF1355" s="17">
        <v>17</v>
      </c>
      <c r="AG1355" s="17">
        <v>6350.94</v>
      </c>
      <c r="AH1355" s="140">
        <v>19871.161854161139</v>
      </c>
      <c r="AI1355" s="141">
        <v>110925.53</v>
      </c>
      <c r="AJ1355" s="142">
        <v>332776.58999999997</v>
      </c>
      <c r="AK1355" s="121">
        <v>501170.20999999996</v>
      </c>
      <c r="AL1355" s="142">
        <v>601404.25199999986</v>
      </c>
      <c r="AM1355" s="181">
        <v>16559.301545163427</v>
      </c>
      <c r="AN1355" s="141">
        <v>504482.07030899765</v>
      </c>
      <c r="AO1355" s="140">
        <v>326854.04571428598</v>
      </c>
      <c r="AP1355" s="140">
        <v>90839.250435058799</v>
      </c>
      <c r="AQ1355" s="140">
        <v>93558.638076177085</v>
      </c>
      <c r="AR1355" s="142">
        <v>239217.95192382287</v>
      </c>
      <c r="AS1355" s="143">
        <v>0.71885450813659368</v>
      </c>
      <c r="AT1355" s="142">
        <v>-73687.476222015946</v>
      </c>
      <c r="AU1355" s="143">
        <v>-3.7082620917098188</v>
      </c>
      <c r="AV1355" s="142">
        <v>-87207.698076177083</v>
      </c>
      <c r="AW1355" s="143">
        <v>-13.731463071006353</v>
      </c>
      <c r="AX1355" s="142">
        <v>241937.33956494118</v>
      </c>
      <c r="AY1355" s="143">
        <v>0.72702631986505184</v>
      </c>
      <c r="AZ1355" s="142">
        <v>-70968.08858089766</v>
      </c>
      <c r="BA1355" s="143">
        <v>-3.5714111284356793</v>
      </c>
      <c r="BB1355" s="142">
        <v>-2719.3876411182864</v>
      </c>
      <c r="BC1355" s="143">
        <v>-2.9936262442658346E-2</v>
      </c>
      <c r="BE1355" s="139">
        <v>7946.0783610521103</v>
      </c>
      <c r="BF1355" s="139">
        <v>7689.7458002292105</v>
      </c>
      <c r="BG1355" s="139">
        <v>7946.0783610521103</v>
      </c>
      <c r="BH1355" s="139">
        <v>7946.0783610525496</v>
      </c>
      <c r="BI1355" s="139">
        <v>7177.10634790932</v>
      </c>
      <c r="BJ1355" s="139">
        <v>7946.0783610529807</v>
      </c>
      <c r="BK1355" s="139">
        <v>7689.7458002304711</v>
      </c>
      <c r="BL1355" s="139">
        <v>7946.0783610534199</v>
      </c>
      <c r="BM1355" s="139">
        <v>7689.7458002304711</v>
      </c>
      <c r="BN1355" s="139">
        <v>7946.0783610534199</v>
      </c>
      <c r="BO1355" s="139">
        <v>7946.0783610534199</v>
      </c>
      <c r="BP1355" s="139">
        <v>7689.74580020759</v>
      </c>
      <c r="BQ1355" s="144">
        <v>93558.638076177085</v>
      </c>
    </row>
    <row r="1356" spans="11:69" x14ac:dyDescent="0.25">
      <c r="K1356" s="135" t="s">
        <v>328</v>
      </c>
      <c r="N1356" s="61" t="s">
        <v>3295</v>
      </c>
      <c r="V1356" s="61" t="s">
        <v>409</v>
      </c>
      <c r="W1356" s="61" t="s">
        <v>423</v>
      </c>
      <c r="X1356" s="61">
        <v>153</v>
      </c>
      <c r="AB1356" s="136" t="s">
        <v>414</v>
      </c>
      <c r="AC1356" s="179">
        <v>4860125</v>
      </c>
      <c r="AD1356" s="180" t="s">
        <v>3296</v>
      </c>
      <c r="AE1356" s="139">
        <v>0</v>
      </c>
      <c r="AF1356" s="17">
        <v>0</v>
      </c>
      <c r="AG1356" s="17">
        <v>23.84</v>
      </c>
      <c r="AH1356" s="140">
        <v>74.591871230413375</v>
      </c>
      <c r="AI1356" s="141">
        <v>60524.2</v>
      </c>
      <c r="AJ1356" s="142">
        <v>181572.59999999998</v>
      </c>
      <c r="AK1356" s="121">
        <v>66566.78</v>
      </c>
      <c r="AL1356" s="142">
        <v>79880.135999999999</v>
      </c>
      <c r="AM1356" s="181">
        <v>62.159892691091422</v>
      </c>
      <c r="AN1356" s="141">
        <v>66579.211978539315</v>
      </c>
      <c r="AO1356" s="140">
        <v>114114.48</v>
      </c>
      <c r="AP1356" s="140">
        <v>49564.540833670908</v>
      </c>
      <c r="AQ1356" s="140">
        <v>51048.317935922001</v>
      </c>
      <c r="AR1356" s="142">
        <v>130524.28206407797</v>
      </c>
      <c r="AS1356" s="143">
        <v>0.71885450813656893</v>
      </c>
      <c r="AT1356" s="142">
        <v>-50973.726064691589</v>
      </c>
      <c r="AU1356" s="143">
        <v>-683.36837813378315</v>
      </c>
      <c r="AV1356" s="142">
        <v>-51024.477935922005</v>
      </c>
      <c r="AW1356" s="143">
        <v>-2140.2885040235742</v>
      </c>
      <c r="AX1356" s="142">
        <v>132008.05916632907</v>
      </c>
      <c r="AY1356" s="143">
        <v>0.72702631986505173</v>
      </c>
      <c r="AZ1356" s="142">
        <v>-49489.948962440496</v>
      </c>
      <c r="BA1356" s="143">
        <v>-663.47643712498711</v>
      </c>
      <c r="BB1356" s="142">
        <v>-1483.7771022510933</v>
      </c>
      <c r="BC1356" s="143">
        <v>-2.993626244274843E-2</v>
      </c>
      <c r="BE1356" s="139">
        <v>4335.6117923438296</v>
      </c>
      <c r="BF1356" s="139">
        <v>4195.7492811820002</v>
      </c>
      <c r="BG1356" s="139">
        <v>4335.6117923438296</v>
      </c>
      <c r="BH1356" s="139">
        <v>4335.6117923442698</v>
      </c>
      <c r="BI1356" s="139">
        <v>3916.0382647905599</v>
      </c>
      <c r="BJ1356" s="139">
        <v>4335.61179234471</v>
      </c>
      <c r="BK1356" s="139">
        <v>4195.7492811832799</v>
      </c>
      <c r="BL1356" s="139">
        <v>4335.6117923451502</v>
      </c>
      <c r="BM1356" s="139">
        <v>4195.7492811832799</v>
      </c>
      <c r="BN1356" s="139">
        <v>4335.6117923451502</v>
      </c>
      <c r="BO1356" s="139">
        <v>4335.6117923451502</v>
      </c>
      <c r="BP1356" s="139">
        <v>4195.7492811707898</v>
      </c>
      <c r="BQ1356" s="144">
        <v>51048.317935922008</v>
      </c>
    </row>
    <row r="1357" spans="11:69" x14ac:dyDescent="0.25">
      <c r="K1357" s="135" t="s">
        <v>328</v>
      </c>
      <c r="N1357" s="61" t="s">
        <v>3297</v>
      </c>
      <c r="V1357" s="61" t="s">
        <v>409</v>
      </c>
      <c r="W1357" s="61" t="s">
        <v>423</v>
      </c>
      <c r="X1357" s="61">
        <v>153</v>
      </c>
      <c r="AB1357" s="136" t="s">
        <v>414</v>
      </c>
      <c r="AC1357" s="179">
        <v>4860130</v>
      </c>
      <c r="AD1357" s="180" t="s">
        <v>3298</v>
      </c>
      <c r="AE1357" s="139">
        <v>0</v>
      </c>
      <c r="AF1357" s="17">
        <v>0</v>
      </c>
      <c r="AG1357" s="17">
        <v>7290.03</v>
      </c>
      <c r="AH1357" s="140">
        <v>22809.43703635678</v>
      </c>
      <c r="AI1357" s="141">
        <v>0</v>
      </c>
      <c r="AJ1357" s="142">
        <v>0</v>
      </c>
      <c r="AK1357" s="121">
        <v>0</v>
      </c>
      <c r="AL1357" s="142">
        <v>0</v>
      </c>
      <c r="AM1357" s="181">
        <v>19007.864196997591</v>
      </c>
      <c r="AN1357" s="141">
        <v>3801.5728393591889</v>
      </c>
      <c r="AO1357" s="140">
        <v>0</v>
      </c>
      <c r="AP1357" s="140">
        <v>0</v>
      </c>
      <c r="AQ1357" s="140">
        <v>0</v>
      </c>
      <c r="AR1357" s="142">
        <v>0</v>
      </c>
      <c r="AS1357" s="143">
        <v>0</v>
      </c>
      <c r="AT1357" s="142">
        <v>22809.43703635678</v>
      </c>
      <c r="AU1357" s="143">
        <v>1</v>
      </c>
      <c r="AV1357" s="142">
        <v>7290.03</v>
      </c>
      <c r="AW1357" s="143">
        <v>1</v>
      </c>
      <c r="AX1357" s="142">
        <v>0</v>
      </c>
      <c r="AY1357" s="143">
        <v>0</v>
      </c>
      <c r="AZ1357" s="142">
        <v>22809.43703635678</v>
      </c>
      <c r="BA1357" s="143">
        <v>1</v>
      </c>
      <c r="BB1357" s="142">
        <v>0</v>
      </c>
      <c r="BC1357" s="143">
        <v>0</v>
      </c>
      <c r="BE1357" s="139">
        <v>0</v>
      </c>
      <c r="BF1357" s="139">
        <v>0</v>
      </c>
      <c r="BG1357" s="139">
        <v>0</v>
      </c>
      <c r="BH1357" s="139">
        <v>0</v>
      </c>
      <c r="BI1357" s="139">
        <v>0</v>
      </c>
      <c r="BJ1357" s="139">
        <v>0</v>
      </c>
      <c r="BK1357" s="139">
        <v>0</v>
      </c>
      <c r="BL1357" s="139">
        <v>0</v>
      </c>
      <c r="BM1357" s="139">
        <v>0</v>
      </c>
      <c r="BN1357" s="139">
        <v>0</v>
      </c>
      <c r="BO1357" s="139">
        <v>0</v>
      </c>
      <c r="BP1357" s="139">
        <v>0</v>
      </c>
      <c r="BQ1357" s="144">
        <v>0</v>
      </c>
    </row>
    <row r="1358" spans="11:69" x14ac:dyDescent="0.25">
      <c r="K1358" s="135" t="s">
        <v>328</v>
      </c>
      <c r="N1358" s="61" t="s">
        <v>3299</v>
      </c>
      <c r="V1358" s="61" t="s">
        <v>409</v>
      </c>
      <c r="W1358" s="61" t="s">
        <v>423</v>
      </c>
      <c r="X1358" s="61">
        <v>153</v>
      </c>
      <c r="AB1358" s="136" t="s">
        <v>414</v>
      </c>
      <c r="AC1358" s="179">
        <v>4860131</v>
      </c>
      <c r="AD1358" s="180" t="s">
        <v>3300</v>
      </c>
      <c r="AE1358" s="139">
        <v>-68785.34</v>
      </c>
      <c r="AF1358" s="17">
        <v>689.93000000000029</v>
      </c>
      <c r="AG1358" s="17">
        <v>4224.6900000000005</v>
      </c>
      <c r="AH1358" s="140">
        <v>392.01407488902157</v>
      </c>
      <c r="AI1358" s="141">
        <v>2854.76</v>
      </c>
      <c r="AJ1358" s="142">
        <v>8564.2800000000007</v>
      </c>
      <c r="AK1358" s="121">
        <v>2854.76</v>
      </c>
      <c r="AL1358" s="142">
        <v>3425.712</v>
      </c>
      <c r="AM1358" s="181">
        <v>326.67839574041352</v>
      </c>
      <c r="AN1358" s="141">
        <v>2920.0956791486083</v>
      </c>
      <c r="AO1358" s="140">
        <v>4893.8742857142897</v>
      </c>
      <c r="AP1358" s="140">
        <v>2337.8230293061401</v>
      </c>
      <c r="AQ1358" s="140">
        <v>2407.8087130657027</v>
      </c>
      <c r="AR1358" s="142">
        <v>6156.4712869342984</v>
      </c>
      <c r="AS1358" s="143">
        <v>0.71885450813545304</v>
      </c>
      <c r="AT1358" s="142">
        <v>-2015.794638176681</v>
      </c>
      <c r="AU1358" s="143">
        <v>-5.1421486301157646</v>
      </c>
      <c r="AV1358" s="142">
        <v>1816.8812869342978</v>
      </c>
      <c r="AW1358" s="143">
        <v>0.43006262872170448</v>
      </c>
      <c r="AX1358" s="142">
        <v>6226.4569706938601</v>
      </c>
      <c r="AY1358" s="143">
        <v>0.72702631986505106</v>
      </c>
      <c r="AZ1358" s="142">
        <v>-1945.8089544171185</v>
      </c>
      <c r="BA1358" s="143">
        <v>-4.9636201326903207</v>
      </c>
      <c r="BB1358" s="142">
        <v>-69.985683759562562</v>
      </c>
      <c r="BC1358" s="143">
        <v>-2.9936262446834623E-2</v>
      </c>
      <c r="BE1358" s="139">
        <v>204.498880122521</v>
      </c>
      <c r="BF1358" s="139">
        <v>197.90195026034399</v>
      </c>
      <c r="BG1358" s="139">
        <v>204.498880122521</v>
      </c>
      <c r="BH1358" s="139">
        <v>204.49888012296603</v>
      </c>
      <c r="BI1358" s="139">
        <v>184.70875115804702</v>
      </c>
      <c r="BJ1358" s="139">
        <v>204.498880123411</v>
      </c>
      <c r="BK1358" s="139">
        <v>197.90195026163701</v>
      </c>
      <c r="BL1358" s="139">
        <v>204.49888012385699</v>
      </c>
      <c r="BM1358" s="139">
        <v>197.90195026163701</v>
      </c>
      <c r="BN1358" s="139">
        <v>204.49888012385699</v>
      </c>
      <c r="BO1358" s="139">
        <v>204.49888012385699</v>
      </c>
      <c r="BP1358" s="139">
        <v>197.901950261048</v>
      </c>
      <c r="BQ1358" s="144">
        <v>2407.8087130657032</v>
      </c>
    </row>
    <row r="1359" spans="11:69" x14ac:dyDescent="0.25">
      <c r="K1359" s="135" t="s">
        <v>328</v>
      </c>
      <c r="N1359" s="61" t="s">
        <v>3301</v>
      </c>
      <c r="V1359" s="61" t="s">
        <v>409</v>
      </c>
      <c r="W1359" s="61" t="s">
        <v>423</v>
      </c>
      <c r="X1359" s="61">
        <v>153</v>
      </c>
      <c r="AB1359" s="136" t="s">
        <v>414</v>
      </c>
      <c r="AC1359" s="179">
        <v>4860140</v>
      </c>
      <c r="AD1359" s="180" t="s">
        <v>3302</v>
      </c>
      <c r="AE1359" s="139">
        <v>0</v>
      </c>
      <c r="AF1359" s="17">
        <v>93</v>
      </c>
      <c r="AG1359" s="17">
        <v>0</v>
      </c>
      <c r="AH1359" s="140">
        <v>0</v>
      </c>
      <c r="AI1359" s="141">
        <v>0</v>
      </c>
      <c r="AJ1359" s="142">
        <v>0</v>
      </c>
      <c r="AK1359" s="121">
        <v>0</v>
      </c>
      <c r="AL1359" s="142">
        <v>0</v>
      </c>
      <c r="AM1359" s="181">
        <v>0</v>
      </c>
      <c r="AN1359" s="141">
        <v>0</v>
      </c>
      <c r="AO1359" s="140">
        <v>0</v>
      </c>
      <c r="AP1359" s="140">
        <v>0</v>
      </c>
      <c r="AQ1359" s="140">
        <v>0</v>
      </c>
      <c r="AR1359" s="142">
        <v>0</v>
      </c>
      <c r="AS1359" s="143">
        <v>0</v>
      </c>
      <c r="AT1359" s="142">
        <v>0</v>
      </c>
      <c r="AU1359" s="143">
        <v>0</v>
      </c>
      <c r="AV1359" s="142">
        <v>0</v>
      </c>
      <c r="AW1359" s="143">
        <v>0</v>
      </c>
      <c r="AX1359" s="142">
        <v>0</v>
      </c>
      <c r="AY1359" s="143">
        <v>0</v>
      </c>
      <c r="AZ1359" s="142">
        <v>0</v>
      </c>
      <c r="BA1359" s="143">
        <v>0</v>
      </c>
      <c r="BB1359" s="142">
        <v>0</v>
      </c>
      <c r="BC1359" s="143">
        <v>0</v>
      </c>
      <c r="BE1359" s="139">
        <v>0</v>
      </c>
      <c r="BF1359" s="139">
        <v>0</v>
      </c>
      <c r="BG1359" s="139">
        <v>0</v>
      </c>
      <c r="BH1359" s="139">
        <v>0</v>
      </c>
      <c r="BI1359" s="139">
        <v>0</v>
      </c>
      <c r="BJ1359" s="139">
        <v>0</v>
      </c>
      <c r="BK1359" s="139">
        <v>0</v>
      </c>
      <c r="BL1359" s="139">
        <v>0</v>
      </c>
      <c r="BM1359" s="139">
        <v>0</v>
      </c>
      <c r="BN1359" s="139">
        <v>0</v>
      </c>
      <c r="BO1359" s="139">
        <v>0</v>
      </c>
      <c r="BP1359" s="139">
        <v>0</v>
      </c>
      <c r="BQ1359" s="144">
        <v>0</v>
      </c>
    </row>
    <row r="1360" spans="11:69" x14ac:dyDescent="0.25">
      <c r="K1360" s="135" t="s">
        <v>328</v>
      </c>
      <c r="N1360" s="61" t="s">
        <v>3303</v>
      </c>
      <c r="V1360" s="61" t="s">
        <v>409</v>
      </c>
      <c r="W1360" s="61" t="s">
        <v>423</v>
      </c>
      <c r="X1360" s="61">
        <v>153</v>
      </c>
      <c r="AB1360" s="136" t="s">
        <v>414</v>
      </c>
      <c r="AC1360" s="179">
        <v>4860150</v>
      </c>
      <c r="AD1360" s="180" t="s">
        <v>3304</v>
      </c>
      <c r="AE1360" s="139">
        <v>134804.95000000001</v>
      </c>
      <c r="AF1360" s="17">
        <v>214296.49</v>
      </c>
      <c r="AG1360" s="17">
        <v>12357.04</v>
      </c>
      <c r="AH1360" s="140">
        <v>38663.369812701327</v>
      </c>
      <c r="AI1360" s="141">
        <v>0</v>
      </c>
      <c r="AJ1360" s="142">
        <v>0</v>
      </c>
      <c r="AK1360" s="121">
        <v>0</v>
      </c>
      <c r="AL1360" s="142">
        <v>0</v>
      </c>
      <c r="AM1360" s="181">
        <v>32219.474843975458</v>
      </c>
      <c r="AN1360" s="141">
        <v>6443.8949687258682</v>
      </c>
      <c r="AO1360" s="140">
        <v>0</v>
      </c>
      <c r="AP1360" s="140">
        <v>0</v>
      </c>
      <c r="AQ1360" s="140">
        <v>0</v>
      </c>
      <c r="AR1360" s="142">
        <v>0</v>
      </c>
      <c r="AS1360" s="143">
        <v>0</v>
      </c>
      <c r="AT1360" s="142">
        <v>38663.369812701327</v>
      </c>
      <c r="AU1360" s="143">
        <v>1</v>
      </c>
      <c r="AV1360" s="142">
        <v>12357.04</v>
      </c>
      <c r="AW1360" s="143">
        <v>1</v>
      </c>
      <c r="AX1360" s="142">
        <v>0</v>
      </c>
      <c r="AY1360" s="143">
        <v>0</v>
      </c>
      <c r="AZ1360" s="142">
        <v>38663.369812701327</v>
      </c>
      <c r="BA1360" s="143">
        <v>1</v>
      </c>
      <c r="BB1360" s="142">
        <v>0</v>
      </c>
      <c r="BC1360" s="143">
        <v>0</v>
      </c>
      <c r="BE1360" s="139">
        <v>0</v>
      </c>
      <c r="BF1360" s="139">
        <v>0</v>
      </c>
      <c r="BG1360" s="139">
        <v>0</v>
      </c>
      <c r="BH1360" s="139">
        <v>0</v>
      </c>
      <c r="BI1360" s="139">
        <v>0</v>
      </c>
      <c r="BJ1360" s="139">
        <v>0</v>
      </c>
      <c r="BK1360" s="139">
        <v>0</v>
      </c>
      <c r="BL1360" s="139">
        <v>0</v>
      </c>
      <c r="BM1360" s="139">
        <v>0</v>
      </c>
      <c r="BN1360" s="139">
        <v>0</v>
      </c>
      <c r="BO1360" s="139">
        <v>0</v>
      </c>
      <c r="BP1360" s="139">
        <v>0</v>
      </c>
      <c r="BQ1360" s="144">
        <v>0</v>
      </c>
    </row>
    <row r="1361" spans="2:96" x14ac:dyDescent="0.25">
      <c r="K1361" s="135" t="s">
        <v>328</v>
      </c>
      <c r="N1361" s="61" t="s">
        <v>3305</v>
      </c>
      <c r="V1361" s="61" t="s">
        <v>409</v>
      </c>
      <c r="W1361" s="61" t="s">
        <v>423</v>
      </c>
      <c r="X1361" s="61">
        <v>153</v>
      </c>
      <c r="AB1361" s="136" t="s">
        <v>414</v>
      </c>
      <c r="AC1361" s="179">
        <v>4860155</v>
      </c>
      <c r="AD1361" s="180" t="s">
        <v>3306</v>
      </c>
      <c r="AE1361" s="139">
        <v>0</v>
      </c>
      <c r="AF1361" s="17">
        <v>0</v>
      </c>
      <c r="AG1361" s="17">
        <v>19161.02</v>
      </c>
      <c r="AH1361" s="140">
        <v>0</v>
      </c>
      <c r="AI1361" s="141">
        <v>11977.13</v>
      </c>
      <c r="AJ1361" s="142">
        <v>35931.39</v>
      </c>
      <c r="AK1361" s="121">
        <v>105544.57</v>
      </c>
      <c r="AL1361" s="142">
        <v>126653.484</v>
      </c>
      <c r="AM1361" s="181">
        <v>0</v>
      </c>
      <c r="AN1361" s="141">
        <v>105544.57</v>
      </c>
      <c r="AO1361" s="140">
        <v>60053.897142857102</v>
      </c>
      <c r="AP1361" s="140">
        <v>9808.3237606640796</v>
      </c>
      <c r="AQ1361" s="140">
        <v>10101.94831489482</v>
      </c>
      <c r="AR1361" s="142">
        <v>25829.441685105179</v>
      </c>
      <c r="AS1361" s="143">
        <v>0.71885450813634488</v>
      </c>
      <c r="AT1361" s="142">
        <v>-10101.94831489482</v>
      </c>
      <c r="AU1361" s="143">
        <v>0</v>
      </c>
      <c r="AV1361" s="142">
        <v>9059.0716851051802</v>
      </c>
      <c r="AW1361" s="143">
        <v>0.47278650536898242</v>
      </c>
      <c r="AX1361" s="142">
        <v>26123.06623933592</v>
      </c>
      <c r="AY1361" s="143">
        <v>0.72702631986505173</v>
      </c>
      <c r="AZ1361" s="142">
        <v>-9808.3237606640796</v>
      </c>
      <c r="BA1361" s="143">
        <v>0</v>
      </c>
      <c r="BB1361" s="142">
        <v>-293.62455423074061</v>
      </c>
      <c r="BC1361" s="143">
        <v>-2.9936262443569721E-2</v>
      </c>
      <c r="BE1361" s="139">
        <v>857.973935490847</v>
      </c>
      <c r="BF1361" s="139">
        <v>830.29655225716897</v>
      </c>
      <c r="BG1361" s="139">
        <v>857.973935490847</v>
      </c>
      <c r="BH1361" s="139">
        <v>857.97393549129106</v>
      </c>
      <c r="BI1361" s="139">
        <v>774.94455742347805</v>
      </c>
      <c r="BJ1361" s="139">
        <v>857.97393549173603</v>
      </c>
      <c r="BK1361" s="139">
        <v>830.29655225846</v>
      </c>
      <c r="BL1361" s="139">
        <v>857.973935492181</v>
      </c>
      <c r="BM1361" s="139">
        <v>830.29655225846</v>
      </c>
      <c r="BN1361" s="139">
        <v>857.973935492181</v>
      </c>
      <c r="BO1361" s="139">
        <v>857.973935492181</v>
      </c>
      <c r="BP1361" s="139">
        <v>830.29655225598901</v>
      </c>
      <c r="BQ1361" s="144">
        <v>10101.94831489482</v>
      </c>
    </row>
    <row r="1362" spans="2:96" x14ac:dyDescent="0.25">
      <c r="K1362" s="135" t="s">
        <v>328</v>
      </c>
      <c r="N1362" s="61" t="s">
        <v>3307</v>
      </c>
      <c r="V1362" s="61" t="s">
        <v>409</v>
      </c>
      <c r="W1362" s="61" t="s">
        <v>423</v>
      </c>
      <c r="X1362" s="61">
        <v>153</v>
      </c>
      <c r="AB1362" s="136" t="s">
        <v>414</v>
      </c>
      <c r="AC1362" s="179">
        <v>4860165</v>
      </c>
      <c r="AD1362" s="180" t="s">
        <v>3308</v>
      </c>
      <c r="AE1362" s="139">
        <v>0</v>
      </c>
      <c r="AF1362" s="17">
        <v>0</v>
      </c>
      <c r="AG1362" s="17">
        <v>0</v>
      </c>
      <c r="AH1362" s="140">
        <v>0</v>
      </c>
      <c r="AI1362" s="141">
        <v>29.16</v>
      </c>
      <c r="AJ1362" s="142">
        <v>87.48</v>
      </c>
      <c r="AK1362" s="121">
        <v>14742.04</v>
      </c>
      <c r="AL1362" s="142">
        <v>17690.448000000004</v>
      </c>
      <c r="AM1362" s="181">
        <v>0</v>
      </c>
      <c r="AN1362" s="141">
        <v>14742.04</v>
      </c>
      <c r="AO1362" s="140">
        <v>25272.068571428601</v>
      </c>
      <c r="AP1362" s="140">
        <v>23.879737538205301</v>
      </c>
      <c r="AQ1362" s="140">
        <v>24.594607638243371</v>
      </c>
      <c r="AR1362" s="142">
        <v>62.885392361756629</v>
      </c>
      <c r="AS1362" s="143">
        <v>0.71885450802190931</v>
      </c>
      <c r="AT1362" s="142">
        <v>-24.594607638243371</v>
      </c>
      <c r="AU1362" s="143">
        <v>0</v>
      </c>
      <c r="AV1362" s="142">
        <v>-24.594607638243371</v>
      </c>
      <c r="AW1362" s="143">
        <v>0</v>
      </c>
      <c r="AX1362" s="142">
        <v>63.600262461794699</v>
      </c>
      <c r="AY1362" s="143">
        <v>0.7270263198650514</v>
      </c>
      <c r="AZ1362" s="142">
        <v>-23.879737538205301</v>
      </c>
      <c r="BA1362" s="143">
        <v>0</v>
      </c>
      <c r="BB1362" s="142">
        <v>-0.71487010003806972</v>
      </c>
      <c r="BC1362" s="143">
        <v>-2.9936262862786736E-2</v>
      </c>
      <c r="BE1362" s="139">
        <v>2.08885767783429</v>
      </c>
      <c r="BF1362" s="139">
        <v>2.0214732130172299</v>
      </c>
      <c r="BG1362" s="139">
        <v>2.08885767783429</v>
      </c>
      <c r="BH1362" s="139">
        <v>2.0888576782796999</v>
      </c>
      <c r="BI1362" s="139">
        <v>1.8867110321160301</v>
      </c>
      <c r="BJ1362" s="139">
        <v>2.0888576787251201</v>
      </c>
      <c r="BK1362" s="139">
        <v>2.02147321431038</v>
      </c>
      <c r="BL1362" s="139">
        <v>2.08885767917053</v>
      </c>
      <c r="BM1362" s="139">
        <v>2.02147321431038</v>
      </c>
      <c r="BN1362" s="139">
        <v>2.08885767917053</v>
      </c>
      <c r="BO1362" s="139">
        <v>2.08885767917053</v>
      </c>
      <c r="BP1362" s="139">
        <v>2.0214732143043599</v>
      </c>
      <c r="BQ1362" s="144">
        <v>24.594607638243371</v>
      </c>
    </row>
    <row r="1363" spans="2:96" x14ac:dyDescent="0.25">
      <c r="K1363" s="135" t="s">
        <v>328</v>
      </c>
      <c r="N1363" s="61" t="s">
        <v>3309</v>
      </c>
      <c r="V1363" s="61" t="s">
        <v>409</v>
      </c>
      <c r="W1363" s="61" t="s">
        <v>423</v>
      </c>
      <c r="X1363" s="61">
        <v>153</v>
      </c>
      <c r="AB1363" s="136" t="s">
        <v>414</v>
      </c>
      <c r="AC1363" s="179">
        <v>4860170</v>
      </c>
      <c r="AD1363" s="180" t="s">
        <v>3310</v>
      </c>
      <c r="AE1363" s="139">
        <v>0</v>
      </c>
      <c r="AF1363" s="17">
        <v>511.9</v>
      </c>
      <c r="AG1363" s="17">
        <v>336.48</v>
      </c>
      <c r="AH1363" s="140">
        <v>486.38030123052351</v>
      </c>
      <c r="AI1363" s="141">
        <v>213.12</v>
      </c>
      <c r="AJ1363" s="142">
        <v>639.36</v>
      </c>
      <c r="AK1363" s="121">
        <v>408060.92999999993</v>
      </c>
      <c r="AL1363" s="142">
        <v>489673.11599999992</v>
      </c>
      <c r="AM1363" s="181">
        <v>405.3169176918085</v>
      </c>
      <c r="AN1363" s="141">
        <v>408141.99338353868</v>
      </c>
      <c r="AO1363" s="140">
        <v>464360.58857142902</v>
      </c>
      <c r="AP1363" s="140">
        <v>174.528452131081</v>
      </c>
      <c r="AQ1363" s="140">
        <v>179.753181687802</v>
      </c>
      <c r="AR1363" s="142">
        <v>459.60681831219802</v>
      </c>
      <c r="AS1363" s="143">
        <v>0.71885450812093032</v>
      </c>
      <c r="AT1363" s="142">
        <v>306.62711954272152</v>
      </c>
      <c r="AU1363" s="143">
        <v>0.63042668209828123</v>
      </c>
      <c r="AV1363" s="142">
        <v>156.72681831219802</v>
      </c>
      <c r="AW1363" s="143">
        <v>0.4657834590828519</v>
      </c>
      <c r="AX1363" s="142">
        <v>464.83154786891902</v>
      </c>
      <c r="AY1363" s="143">
        <v>0.72702631986505095</v>
      </c>
      <c r="AZ1363" s="142">
        <v>311.85184909944252</v>
      </c>
      <c r="BA1363" s="143">
        <v>0.641168748632437</v>
      </c>
      <c r="BB1363" s="142">
        <v>-5.2247295567210017</v>
      </c>
      <c r="BC1363" s="143">
        <v>-2.9936262500035962E-2</v>
      </c>
      <c r="BE1363" s="139">
        <v>15.266712904662</v>
      </c>
      <c r="BF1363" s="139">
        <v>14.774223976616501</v>
      </c>
      <c r="BG1363" s="139">
        <v>15.266712904662</v>
      </c>
      <c r="BH1363" s="139">
        <v>15.266712905107401</v>
      </c>
      <c r="BI1363" s="139">
        <v>13.789295439521901</v>
      </c>
      <c r="BJ1363" s="139">
        <v>15.266712905552801</v>
      </c>
      <c r="BK1363" s="139">
        <v>14.7742239779096</v>
      </c>
      <c r="BL1363" s="139">
        <v>15.266712905998199</v>
      </c>
      <c r="BM1363" s="139">
        <v>14.7742239779096</v>
      </c>
      <c r="BN1363" s="139">
        <v>15.266712905998199</v>
      </c>
      <c r="BO1363" s="139">
        <v>15.266712905998199</v>
      </c>
      <c r="BP1363" s="139">
        <v>14.774223977865599</v>
      </c>
      <c r="BQ1363" s="144">
        <v>179.75318168780197</v>
      </c>
    </row>
    <row r="1364" spans="2:96" x14ac:dyDescent="0.25">
      <c r="K1364" s="135" t="s">
        <v>328</v>
      </c>
      <c r="N1364" s="61" t="s">
        <v>3311</v>
      </c>
      <c r="V1364" s="61" t="s">
        <v>409</v>
      </c>
      <c r="W1364" s="61" t="s">
        <v>423</v>
      </c>
      <c r="X1364" s="61">
        <v>153</v>
      </c>
      <c r="AB1364" s="136" t="s">
        <v>414</v>
      </c>
      <c r="AC1364" s="179">
        <v>250050001070</v>
      </c>
      <c r="AD1364" s="180" t="s">
        <v>3312</v>
      </c>
      <c r="AE1364" s="139">
        <v>11975.53</v>
      </c>
      <c r="AF1364" s="17">
        <v>0</v>
      </c>
      <c r="AG1364" s="17">
        <v>0</v>
      </c>
      <c r="AH1364" s="140">
        <v>0</v>
      </c>
      <c r="AI1364" s="141">
        <v>0</v>
      </c>
      <c r="AJ1364" s="142">
        <v>0</v>
      </c>
      <c r="AK1364" s="121">
        <v>0</v>
      </c>
      <c r="AL1364" s="142">
        <v>0</v>
      </c>
      <c r="AM1364" s="181">
        <v>0</v>
      </c>
      <c r="AN1364" s="141">
        <v>0</v>
      </c>
      <c r="AO1364" s="140">
        <v>0</v>
      </c>
      <c r="AP1364" s="140">
        <v>0</v>
      </c>
      <c r="AQ1364" s="140">
        <v>0</v>
      </c>
      <c r="AR1364" s="142">
        <v>0</v>
      </c>
      <c r="AS1364" s="143">
        <v>0</v>
      </c>
      <c r="AT1364" s="142">
        <v>0</v>
      </c>
      <c r="AU1364" s="143">
        <v>0</v>
      </c>
      <c r="AV1364" s="142">
        <v>0</v>
      </c>
      <c r="AW1364" s="143">
        <v>0</v>
      </c>
      <c r="AX1364" s="142">
        <v>0</v>
      </c>
      <c r="AY1364" s="143">
        <v>0</v>
      </c>
      <c r="AZ1364" s="142">
        <v>0</v>
      </c>
      <c r="BA1364" s="143">
        <v>0</v>
      </c>
      <c r="BB1364" s="142">
        <v>0</v>
      </c>
      <c r="BC1364" s="143">
        <v>0</v>
      </c>
      <c r="BE1364" s="139">
        <v>0</v>
      </c>
      <c r="BF1364" s="139">
        <v>0</v>
      </c>
      <c r="BG1364" s="139">
        <v>0</v>
      </c>
      <c r="BH1364" s="139">
        <v>0</v>
      </c>
      <c r="BI1364" s="139">
        <v>0</v>
      </c>
      <c r="BJ1364" s="139">
        <v>0</v>
      </c>
      <c r="BK1364" s="139">
        <v>0</v>
      </c>
      <c r="BL1364" s="139">
        <v>0</v>
      </c>
      <c r="BM1364" s="139">
        <v>0</v>
      </c>
      <c r="BN1364" s="139">
        <v>0</v>
      </c>
      <c r="BO1364" s="139">
        <v>0</v>
      </c>
      <c r="BP1364" s="139">
        <v>0</v>
      </c>
      <c r="BQ1364" s="144">
        <v>0</v>
      </c>
    </row>
    <row r="1365" spans="2:96" x14ac:dyDescent="0.25">
      <c r="K1365" s="135" t="s">
        <v>328</v>
      </c>
      <c r="N1365" s="61" t="s">
        <v>3313</v>
      </c>
      <c r="V1365" s="61" t="s">
        <v>409</v>
      </c>
      <c r="W1365" s="61" t="s">
        <v>423</v>
      </c>
      <c r="X1365" s="61">
        <v>153</v>
      </c>
      <c r="AB1365" s="136" t="s">
        <v>414</v>
      </c>
      <c r="AC1365" s="179">
        <v>250050002040</v>
      </c>
      <c r="AD1365" s="180" t="s">
        <v>3314</v>
      </c>
      <c r="AE1365" s="139">
        <v>76582.489999999991</v>
      </c>
      <c r="AF1365" s="17">
        <v>0</v>
      </c>
      <c r="AG1365" s="17">
        <v>0</v>
      </c>
      <c r="AH1365" s="140">
        <v>0</v>
      </c>
      <c r="AI1365" s="141">
        <v>0</v>
      </c>
      <c r="AJ1365" s="142">
        <v>0</v>
      </c>
      <c r="AK1365" s="121">
        <v>0</v>
      </c>
      <c r="AL1365" s="142">
        <v>0</v>
      </c>
      <c r="AM1365" s="181">
        <v>0</v>
      </c>
      <c r="AN1365" s="141">
        <v>0</v>
      </c>
      <c r="AO1365" s="140">
        <v>0</v>
      </c>
      <c r="AP1365" s="140">
        <v>0</v>
      </c>
      <c r="AQ1365" s="140">
        <v>0</v>
      </c>
      <c r="AR1365" s="142">
        <v>0</v>
      </c>
      <c r="AS1365" s="143">
        <v>0</v>
      </c>
      <c r="AT1365" s="142">
        <v>0</v>
      </c>
      <c r="AU1365" s="143">
        <v>0</v>
      </c>
      <c r="AV1365" s="142">
        <v>0</v>
      </c>
      <c r="AW1365" s="143">
        <v>0</v>
      </c>
      <c r="AX1365" s="142">
        <v>0</v>
      </c>
      <c r="AY1365" s="143">
        <v>0</v>
      </c>
      <c r="AZ1365" s="142">
        <v>0</v>
      </c>
      <c r="BA1365" s="143">
        <v>0</v>
      </c>
      <c r="BB1365" s="142">
        <v>0</v>
      </c>
      <c r="BC1365" s="143">
        <v>0</v>
      </c>
      <c r="BE1365" s="139">
        <v>0</v>
      </c>
      <c r="BF1365" s="139">
        <v>0</v>
      </c>
      <c r="BG1365" s="139">
        <v>0</v>
      </c>
      <c r="BH1365" s="139">
        <v>0</v>
      </c>
      <c r="BI1365" s="139">
        <v>0</v>
      </c>
      <c r="BJ1365" s="139">
        <v>0</v>
      </c>
      <c r="BK1365" s="139">
        <v>0</v>
      </c>
      <c r="BL1365" s="139">
        <v>0</v>
      </c>
      <c r="BM1365" s="139">
        <v>0</v>
      </c>
      <c r="BN1365" s="139">
        <v>0</v>
      </c>
      <c r="BO1365" s="139">
        <v>0</v>
      </c>
      <c r="BP1365" s="139">
        <v>0</v>
      </c>
      <c r="BQ1365" s="144">
        <v>0</v>
      </c>
    </row>
    <row r="1366" spans="2:96" x14ac:dyDescent="0.25">
      <c r="K1366" s="135" t="s">
        <v>328</v>
      </c>
      <c r="N1366" s="61" t="s">
        <v>3315</v>
      </c>
      <c r="V1366" s="61" t="s">
        <v>409</v>
      </c>
      <c r="W1366" s="61" t="s">
        <v>423</v>
      </c>
      <c r="X1366" s="61">
        <v>153</v>
      </c>
      <c r="AB1366" s="136" t="s">
        <v>414</v>
      </c>
      <c r="AC1366" s="179">
        <v>250050003050</v>
      </c>
      <c r="AD1366" s="180" t="s">
        <v>3316</v>
      </c>
      <c r="AE1366" s="139">
        <v>305243.34999999998</v>
      </c>
      <c r="AF1366" s="17">
        <v>0</v>
      </c>
      <c r="AG1366" s="17">
        <v>0</v>
      </c>
      <c r="AH1366" s="140">
        <v>0</v>
      </c>
      <c r="AI1366" s="141">
        <v>0</v>
      </c>
      <c r="AJ1366" s="142">
        <v>0</v>
      </c>
      <c r="AK1366" s="121">
        <v>0</v>
      </c>
      <c r="AL1366" s="142">
        <v>0</v>
      </c>
      <c r="AM1366" s="181">
        <v>0</v>
      </c>
      <c r="AN1366" s="141">
        <v>0</v>
      </c>
      <c r="AO1366" s="140">
        <v>0</v>
      </c>
      <c r="AP1366" s="140">
        <v>0</v>
      </c>
      <c r="AQ1366" s="140">
        <v>0</v>
      </c>
      <c r="AR1366" s="142">
        <v>0</v>
      </c>
      <c r="AS1366" s="143">
        <v>0</v>
      </c>
      <c r="AT1366" s="142">
        <v>0</v>
      </c>
      <c r="AU1366" s="143">
        <v>0</v>
      </c>
      <c r="AV1366" s="142">
        <v>0</v>
      </c>
      <c r="AW1366" s="143">
        <v>0</v>
      </c>
      <c r="AX1366" s="142">
        <v>0</v>
      </c>
      <c r="AY1366" s="143">
        <v>0</v>
      </c>
      <c r="AZ1366" s="142">
        <v>0</v>
      </c>
      <c r="BA1366" s="143">
        <v>0</v>
      </c>
      <c r="BB1366" s="142">
        <v>0</v>
      </c>
      <c r="BC1366" s="143">
        <v>0</v>
      </c>
      <c r="BE1366" s="139">
        <v>0</v>
      </c>
      <c r="BF1366" s="139">
        <v>0</v>
      </c>
      <c r="BG1366" s="139">
        <v>0</v>
      </c>
      <c r="BH1366" s="139">
        <v>0</v>
      </c>
      <c r="BI1366" s="139">
        <v>0</v>
      </c>
      <c r="BJ1366" s="139">
        <v>0</v>
      </c>
      <c r="BK1366" s="139">
        <v>0</v>
      </c>
      <c r="BL1366" s="139">
        <v>0</v>
      </c>
      <c r="BM1366" s="139">
        <v>0</v>
      </c>
      <c r="BN1366" s="139">
        <v>0</v>
      </c>
      <c r="BO1366" s="139">
        <v>0</v>
      </c>
      <c r="BP1366" s="139">
        <v>0</v>
      </c>
      <c r="BQ1366" s="144">
        <v>0</v>
      </c>
    </row>
    <row r="1367" spans="2:96" x14ac:dyDescent="0.25">
      <c r="K1367" s="135" t="s">
        <v>328</v>
      </c>
      <c r="N1367" s="61" t="s">
        <v>3317</v>
      </c>
      <c r="V1367" s="61" t="s">
        <v>409</v>
      </c>
      <c r="W1367" s="61" t="s">
        <v>423</v>
      </c>
      <c r="X1367" s="61">
        <v>153</v>
      </c>
      <c r="AB1367" s="136" t="s">
        <v>414</v>
      </c>
      <c r="AC1367" s="179">
        <v>250050003070</v>
      </c>
      <c r="AD1367" s="180" t="s">
        <v>3318</v>
      </c>
      <c r="AE1367" s="139">
        <v>1774.35</v>
      </c>
      <c r="AF1367" s="17">
        <v>0</v>
      </c>
      <c r="AG1367" s="17">
        <v>0</v>
      </c>
      <c r="AH1367" s="140">
        <v>0</v>
      </c>
      <c r="AI1367" s="141">
        <v>0</v>
      </c>
      <c r="AJ1367" s="142">
        <v>0</v>
      </c>
      <c r="AK1367" s="121">
        <v>0</v>
      </c>
      <c r="AL1367" s="142">
        <v>0</v>
      </c>
      <c r="AM1367" s="181">
        <v>0</v>
      </c>
      <c r="AN1367" s="141">
        <v>0</v>
      </c>
      <c r="AO1367" s="140">
        <v>0</v>
      </c>
      <c r="AP1367" s="140">
        <v>0</v>
      </c>
      <c r="AQ1367" s="140">
        <v>0</v>
      </c>
      <c r="AR1367" s="142">
        <v>0</v>
      </c>
      <c r="AS1367" s="143">
        <v>0</v>
      </c>
      <c r="AT1367" s="142">
        <v>0</v>
      </c>
      <c r="AU1367" s="143">
        <v>0</v>
      </c>
      <c r="AV1367" s="142">
        <v>0</v>
      </c>
      <c r="AW1367" s="143">
        <v>0</v>
      </c>
      <c r="AX1367" s="142">
        <v>0</v>
      </c>
      <c r="AY1367" s="143">
        <v>0</v>
      </c>
      <c r="AZ1367" s="142">
        <v>0</v>
      </c>
      <c r="BA1367" s="143">
        <v>0</v>
      </c>
      <c r="BB1367" s="142">
        <v>0</v>
      </c>
      <c r="BC1367" s="143">
        <v>0</v>
      </c>
      <c r="BE1367" s="139">
        <v>0</v>
      </c>
      <c r="BF1367" s="139">
        <v>0</v>
      </c>
      <c r="BG1367" s="139">
        <v>0</v>
      </c>
      <c r="BH1367" s="139">
        <v>0</v>
      </c>
      <c r="BI1367" s="139">
        <v>0</v>
      </c>
      <c r="BJ1367" s="139">
        <v>0</v>
      </c>
      <c r="BK1367" s="139">
        <v>0</v>
      </c>
      <c r="BL1367" s="139">
        <v>0</v>
      </c>
      <c r="BM1367" s="139">
        <v>0</v>
      </c>
      <c r="BN1367" s="139">
        <v>0</v>
      </c>
      <c r="BO1367" s="139">
        <v>0</v>
      </c>
      <c r="BP1367" s="139">
        <v>0</v>
      </c>
      <c r="BQ1367" s="144">
        <v>0</v>
      </c>
    </row>
    <row r="1368" spans="2:96" x14ac:dyDescent="0.25">
      <c r="K1368" s="135" t="s">
        <v>328</v>
      </c>
      <c r="N1368" s="61" t="s">
        <v>3319</v>
      </c>
      <c r="V1368" s="61" t="s">
        <v>409</v>
      </c>
      <c r="W1368" s="61" t="s">
        <v>423</v>
      </c>
      <c r="X1368" s="61">
        <v>153</v>
      </c>
      <c r="AB1368" s="136" t="s">
        <v>414</v>
      </c>
      <c r="AC1368" s="179">
        <v>250050004050</v>
      </c>
      <c r="AD1368" s="180" t="s">
        <v>3320</v>
      </c>
      <c r="AE1368" s="139">
        <v>334236.56</v>
      </c>
      <c r="AF1368" s="17">
        <v>0</v>
      </c>
      <c r="AG1368" s="17">
        <v>0</v>
      </c>
      <c r="AH1368" s="140">
        <v>0</v>
      </c>
      <c r="AI1368" s="141">
        <v>0</v>
      </c>
      <c r="AJ1368" s="142">
        <v>0</v>
      </c>
      <c r="AK1368" s="121">
        <v>0</v>
      </c>
      <c r="AL1368" s="142">
        <v>0</v>
      </c>
      <c r="AM1368" s="181">
        <v>0</v>
      </c>
      <c r="AN1368" s="141">
        <v>0</v>
      </c>
      <c r="AO1368" s="140">
        <v>0</v>
      </c>
      <c r="AP1368" s="140">
        <v>0</v>
      </c>
      <c r="AQ1368" s="140">
        <v>0</v>
      </c>
      <c r="AR1368" s="142">
        <v>0</v>
      </c>
      <c r="AS1368" s="143">
        <v>0</v>
      </c>
      <c r="AT1368" s="142">
        <v>0</v>
      </c>
      <c r="AU1368" s="143">
        <v>0</v>
      </c>
      <c r="AV1368" s="142">
        <v>0</v>
      </c>
      <c r="AW1368" s="143">
        <v>0</v>
      </c>
      <c r="AX1368" s="142">
        <v>0</v>
      </c>
      <c r="AY1368" s="143">
        <v>0</v>
      </c>
      <c r="AZ1368" s="142">
        <v>0</v>
      </c>
      <c r="BA1368" s="143">
        <v>0</v>
      </c>
      <c r="BB1368" s="142">
        <v>0</v>
      </c>
      <c r="BC1368" s="143">
        <v>0</v>
      </c>
      <c r="BE1368" s="139">
        <v>0</v>
      </c>
      <c r="BF1368" s="139">
        <v>0</v>
      </c>
      <c r="BG1368" s="139">
        <v>0</v>
      </c>
      <c r="BH1368" s="139">
        <v>0</v>
      </c>
      <c r="BI1368" s="139">
        <v>0</v>
      </c>
      <c r="BJ1368" s="139">
        <v>0</v>
      </c>
      <c r="BK1368" s="139">
        <v>0</v>
      </c>
      <c r="BL1368" s="139">
        <v>0</v>
      </c>
      <c r="BM1368" s="139">
        <v>0</v>
      </c>
      <c r="BN1368" s="139">
        <v>0</v>
      </c>
      <c r="BO1368" s="139">
        <v>0</v>
      </c>
      <c r="BP1368" s="139">
        <v>0</v>
      </c>
      <c r="BQ1368" s="144">
        <v>0</v>
      </c>
    </row>
    <row r="1369" spans="2:96" x14ac:dyDescent="0.25">
      <c r="K1369" s="135" t="s">
        <v>328</v>
      </c>
      <c r="N1369" s="61" t="s">
        <v>3321</v>
      </c>
      <c r="V1369" s="61" t="s">
        <v>409</v>
      </c>
      <c r="W1369" s="61" t="s">
        <v>423</v>
      </c>
      <c r="X1369" s="61">
        <v>153</v>
      </c>
      <c r="AB1369" s="136" t="s">
        <v>414</v>
      </c>
      <c r="AC1369" s="179">
        <v>250050005050</v>
      </c>
      <c r="AD1369" s="180" t="s">
        <v>3322</v>
      </c>
      <c r="AE1369" s="139">
        <v>318032.19</v>
      </c>
      <c r="AF1369" s="17">
        <v>0</v>
      </c>
      <c r="AG1369" s="17">
        <v>0</v>
      </c>
      <c r="AH1369" s="140">
        <v>0</v>
      </c>
      <c r="AI1369" s="141">
        <v>0</v>
      </c>
      <c r="AJ1369" s="142">
        <v>0</v>
      </c>
      <c r="AK1369" s="121">
        <v>0</v>
      </c>
      <c r="AL1369" s="142">
        <v>0</v>
      </c>
      <c r="AM1369" s="181">
        <v>0</v>
      </c>
      <c r="AN1369" s="141">
        <v>0</v>
      </c>
      <c r="AO1369" s="140">
        <v>0</v>
      </c>
      <c r="AP1369" s="140">
        <v>0</v>
      </c>
      <c r="AQ1369" s="140">
        <v>0</v>
      </c>
      <c r="AR1369" s="142">
        <v>0</v>
      </c>
      <c r="AS1369" s="143">
        <v>0</v>
      </c>
      <c r="AT1369" s="142">
        <v>0</v>
      </c>
      <c r="AU1369" s="143">
        <v>0</v>
      </c>
      <c r="AV1369" s="142">
        <v>0</v>
      </c>
      <c r="AW1369" s="143">
        <v>0</v>
      </c>
      <c r="AX1369" s="142">
        <v>0</v>
      </c>
      <c r="AY1369" s="143">
        <v>0</v>
      </c>
      <c r="AZ1369" s="142">
        <v>0</v>
      </c>
      <c r="BA1369" s="143">
        <v>0</v>
      </c>
      <c r="BB1369" s="142">
        <v>0</v>
      </c>
      <c r="BC1369" s="143">
        <v>0</v>
      </c>
      <c r="BE1369" s="139">
        <v>0</v>
      </c>
      <c r="BF1369" s="139">
        <v>0</v>
      </c>
      <c r="BG1369" s="139">
        <v>0</v>
      </c>
      <c r="BH1369" s="139">
        <v>0</v>
      </c>
      <c r="BI1369" s="139">
        <v>0</v>
      </c>
      <c r="BJ1369" s="139">
        <v>0</v>
      </c>
      <c r="BK1369" s="139">
        <v>0</v>
      </c>
      <c r="BL1369" s="139">
        <v>0</v>
      </c>
      <c r="BM1369" s="139">
        <v>0</v>
      </c>
      <c r="BN1369" s="139">
        <v>0</v>
      </c>
      <c r="BO1369" s="139">
        <v>0</v>
      </c>
      <c r="BP1369" s="139">
        <v>0</v>
      </c>
      <c r="BQ1369" s="144">
        <v>0</v>
      </c>
    </row>
    <row r="1370" spans="2:96" x14ac:dyDescent="0.25">
      <c r="K1370" s="135" t="s">
        <v>328</v>
      </c>
      <c r="N1370" s="61" t="s">
        <v>3323</v>
      </c>
      <c r="V1370" s="61" t="s">
        <v>409</v>
      </c>
      <c r="W1370" s="61" t="s">
        <v>423</v>
      </c>
      <c r="X1370" s="61">
        <v>153</v>
      </c>
      <c r="AB1370" s="136" t="s">
        <v>414</v>
      </c>
      <c r="AC1370" s="179">
        <v>250050006070</v>
      </c>
      <c r="AD1370" s="180" t="s">
        <v>3324</v>
      </c>
      <c r="AE1370" s="139">
        <v>237043.74000000002</v>
      </c>
      <c r="AF1370" s="17">
        <v>0</v>
      </c>
      <c r="AG1370" s="17">
        <v>0</v>
      </c>
      <c r="AH1370" s="140">
        <v>0</v>
      </c>
      <c r="AI1370" s="141">
        <v>0</v>
      </c>
      <c r="AJ1370" s="142">
        <v>0</v>
      </c>
      <c r="AK1370" s="121">
        <v>0</v>
      </c>
      <c r="AL1370" s="142">
        <v>0</v>
      </c>
      <c r="AM1370" s="181">
        <v>0</v>
      </c>
      <c r="AN1370" s="141">
        <v>0</v>
      </c>
      <c r="AO1370" s="140">
        <v>0</v>
      </c>
      <c r="AP1370" s="140">
        <v>0</v>
      </c>
      <c r="AQ1370" s="140">
        <v>0</v>
      </c>
      <c r="AR1370" s="142">
        <v>0</v>
      </c>
      <c r="AS1370" s="143">
        <v>0</v>
      </c>
      <c r="AT1370" s="142">
        <v>0</v>
      </c>
      <c r="AU1370" s="143">
        <v>0</v>
      </c>
      <c r="AV1370" s="142">
        <v>0</v>
      </c>
      <c r="AW1370" s="143">
        <v>0</v>
      </c>
      <c r="AX1370" s="142">
        <v>0</v>
      </c>
      <c r="AY1370" s="143">
        <v>0</v>
      </c>
      <c r="AZ1370" s="142">
        <v>0</v>
      </c>
      <c r="BA1370" s="143">
        <v>0</v>
      </c>
      <c r="BB1370" s="142">
        <v>0</v>
      </c>
      <c r="BC1370" s="143">
        <v>0</v>
      </c>
      <c r="BE1370" s="139">
        <v>0</v>
      </c>
      <c r="BF1370" s="139">
        <v>0</v>
      </c>
      <c r="BG1370" s="139">
        <v>0</v>
      </c>
      <c r="BH1370" s="139">
        <v>0</v>
      </c>
      <c r="BI1370" s="139">
        <v>0</v>
      </c>
      <c r="BJ1370" s="139">
        <v>0</v>
      </c>
      <c r="BK1370" s="139">
        <v>0</v>
      </c>
      <c r="BL1370" s="139">
        <v>0</v>
      </c>
      <c r="BM1370" s="139">
        <v>0</v>
      </c>
      <c r="BN1370" s="139">
        <v>0</v>
      </c>
      <c r="BO1370" s="139">
        <v>0</v>
      </c>
      <c r="BP1370" s="139">
        <v>0</v>
      </c>
      <c r="BQ1370" s="144">
        <v>0</v>
      </c>
    </row>
    <row r="1371" spans="2:96" ht="18.75" hidden="1" x14ac:dyDescent="0.3">
      <c r="B1371" s="120" t="s">
        <v>318</v>
      </c>
      <c r="C1371" s="120" t="s">
        <v>318</v>
      </c>
      <c r="J1371" s="120" t="s">
        <v>318</v>
      </c>
      <c r="K1371" s="135" t="s">
        <v>321</v>
      </c>
      <c r="N1371" s="61" t="s">
        <v>323</v>
      </c>
      <c r="AC1371" s="145"/>
      <c r="AD1371" s="165"/>
      <c r="AE1371" s="17"/>
      <c r="AI1371" s="163"/>
      <c r="AS1371" s="61"/>
      <c r="AU1371" s="61"/>
      <c r="AW1371" s="61"/>
      <c r="AY1371" s="61"/>
      <c r="BA1371" s="61"/>
      <c r="BB1371" s="61"/>
      <c r="BC1371" s="61"/>
      <c r="BE1371" s="17"/>
      <c r="BF1371" s="17"/>
      <c r="BG1371" s="17"/>
      <c r="BH1371" s="17"/>
      <c r="BI1371" s="17"/>
      <c r="BJ1371" s="17"/>
      <c r="BK1371" s="17"/>
      <c r="BL1371" s="17"/>
      <c r="BM1371" s="17"/>
      <c r="BN1371" s="17"/>
      <c r="BO1371" s="17"/>
      <c r="BP1371" s="17"/>
      <c r="BQ1371" s="166"/>
    </row>
    <row r="1372" spans="2:96" ht="17.25" x14ac:dyDescent="0.3">
      <c r="K1372" s="135" t="s">
        <v>325</v>
      </c>
      <c r="V1372" s="61" t="s">
        <v>409</v>
      </c>
      <c r="W1372" s="61" t="s">
        <v>423</v>
      </c>
      <c r="AB1372" s="136" t="s">
        <v>414</v>
      </c>
      <c r="AC1372" s="167" t="s">
        <v>1638</v>
      </c>
      <c r="AD1372" s="138"/>
      <c r="AE1372" s="168">
        <v>1876237.1400000001</v>
      </c>
      <c r="AF1372" s="168">
        <v>3719801.7900000005</v>
      </c>
      <c r="AG1372" s="168">
        <v>4132362.5100000002</v>
      </c>
      <c r="AH1372" s="169">
        <v>4702673.2883195039</v>
      </c>
      <c r="AI1372" s="170">
        <v>1105116.8399999999</v>
      </c>
      <c r="AJ1372" s="169">
        <v>3315350.5199999996</v>
      </c>
      <c r="AK1372" s="170">
        <v>4823427.4799999995</v>
      </c>
      <c r="AL1372" s="169">
        <v>5788112.9759999998</v>
      </c>
      <c r="AM1372" s="170">
        <v>3925615.2040143865</v>
      </c>
      <c r="AN1372" s="170">
        <v>5600485.5643051174</v>
      </c>
      <c r="AO1372" s="169">
        <v>4912018.0114285732</v>
      </c>
      <c r="AP1372" s="169">
        <v>4610041.1789716342</v>
      </c>
      <c r="AQ1372" s="169">
        <v>4451789.6123248274</v>
      </c>
      <c r="AR1372" s="169">
        <v>-1136439.0923248278</v>
      </c>
      <c r="AS1372" s="171">
        <v>-0.34278097759775578</v>
      </c>
      <c r="AT1372" s="169">
        <v>250883.67599467654</v>
      </c>
      <c r="AU1372" s="171">
        <v>5.334916134144832E-2</v>
      </c>
      <c r="AV1372" s="169">
        <v>-319427.10232482711</v>
      </c>
      <c r="AW1372" s="171">
        <v>-7.7298906267743453E-2</v>
      </c>
      <c r="AX1372" s="169">
        <v>-1294690.6589716347</v>
      </c>
      <c r="AY1372" s="171">
        <v>-0.39051395958326446</v>
      </c>
      <c r="AZ1372" s="169">
        <v>92632.109347869642</v>
      </c>
      <c r="BA1372" s="171">
        <v>1.969775565271549E-2</v>
      </c>
      <c r="BB1372" s="169">
        <v>158251.5666468069</v>
      </c>
      <c r="BC1372" s="171">
        <v>3.4327582011340778E-2</v>
      </c>
      <c r="BE1372" s="168">
        <v>389019.83075981174</v>
      </c>
      <c r="BF1372" s="168">
        <v>354702.72068068007</v>
      </c>
      <c r="BG1372" s="168">
        <v>368826.82179313491</v>
      </c>
      <c r="BH1372" s="168">
        <v>387706.3755169803</v>
      </c>
      <c r="BI1372" s="168">
        <v>350818.59086572321</v>
      </c>
      <c r="BJ1372" s="168">
        <v>370166.20799435495</v>
      </c>
      <c r="BK1372" s="168">
        <v>374614.03428711777</v>
      </c>
      <c r="BL1372" s="168">
        <v>371591.55985742848</v>
      </c>
      <c r="BM1372" s="168">
        <v>371543.33518931136</v>
      </c>
      <c r="BN1372" s="168">
        <v>377892.48993040522</v>
      </c>
      <c r="BO1372" s="168">
        <v>372885.93981148035</v>
      </c>
      <c r="BP1372" s="168">
        <v>362021.70563839888</v>
      </c>
      <c r="BQ1372" s="172">
        <v>4451789.6123248274</v>
      </c>
    </row>
    <row r="1373" spans="2:96" ht="18.75" x14ac:dyDescent="0.3">
      <c r="K1373" s="135" t="s">
        <v>325</v>
      </c>
      <c r="AC1373" s="145"/>
      <c r="AD1373" s="173"/>
      <c r="AE1373" s="174"/>
      <c r="AI1373" s="175"/>
      <c r="AS1373" s="61"/>
      <c r="AU1373" s="61"/>
      <c r="AW1373" s="61"/>
      <c r="AY1373" s="61"/>
      <c r="BA1373" s="61"/>
      <c r="BB1373" s="61"/>
      <c r="BC1373" s="61"/>
      <c r="BE1373" s="174"/>
      <c r="BF1373" s="174"/>
      <c r="BG1373" s="174"/>
      <c r="BH1373" s="174"/>
      <c r="BI1373" s="174"/>
      <c r="BJ1373" s="174"/>
      <c r="BK1373" s="174"/>
      <c r="BL1373" s="174"/>
      <c r="BM1373" s="174"/>
      <c r="BN1373" s="174"/>
      <c r="BO1373" s="174"/>
      <c r="BP1373" s="174"/>
      <c r="BQ1373" s="176"/>
    </row>
    <row r="1374" spans="2:96" ht="18.75" x14ac:dyDescent="0.3">
      <c r="K1374" s="135" t="s">
        <v>325</v>
      </c>
      <c r="M1374" s="61" t="s">
        <v>425</v>
      </c>
      <c r="N1374" s="61" t="s">
        <v>1639</v>
      </c>
      <c r="V1374" s="61" t="s">
        <v>409</v>
      </c>
      <c r="W1374" s="61" t="s">
        <v>426</v>
      </c>
      <c r="X1374" s="61">
        <v>155</v>
      </c>
      <c r="AB1374" s="136" t="s">
        <v>414</v>
      </c>
      <c r="AC1374" s="162" t="s">
        <v>427</v>
      </c>
      <c r="AD1374" s="138"/>
      <c r="AE1374" s="39"/>
      <c r="AI1374" s="163"/>
      <c r="AS1374" s="61"/>
      <c r="AU1374" s="61"/>
      <c r="AW1374" s="61"/>
      <c r="AY1374" s="61"/>
      <c r="BA1374" s="61"/>
      <c r="BB1374" s="61"/>
      <c r="BC1374" s="61"/>
      <c r="BE1374" s="39"/>
      <c r="BF1374" s="39"/>
      <c r="BG1374" s="39"/>
      <c r="BH1374" s="39"/>
      <c r="BI1374" s="39"/>
      <c r="BJ1374" s="39"/>
      <c r="BK1374" s="39"/>
      <c r="BL1374" s="39"/>
      <c r="BM1374" s="39"/>
      <c r="BN1374" s="39"/>
      <c r="BO1374" s="39"/>
      <c r="BP1374" s="39"/>
      <c r="BQ1374" s="164"/>
      <c r="BS1374" s="61">
        <v>-422327.66000000003</v>
      </c>
      <c r="BT1374" s="61">
        <v>-811269.38</v>
      </c>
      <c r="BU1374" s="61">
        <v>-447265.02</v>
      </c>
      <c r="BV1374" s="61">
        <v>-447264.99999999971</v>
      </c>
      <c r="BW1374" s="61">
        <v>-134144</v>
      </c>
      <c r="BX1374" s="61">
        <v>-402432</v>
      </c>
      <c r="BY1374" s="61">
        <v>-335360</v>
      </c>
      <c r="BZ1374" s="61">
        <v>-402432</v>
      </c>
      <c r="CA1374" s="61">
        <v>-372720.83333333308</v>
      </c>
      <c r="CB1374" s="61">
        <v>-409904.16666666663</v>
      </c>
      <c r="CC1374" s="61">
        <v>-402432</v>
      </c>
      <c r="CD1374" s="61">
        <v>-414095.00000000006</v>
      </c>
      <c r="CE1374" s="61">
        <v>-414095.00000000029</v>
      </c>
      <c r="CG1374" s="61">
        <v>-34507.916666666701</v>
      </c>
      <c r="CH1374" s="61">
        <v>-34507.916666666701</v>
      </c>
      <c r="CI1374" s="61">
        <v>-34507.916666666701</v>
      </c>
      <c r="CJ1374" s="61">
        <v>-34507.916666666701</v>
      </c>
      <c r="CK1374" s="61">
        <v>-34507.916666666701</v>
      </c>
      <c r="CL1374" s="61">
        <v>-34507.916666666701</v>
      </c>
      <c r="CM1374" s="61">
        <v>-34507.916666666701</v>
      </c>
      <c r="CN1374" s="61">
        <v>-34507.916666666701</v>
      </c>
      <c r="CO1374" s="61">
        <v>-34507.916666666701</v>
      </c>
      <c r="CP1374" s="61">
        <v>-34507.916666666701</v>
      </c>
      <c r="CQ1374" s="61">
        <v>-34507.916666666701</v>
      </c>
      <c r="CR1374" s="61">
        <v>-34507.916666666701</v>
      </c>
    </row>
    <row r="1375" spans="2:96" x14ac:dyDescent="0.25">
      <c r="K1375" s="135" t="s">
        <v>328</v>
      </c>
      <c r="N1375" s="61" t="s">
        <v>3325</v>
      </c>
      <c r="V1375" s="61" t="s">
        <v>409</v>
      </c>
      <c r="W1375" s="61" t="s">
        <v>426</v>
      </c>
      <c r="X1375" s="61">
        <v>155</v>
      </c>
      <c r="AB1375" s="136" t="s">
        <v>414</v>
      </c>
      <c r="AC1375" s="179">
        <v>4300011</v>
      </c>
      <c r="AD1375" s="180" t="s">
        <v>3326</v>
      </c>
      <c r="AE1375" s="139">
        <v>-119387.66</v>
      </c>
      <c r="AF1375" s="17">
        <v>-811269.38</v>
      </c>
      <c r="AG1375" s="17">
        <v>-447265.02</v>
      </c>
      <c r="AH1375" s="140">
        <v>-447264.99999999971</v>
      </c>
      <c r="AI1375" s="141">
        <v>-134144</v>
      </c>
      <c r="AJ1375" s="142">
        <v>-402432</v>
      </c>
      <c r="AK1375" s="121">
        <v>-335360</v>
      </c>
      <c r="AL1375" s="142">
        <v>-402432</v>
      </c>
      <c r="AM1375" s="181">
        <v>-372720.83333333308</v>
      </c>
      <c r="AN1375" s="141">
        <v>-409904.16666666663</v>
      </c>
      <c r="AO1375" s="140">
        <v>-402432</v>
      </c>
      <c r="AP1375" s="140">
        <v>-414095.00000000006</v>
      </c>
      <c r="AQ1375" s="140">
        <v>-414095.00000000029</v>
      </c>
      <c r="AR1375" s="142">
        <v>11663.000000000291</v>
      </c>
      <c r="AS1375" s="143">
        <v>2.8981293734097417E-2</v>
      </c>
      <c r="AT1375" s="142">
        <v>-33169.999999999418</v>
      </c>
      <c r="AU1375" s="143">
        <v>-7.4161850357169545E-2</v>
      </c>
      <c r="AV1375" s="142">
        <v>-33170.019999999728</v>
      </c>
      <c r="AW1375" s="143">
        <v>-7.4161891757150433E-2</v>
      </c>
      <c r="AX1375" s="142">
        <v>11663.000000000058</v>
      </c>
      <c r="AY1375" s="143">
        <v>2.8981293734096837E-2</v>
      </c>
      <c r="AZ1375" s="142">
        <v>-33169.999999999651</v>
      </c>
      <c r="BA1375" s="143">
        <v>-7.4161850357170073E-2</v>
      </c>
      <c r="BB1375" s="142">
        <v>2.3283064365386963E-10</v>
      </c>
      <c r="BC1375" s="143">
        <v>5.6226383717231456E-16</v>
      </c>
      <c r="BE1375" s="139">
        <v>-34507.916666666701</v>
      </c>
      <c r="BF1375" s="139">
        <v>-34507.916666666701</v>
      </c>
      <c r="BG1375" s="139">
        <v>-34507.916666666701</v>
      </c>
      <c r="BH1375" s="139">
        <v>-34507.916666666701</v>
      </c>
      <c r="BI1375" s="139">
        <v>-34507.916666666701</v>
      </c>
      <c r="BJ1375" s="139">
        <v>-34507.916666666701</v>
      </c>
      <c r="BK1375" s="139">
        <v>-34507.916666666701</v>
      </c>
      <c r="BL1375" s="139">
        <v>-34507.916666666701</v>
      </c>
      <c r="BM1375" s="139">
        <v>-34507.916666666701</v>
      </c>
      <c r="BN1375" s="139">
        <v>-34507.916666666701</v>
      </c>
      <c r="BO1375" s="139">
        <v>-34507.916666666701</v>
      </c>
      <c r="BP1375" s="139">
        <v>-34507.916666666701</v>
      </c>
      <c r="BQ1375" s="144">
        <v>-414095.00000000029</v>
      </c>
    </row>
    <row r="1376" spans="2:96" x14ac:dyDescent="0.25">
      <c r="K1376" s="135" t="s">
        <v>328</v>
      </c>
      <c r="N1376" s="61" t="s">
        <v>3327</v>
      </c>
      <c r="V1376" s="61" t="s">
        <v>409</v>
      </c>
      <c r="W1376" s="61" t="s">
        <v>426</v>
      </c>
      <c r="X1376" s="61">
        <v>155</v>
      </c>
      <c r="AB1376" s="136" t="s">
        <v>414</v>
      </c>
      <c r="AC1376" s="179">
        <v>250050004000</v>
      </c>
      <c r="AD1376" s="180" t="s">
        <v>3328</v>
      </c>
      <c r="AE1376" s="139">
        <v>-302940</v>
      </c>
      <c r="AF1376" s="17">
        <v>0</v>
      </c>
      <c r="AG1376" s="17">
        <v>0</v>
      </c>
      <c r="AH1376" s="140">
        <v>0</v>
      </c>
      <c r="AI1376" s="141">
        <v>0</v>
      </c>
      <c r="AJ1376" s="142">
        <v>0</v>
      </c>
      <c r="AK1376" s="121">
        <v>0</v>
      </c>
      <c r="AL1376" s="142">
        <v>0</v>
      </c>
      <c r="AM1376" s="181">
        <v>0</v>
      </c>
      <c r="AN1376" s="141">
        <v>0</v>
      </c>
      <c r="AO1376" s="140">
        <v>0</v>
      </c>
      <c r="AP1376" s="140">
        <v>0</v>
      </c>
      <c r="AQ1376" s="140">
        <v>0</v>
      </c>
      <c r="AR1376" s="142">
        <v>0</v>
      </c>
      <c r="AS1376" s="143">
        <v>0</v>
      </c>
      <c r="AT1376" s="142">
        <v>0</v>
      </c>
      <c r="AU1376" s="143">
        <v>0</v>
      </c>
      <c r="AV1376" s="142">
        <v>0</v>
      </c>
      <c r="AW1376" s="143">
        <v>0</v>
      </c>
      <c r="AX1376" s="142">
        <v>0</v>
      </c>
      <c r="AY1376" s="143">
        <v>0</v>
      </c>
      <c r="AZ1376" s="142">
        <v>0</v>
      </c>
      <c r="BA1376" s="143">
        <v>0</v>
      </c>
      <c r="BB1376" s="142">
        <v>0</v>
      </c>
      <c r="BC1376" s="143">
        <v>0</v>
      </c>
      <c r="BE1376" s="139">
        <v>0</v>
      </c>
      <c r="BF1376" s="139">
        <v>0</v>
      </c>
      <c r="BG1376" s="139">
        <v>0</v>
      </c>
      <c r="BH1376" s="139">
        <v>0</v>
      </c>
      <c r="BI1376" s="139">
        <v>0</v>
      </c>
      <c r="BJ1376" s="139">
        <v>0</v>
      </c>
      <c r="BK1376" s="139">
        <v>0</v>
      </c>
      <c r="BL1376" s="139">
        <v>0</v>
      </c>
      <c r="BM1376" s="139">
        <v>0</v>
      </c>
      <c r="BN1376" s="139">
        <v>0</v>
      </c>
      <c r="BO1376" s="139">
        <v>0</v>
      </c>
      <c r="BP1376" s="139">
        <v>0</v>
      </c>
      <c r="BQ1376" s="144">
        <v>0</v>
      </c>
    </row>
    <row r="1377" spans="2:96" ht="18.75" hidden="1" x14ac:dyDescent="0.3">
      <c r="B1377" s="120" t="s">
        <v>318</v>
      </c>
      <c r="C1377" s="120" t="s">
        <v>318</v>
      </c>
      <c r="J1377" s="120" t="s">
        <v>318</v>
      </c>
      <c r="K1377" s="135" t="s">
        <v>321</v>
      </c>
      <c r="N1377" s="61" t="s">
        <v>323</v>
      </c>
      <c r="AC1377" s="145"/>
      <c r="AD1377" s="165"/>
      <c r="AE1377" s="17"/>
      <c r="AI1377" s="163"/>
      <c r="AS1377" s="61"/>
      <c r="AU1377" s="61"/>
      <c r="AW1377" s="61"/>
      <c r="AY1377" s="61"/>
      <c r="BA1377" s="61"/>
      <c r="BB1377" s="61"/>
      <c r="BC1377" s="61"/>
      <c r="BE1377" s="17"/>
      <c r="BF1377" s="17"/>
      <c r="BG1377" s="17"/>
      <c r="BH1377" s="17"/>
      <c r="BI1377" s="17"/>
      <c r="BJ1377" s="17"/>
      <c r="BK1377" s="17"/>
      <c r="BL1377" s="17"/>
      <c r="BM1377" s="17"/>
      <c r="BN1377" s="17"/>
      <c r="BO1377" s="17"/>
      <c r="BP1377" s="17"/>
      <c r="BQ1377" s="166"/>
    </row>
    <row r="1378" spans="2:96" ht="17.25" x14ac:dyDescent="0.3">
      <c r="K1378" s="135" t="s">
        <v>325</v>
      </c>
      <c r="V1378" s="61" t="s">
        <v>409</v>
      </c>
      <c r="W1378" s="61" t="s">
        <v>426</v>
      </c>
      <c r="AB1378" s="136" t="s">
        <v>414</v>
      </c>
      <c r="AC1378" s="167" t="s">
        <v>1640</v>
      </c>
      <c r="AD1378" s="138"/>
      <c r="AE1378" s="168">
        <v>-422327.66000000003</v>
      </c>
      <c r="AF1378" s="168">
        <v>-811269.38</v>
      </c>
      <c r="AG1378" s="168">
        <v>-447265.02</v>
      </c>
      <c r="AH1378" s="169">
        <v>-447264.99999999971</v>
      </c>
      <c r="AI1378" s="170">
        <v>-134144</v>
      </c>
      <c r="AJ1378" s="169">
        <v>-402432</v>
      </c>
      <c r="AK1378" s="170">
        <v>-335360</v>
      </c>
      <c r="AL1378" s="169">
        <v>-402432</v>
      </c>
      <c r="AM1378" s="170">
        <v>-372720.83333333308</v>
      </c>
      <c r="AN1378" s="170">
        <v>-409904.16666666663</v>
      </c>
      <c r="AO1378" s="169">
        <v>-402432</v>
      </c>
      <c r="AP1378" s="169">
        <v>-414095.00000000006</v>
      </c>
      <c r="AQ1378" s="169">
        <v>-414095.00000000029</v>
      </c>
      <c r="AR1378" s="169">
        <v>11663.000000000291</v>
      </c>
      <c r="AS1378" s="171">
        <v>2.8981293734097417E-2</v>
      </c>
      <c r="AT1378" s="169">
        <v>-33169.999999999418</v>
      </c>
      <c r="AU1378" s="171">
        <v>-7.4161850357169545E-2</v>
      </c>
      <c r="AV1378" s="169">
        <v>-33170.019999999728</v>
      </c>
      <c r="AW1378" s="171">
        <v>-7.4161891757150433E-2</v>
      </c>
      <c r="AX1378" s="169">
        <v>11663.000000000058</v>
      </c>
      <c r="AY1378" s="171">
        <v>2.8981293734096837E-2</v>
      </c>
      <c r="AZ1378" s="169">
        <v>-33169.999999999651</v>
      </c>
      <c r="BA1378" s="171">
        <v>-7.4161850357170073E-2</v>
      </c>
      <c r="BB1378" s="169">
        <v>2.3283064365386963E-10</v>
      </c>
      <c r="BC1378" s="171">
        <v>5.6226383717231456E-16</v>
      </c>
      <c r="BE1378" s="168">
        <v>-34507.916666666701</v>
      </c>
      <c r="BF1378" s="168">
        <v>-34507.916666666701</v>
      </c>
      <c r="BG1378" s="168">
        <v>-34507.916666666701</v>
      </c>
      <c r="BH1378" s="168">
        <v>-34507.916666666701</v>
      </c>
      <c r="BI1378" s="168">
        <v>-34507.916666666701</v>
      </c>
      <c r="BJ1378" s="168">
        <v>-34507.916666666701</v>
      </c>
      <c r="BK1378" s="168">
        <v>-34507.916666666701</v>
      </c>
      <c r="BL1378" s="168">
        <v>-34507.916666666701</v>
      </c>
      <c r="BM1378" s="168">
        <v>-34507.916666666701</v>
      </c>
      <c r="BN1378" s="168">
        <v>-34507.916666666701</v>
      </c>
      <c r="BO1378" s="168">
        <v>-34507.916666666701</v>
      </c>
      <c r="BP1378" s="168">
        <v>-34507.916666666701</v>
      </c>
      <c r="BQ1378" s="172">
        <v>-414095.00000000029</v>
      </c>
    </row>
    <row r="1379" spans="2:96" ht="18.75" x14ac:dyDescent="0.3">
      <c r="K1379" s="135" t="s">
        <v>325</v>
      </c>
      <c r="AC1379" s="145"/>
      <c r="AD1379" s="173"/>
      <c r="AE1379" s="174"/>
      <c r="AI1379" s="175"/>
      <c r="AS1379" s="61"/>
      <c r="AU1379" s="61"/>
      <c r="AW1379" s="61"/>
      <c r="AY1379" s="61"/>
      <c r="BA1379" s="61"/>
      <c r="BB1379" s="61"/>
      <c r="BC1379" s="61"/>
      <c r="BE1379" s="174"/>
      <c r="BF1379" s="174"/>
      <c r="BG1379" s="174"/>
      <c r="BH1379" s="174"/>
      <c r="BI1379" s="174"/>
      <c r="BJ1379" s="174"/>
      <c r="BK1379" s="174"/>
      <c r="BL1379" s="174"/>
      <c r="BM1379" s="174"/>
      <c r="BN1379" s="174"/>
      <c r="BO1379" s="174"/>
      <c r="BP1379" s="174"/>
      <c r="BQ1379" s="176"/>
    </row>
    <row r="1380" spans="2:96" hidden="1" x14ac:dyDescent="0.25">
      <c r="B1380" s="120" t="s">
        <v>318</v>
      </c>
      <c r="C1380" s="120" t="s">
        <v>318</v>
      </c>
      <c r="J1380" s="120" t="s">
        <v>318</v>
      </c>
      <c r="K1380" s="135" t="s">
        <v>319</v>
      </c>
      <c r="M1380" s="61" t="s">
        <v>323</v>
      </c>
      <c r="AE1380" s="17"/>
      <c r="AI1380" s="152"/>
      <c r="AS1380" s="61"/>
      <c r="AU1380" s="61"/>
      <c r="AW1380" s="61"/>
      <c r="AY1380" s="61"/>
      <c r="BA1380" s="61"/>
      <c r="BB1380" s="61"/>
      <c r="BC1380" s="61"/>
      <c r="BE1380" s="17"/>
      <c r="BF1380" s="17"/>
      <c r="BG1380" s="17"/>
      <c r="BH1380" s="17"/>
      <c r="BI1380" s="17"/>
      <c r="BJ1380" s="17"/>
      <c r="BK1380" s="17"/>
      <c r="BL1380" s="17"/>
      <c r="BM1380" s="17"/>
      <c r="BN1380" s="17"/>
      <c r="BO1380" s="17"/>
      <c r="BP1380" s="17"/>
      <c r="BQ1380" s="153"/>
    </row>
    <row r="1381" spans="2:96" ht="18.75" x14ac:dyDescent="0.3">
      <c r="K1381" s="135" t="s">
        <v>321</v>
      </c>
      <c r="V1381" s="61" t="s">
        <v>409</v>
      </c>
      <c r="AB1381" s="136" t="s">
        <v>414</v>
      </c>
      <c r="AC1381" s="154" t="s">
        <v>428</v>
      </c>
      <c r="AD1381" s="155"/>
      <c r="AE1381" s="156">
        <v>104785436.45999995</v>
      </c>
      <c r="AF1381" s="156">
        <v>116107490.71000002</v>
      </c>
      <c r="AG1381" s="156">
        <v>120962464.92000002</v>
      </c>
      <c r="AH1381" s="156">
        <v>120808725.36267824</v>
      </c>
      <c r="AI1381" s="157">
        <v>41726208.239999965</v>
      </c>
      <c r="AJ1381" s="156">
        <v>125178624.71999989</v>
      </c>
      <c r="AK1381" s="157">
        <v>103442028.38000005</v>
      </c>
      <c r="AL1381" s="156">
        <v>124130434.05600005</v>
      </c>
      <c r="AM1381" s="157">
        <v>100934685.7943508</v>
      </c>
      <c r="AN1381" s="157">
        <v>123316067.9483275</v>
      </c>
      <c r="AO1381" s="156">
        <v>122292657.94857131</v>
      </c>
      <c r="AP1381" s="156">
        <v>132092799.0006569</v>
      </c>
      <c r="AQ1381" s="156">
        <v>137211402.00767025</v>
      </c>
      <c r="AR1381" s="156">
        <v>-12032777.287670359</v>
      </c>
      <c r="AS1381" s="158">
        <v>-9.6124856097319564E-2</v>
      </c>
      <c r="AT1381" s="156">
        <v>-16402676.644992009</v>
      </c>
      <c r="AU1381" s="158">
        <v>-0.135773940133461</v>
      </c>
      <c r="AV1381" s="156">
        <v>-16248937.087670237</v>
      </c>
      <c r="AW1381" s="158">
        <v>-0.13433040653079173</v>
      </c>
      <c r="AX1381" s="156">
        <v>-6914174.2806570083</v>
      </c>
      <c r="AY1381" s="158">
        <v>-5.5234464319468789E-2</v>
      </c>
      <c r="AZ1381" s="156">
        <v>-11284073.637978658</v>
      </c>
      <c r="BA1381" s="158">
        <v>-9.340445902481706E-2</v>
      </c>
      <c r="BB1381" s="156">
        <v>-5118603.0070133507</v>
      </c>
      <c r="BC1381" s="158">
        <v>-3.8750053339303495E-2</v>
      </c>
      <c r="BE1381" s="156">
        <v>11838842.123928988</v>
      </c>
      <c r="BF1381" s="156">
        <v>11080684.524763897</v>
      </c>
      <c r="BG1381" s="156">
        <v>11410113.842861807</v>
      </c>
      <c r="BH1381" s="156">
        <v>11983301.960516848</v>
      </c>
      <c r="BI1381" s="156">
        <v>10955077.319584342</v>
      </c>
      <c r="BJ1381" s="156">
        <v>11344529.825799787</v>
      </c>
      <c r="BK1381" s="156">
        <v>11348762.004104441</v>
      </c>
      <c r="BL1381" s="156">
        <v>11426198.076198595</v>
      </c>
      <c r="BM1381" s="156">
        <v>11541052.876188636</v>
      </c>
      <c r="BN1381" s="156">
        <v>11419387.583732681</v>
      </c>
      <c r="BO1381" s="156">
        <v>11500521.580335986</v>
      </c>
      <c r="BP1381" s="156">
        <v>11362930.289654141</v>
      </c>
      <c r="BQ1381" s="159">
        <v>137211402.00767025</v>
      </c>
    </row>
    <row r="1382" spans="2:96" hidden="1" x14ac:dyDescent="0.25">
      <c r="B1382" s="120" t="s">
        <v>318</v>
      </c>
      <c r="C1382" s="120" t="s">
        <v>318</v>
      </c>
      <c r="D1382" s="120" t="s">
        <v>318</v>
      </c>
      <c r="E1382" s="120" t="s">
        <v>318</v>
      </c>
      <c r="F1382" s="120" t="s">
        <v>318</v>
      </c>
      <c r="G1382" s="120" t="s">
        <v>318</v>
      </c>
      <c r="H1382" s="120" t="s">
        <v>318</v>
      </c>
      <c r="I1382" s="120" t="s">
        <v>318</v>
      </c>
      <c r="J1382" s="120" t="s">
        <v>318</v>
      </c>
      <c r="L1382" s="61" t="s">
        <v>323</v>
      </c>
      <c r="AC1382" s="145"/>
      <c r="AD1382" s="138"/>
      <c r="AE1382" s="145"/>
      <c r="AH1382" s="138"/>
      <c r="AI1382" s="259"/>
      <c r="AK1382" s="260"/>
      <c r="AL1382" s="261"/>
      <c r="AM1382" s="262"/>
      <c r="AN1382" s="262"/>
      <c r="AO1382" s="261"/>
      <c r="AP1382" s="261"/>
      <c r="AQ1382" s="261"/>
      <c r="AR1382" s="261"/>
      <c r="AS1382" s="263"/>
      <c r="AT1382" s="261"/>
      <c r="AU1382" s="263"/>
      <c r="AV1382" s="261"/>
      <c r="AW1382" s="263"/>
      <c r="AX1382" s="261"/>
      <c r="AY1382" s="263"/>
      <c r="AZ1382" s="261"/>
      <c r="BA1382" s="263"/>
      <c r="BB1382" s="261"/>
      <c r="BC1382" s="263"/>
    </row>
    <row r="1383" spans="2:96" x14ac:dyDescent="0.25">
      <c r="B1383" s="120" t="s">
        <v>320</v>
      </c>
      <c r="C1383" s="120" t="s">
        <v>320</v>
      </c>
      <c r="D1383" s="120" t="s">
        <v>320</v>
      </c>
      <c r="E1383" s="120" t="s">
        <v>320</v>
      </c>
      <c r="F1383" s="120" t="s">
        <v>320</v>
      </c>
      <c r="G1383" s="120" t="s">
        <v>320</v>
      </c>
      <c r="H1383" s="120" t="s">
        <v>320</v>
      </c>
      <c r="I1383" s="120" t="s">
        <v>320</v>
      </c>
      <c r="J1383" s="120" t="s">
        <v>320</v>
      </c>
      <c r="AC1383" s="145"/>
      <c r="AD1383" s="138"/>
      <c r="AE1383" s="145"/>
      <c r="AS1383" s="242"/>
      <c r="AU1383" s="242"/>
      <c r="AW1383" s="242"/>
      <c r="AY1383" s="242"/>
      <c r="BA1383" s="242"/>
      <c r="BB1383" s="61"/>
      <c r="BC1383" s="242"/>
    </row>
    <row r="1384" spans="2:96" ht="17.25" x14ac:dyDescent="0.3">
      <c r="B1384" s="120" t="s">
        <v>320</v>
      </c>
      <c r="C1384" s="120" t="s">
        <v>320</v>
      </c>
      <c r="D1384" s="120" t="s">
        <v>320</v>
      </c>
      <c r="E1384" s="120" t="s">
        <v>320</v>
      </c>
      <c r="F1384" s="120" t="s">
        <v>320</v>
      </c>
      <c r="G1384" s="120" t="s">
        <v>320</v>
      </c>
      <c r="H1384" s="120" t="s">
        <v>320</v>
      </c>
      <c r="I1384" s="120" t="s">
        <v>320</v>
      </c>
      <c r="J1384" s="120" t="s">
        <v>320</v>
      </c>
      <c r="K1384" s="251" t="s">
        <v>429</v>
      </c>
      <c r="AB1384" s="136" t="s">
        <v>387</v>
      </c>
      <c r="AC1384" s="245" t="s">
        <v>429</v>
      </c>
      <c r="AD1384" s="138"/>
      <c r="AE1384" s="246">
        <v>71014410.460000068</v>
      </c>
      <c r="AF1384" s="247">
        <v>77901664.419999972</v>
      </c>
      <c r="AG1384" s="247">
        <v>93441543.509999931</v>
      </c>
      <c r="AH1384" s="247">
        <v>101080192.96322311</v>
      </c>
      <c r="AI1384" s="248">
        <v>31720781.760000065</v>
      </c>
      <c r="AJ1384" s="247">
        <v>95162345.280000195</v>
      </c>
      <c r="AK1384" s="247">
        <v>82047625.269999832</v>
      </c>
      <c r="AL1384" s="247">
        <v>98457150.323999792</v>
      </c>
      <c r="AM1384" s="248">
        <v>84319654.403411806</v>
      </c>
      <c r="AN1384" s="248">
        <v>296424491.48943383</v>
      </c>
      <c r="AO1384" s="247">
        <v>96823350.782857344</v>
      </c>
      <c r="AP1384" s="247">
        <v>102356814.29502013</v>
      </c>
      <c r="AQ1384" s="247">
        <v>104257013.84811065</v>
      </c>
      <c r="AR1384" s="247">
        <v>9094668.5681104511</v>
      </c>
      <c r="AS1384" s="249">
        <v>9.5570033938852841E-2</v>
      </c>
      <c r="AT1384" s="247">
        <v>3176820.8848875314</v>
      </c>
      <c r="AU1384" s="249">
        <v>3.1428718048088625E-2</v>
      </c>
      <c r="AV1384" s="247">
        <v>10815470.338110715</v>
      </c>
      <c r="AW1384" s="249">
        <v>0.11574584421278598</v>
      </c>
      <c r="AX1384" s="247">
        <v>7194469.0150199383</v>
      </c>
      <c r="AY1384" s="249">
        <v>7.5602056610220653E-2</v>
      </c>
      <c r="AZ1384" s="247">
        <v>1276621.3317970186</v>
      </c>
      <c r="BA1384" s="249">
        <v>1.2629787244880931E-2</v>
      </c>
      <c r="BB1384" s="247">
        <v>1900199.5530905128</v>
      </c>
      <c r="BC1384" s="249">
        <v>1.8564465552958903E-2</v>
      </c>
      <c r="BE1384" s="312">
        <v>8901543.1297981944</v>
      </c>
      <c r="BF1384" s="312">
        <v>8256308.4775657952</v>
      </c>
      <c r="BG1384" s="312">
        <v>8541161.9859394897</v>
      </c>
      <c r="BH1384" s="312">
        <v>9090213.2267272919</v>
      </c>
      <c r="BI1384" s="312">
        <v>8287748.5112717133</v>
      </c>
      <c r="BJ1384" s="312">
        <v>8717446.2931114566</v>
      </c>
      <c r="BK1384" s="312">
        <v>8753494.8543363642</v>
      </c>
      <c r="BL1384" s="312">
        <v>8753584.6281934213</v>
      </c>
      <c r="BM1384" s="312">
        <v>8748654.8606522195</v>
      </c>
      <c r="BN1384" s="312">
        <v>8840535.7423895393</v>
      </c>
      <c r="BO1384" s="312">
        <v>8786487.2253180258</v>
      </c>
      <c r="BP1384" s="312">
        <v>8579834.9128073622</v>
      </c>
      <c r="BQ1384" s="312">
        <v>104257013.84811065</v>
      </c>
    </row>
    <row r="1385" spans="2:96" x14ac:dyDescent="0.25">
      <c r="B1385" s="120" t="s">
        <v>320</v>
      </c>
      <c r="C1385" s="120" t="s">
        <v>320</v>
      </c>
      <c r="D1385" s="120" t="s">
        <v>320</v>
      </c>
      <c r="E1385" s="120" t="s">
        <v>320</v>
      </c>
      <c r="F1385" s="120" t="s">
        <v>320</v>
      </c>
      <c r="G1385" s="120" t="s">
        <v>320</v>
      </c>
      <c r="H1385" s="120" t="s">
        <v>320</v>
      </c>
      <c r="I1385" s="120" t="s">
        <v>320</v>
      </c>
      <c r="J1385" s="120" t="s">
        <v>320</v>
      </c>
      <c r="AC1385" s="252" t="s">
        <v>430</v>
      </c>
      <c r="AD1385" s="138"/>
      <c r="AE1385" s="253">
        <v>0.40395035436132143</v>
      </c>
      <c r="AF1385" s="254">
        <v>0.40153602219338719</v>
      </c>
      <c r="AG1385" s="254">
        <v>0.43581994662430645</v>
      </c>
      <c r="AH1385" s="254">
        <v>0.45554412417640733</v>
      </c>
      <c r="AI1385" s="255">
        <v>0.43188674934126031</v>
      </c>
      <c r="AJ1385" s="254">
        <v>0.43188674934126031</v>
      </c>
      <c r="AK1385" s="256">
        <v>0.44232992868063337</v>
      </c>
      <c r="AL1385" s="254">
        <v>0.44232992868063337</v>
      </c>
      <c r="AM1385" s="256">
        <v>0.45515616159599248</v>
      </c>
      <c r="AN1385" s="256">
        <v>0.44483288940984372</v>
      </c>
      <c r="AO1385" s="254">
        <v>0.44188168333028605</v>
      </c>
      <c r="AP1385" s="254">
        <v>0.43658342129970779</v>
      </c>
      <c r="AQ1385" s="254">
        <v>0.43176252877054966</v>
      </c>
      <c r="AR1385" s="254"/>
      <c r="AS1385" s="257"/>
      <c r="AT1385" s="254"/>
      <c r="AU1385" s="257"/>
      <c r="AV1385" s="254"/>
      <c r="AW1385" s="257"/>
      <c r="AX1385" s="254"/>
      <c r="AY1385" s="257"/>
      <c r="AZ1385" s="254"/>
      <c r="BA1385" s="257"/>
      <c r="BB1385" s="254"/>
      <c r="BC1385" s="257"/>
      <c r="BE1385" s="254">
        <v>0.42918889986378284</v>
      </c>
      <c r="BF1385" s="254">
        <v>0.42696961603963385</v>
      </c>
      <c r="BG1385" s="254">
        <v>0.42810104272177041</v>
      </c>
      <c r="BH1385" s="254">
        <v>0.43135723423255101</v>
      </c>
      <c r="BI1385" s="254">
        <v>0.43069290259761273</v>
      </c>
      <c r="BJ1385" s="254">
        <v>0.4345258035121492</v>
      </c>
      <c r="BK1385" s="254">
        <v>0.43544836363290368</v>
      </c>
      <c r="BL1385" s="254">
        <v>0.43377992500822382</v>
      </c>
      <c r="BM1385" s="254">
        <v>0.43118683492749021</v>
      </c>
      <c r="BN1385" s="254">
        <v>0.43635583413047552</v>
      </c>
      <c r="BO1385" s="254">
        <v>0.43310905562722596</v>
      </c>
      <c r="BP1385" s="254">
        <v>0.43022293176015364</v>
      </c>
      <c r="BQ1385" s="254">
        <v>0.43176252877054966</v>
      </c>
    </row>
    <row r="1386" spans="2:96" ht="7.5" customHeight="1" x14ac:dyDescent="0.25">
      <c r="AC1386" s="252"/>
      <c r="AD1386" s="138"/>
      <c r="AE1386" s="253"/>
      <c r="AF1386" s="254"/>
      <c r="AG1386" s="254"/>
      <c r="AI1386" s="255"/>
      <c r="AJ1386" s="254"/>
      <c r="AK1386" s="256"/>
      <c r="AL1386" s="254"/>
      <c r="AM1386" s="256"/>
      <c r="AN1386" s="256"/>
      <c r="AO1386" s="254"/>
      <c r="AP1386" s="254"/>
      <c r="AQ1386" s="254"/>
      <c r="AR1386" s="254"/>
      <c r="AS1386" s="257"/>
      <c r="AT1386" s="254"/>
      <c r="AU1386" s="257"/>
      <c r="AV1386" s="254"/>
      <c r="AW1386" s="257"/>
      <c r="AX1386" s="254"/>
      <c r="AY1386" s="257"/>
      <c r="AZ1386" s="254"/>
      <c r="BA1386" s="257"/>
      <c r="BB1386" s="254"/>
      <c r="BC1386" s="257"/>
      <c r="BE1386" s="342"/>
      <c r="BF1386" s="342"/>
      <c r="BG1386" s="342"/>
      <c r="BH1386" s="342"/>
      <c r="BI1386" s="342"/>
      <c r="BJ1386" s="342"/>
      <c r="BK1386" s="342"/>
      <c r="BL1386" s="342"/>
      <c r="BM1386" s="342"/>
      <c r="BN1386" s="342"/>
      <c r="BO1386" s="342"/>
      <c r="BP1386" s="342"/>
      <c r="BQ1386" s="342"/>
    </row>
    <row r="1387" spans="2:96" ht="7.5" customHeight="1" x14ac:dyDescent="0.25">
      <c r="L1387" s="61" t="s">
        <v>1641</v>
      </c>
      <c r="AC1387" s="252"/>
      <c r="AD1387" s="138"/>
      <c r="AE1387" s="253"/>
      <c r="AF1387" s="254"/>
      <c r="AG1387" s="254"/>
      <c r="AI1387" s="255"/>
      <c r="AJ1387" s="254"/>
      <c r="AK1387" s="256"/>
      <c r="AL1387" s="254"/>
      <c r="AM1387" s="256"/>
      <c r="AN1387" s="256"/>
      <c r="AO1387" s="254"/>
      <c r="AP1387" s="254"/>
      <c r="AQ1387" s="254"/>
      <c r="AR1387" s="254"/>
      <c r="AS1387" s="257"/>
      <c r="AT1387" s="254"/>
      <c r="AU1387" s="257"/>
      <c r="AV1387" s="254"/>
      <c r="AW1387" s="257"/>
      <c r="AX1387" s="254"/>
      <c r="AY1387" s="257"/>
      <c r="AZ1387" s="254"/>
      <c r="BA1387" s="257"/>
      <c r="BB1387" s="254"/>
      <c r="BC1387" s="257"/>
      <c r="BE1387" s="342"/>
      <c r="BF1387" s="342"/>
      <c r="BG1387" s="342"/>
      <c r="BH1387" s="342"/>
      <c r="BI1387" s="342"/>
      <c r="BJ1387" s="342"/>
      <c r="BK1387" s="342"/>
      <c r="BL1387" s="342"/>
      <c r="BM1387" s="342"/>
      <c r="BN1387" s="342"/>
      <c r="BO1387" s="342"/>
      <c r="BP1387" s="342"/>
      <c r="BQ1387" s="342"/>
    </row>
    <row r="1388" spans="2:96" ht="21" x14ac:dyDescent="0.35">
      <c r="K1388" s="135" t="s">
        <v>321</v>
      </c>
      <c r="L1388" s="61" t="s">
        <v>431</v>
      </c>
      <c r="M1388" s="61" t="s">
        <v>1642</v>
      </c>
      <c r="V1388" s="61" t="s">
        <v>431</v>
      </c>
      <c r="AC1388" s="146" t="s">
        <v>1643</v>
      </c>
      <c r="AD1388" s="147"/>
      <c r="AE1388" s="148"/>
      <c r="AF1388" s="147"/>
      <c r="AG1388" s="147"/>
      <c r="AH1388" s="147"/>
      <c r="AI1388" s="149"/>
      <c r="AJ1388" s="147"/>
      <c r="AK1388" s="150"/>
      <c r="AL1388" s="147"/>
      <c r="AM1388" s="150"/>
      <c r="AN1388" s="150"/>
      <c r="AO1388" s="147"/>
      <c r="AP1388" s="147"/>
      <c r="AQ1388" s="147"/>
      <c r="AR1388" s="147"/>
      <c r="AS1388" s="147"/>
      <c r="AT1388" s="147"/>
      <c r="AU1388" s="147"/>
      <c r="AV1388" s="147"/>
      <c r="AW1388" s="147"/>
      <c r="AX1388" s="147"/>
      <c r="AY1388" s="147"/>
      <c r="AZ1388" s="147"/>
      <c r="BA1388" s="147"/>
      <c r="BB1388" s="147"/>
      <c r="BC1388" s="147"/>
      <c r="BD1388" s="151"/>
      <c r="BE1388" s="148"/>
      <c r="BF1388" s="148"/>
      <c r="BG1388" s="148"/>
      <c r="BH1388" s="148"/>
      <c r="BI1388" s="148"/>
      <c r="BJ1388" s="148"/>
      <c r="BK1388" s="148"/>
      <c r="BL1388" s="148"/>
      <c r="BM1388" s="148"/>
      <c r="BN1388" s="148"/>
      <c r="BO1388" s="148"/>
      <c r="BP1388" s="148"/>
      <c r="BQ1388" s="148"/>
      <c r="BR1388" s="151"/>
      <c r="BS1388" s="61">
        <v>20506542.100000001</v>
      </c>
      <c r="BT1388" s="61">
        <v>20810103.279999997</v>
      </c>
      <c r="BU1388" s="61">
        <v>22022830.949999996</v>
      </c>
      <c r="BV1388" s="61">
        <v>23954908.683010347</v>
      </c>
      <c r="BW1388" s="61">
        <v>8005123.8100000005</v>
      </c>
      <c r="BY1388" s="61">
        <v>19429019.790000003</v>
      </c>
      <c r="CA1388" s="61">
        <v>19987186.831942778</v>
      </c>
      <c r="CC1388" s="61">
        <v>23439634.634285714</v>
      </c>
      <c r="CD1388" s="61">
        <v>24315505.131720286</v>
      </c>
      <c r="CE1388" s="61">
        <v>26072311.949417055</v>
      </c>
      <c r="CG1388" s="61">
        <v>2256701.128858964</v>
      </c>
      <c r="CH1388" s="61">
        <v>2095970.1081093356</v>
      </c>
      <c r="CI1388" s="61">
        <v>2168216.461803515</v>
      </c>
      <c r="CJ1388" s="61">
        <v>2253745.6907060239</v>
      </c>
      <c r="CK1388" s="61">
        <v>2059788.8027108945</v>
      </c>
      <c r="CL1388" s="61">
        <v>2174871.5885477494</v>
      </c>
      <c r="CM1388" s="61">
        <v>2183545.9881447954</v>
      </c>
      <c r="CN1388" s="61">
        <v>2181485.6435513045</v>
      </c>
      <c r="CO1388" s="61">
        <v>2171987.1843973724</v>
      </c>
      <c r="CP1388" s="61">
        <v>2208067.9274643101</v>
      </c>
      <c r="CQ1388" s="61">
        <v>2187505.6748481067</v>
      </c>
      <c r="CR1388" s="61">
        <v>2130425.7502746829</v>
      </c>
    </row>
    <row r="1389" spans="2:96" ht="18.75" x14ac:dyDescent="0.3">
      <c r="K1389" s="135" t="s">
        <v>325</v>
      </c>
      <c r="M1389" s="61" t="s">
        <v>433</v>
      </c>
      <c r="N1389" s="61" t="s">
        <v>1644</v>
      </c>
      <c r="V1389" s="61" t="s">
        <v>431</v>
      </c>
      <c r="W1389" s="61" t="s">
        <v>434</v>
      </c>
      <c r="X1389" s="61">
        <v>170</v>
      </c>
      <c r="AB1389" s="136" t="s">
        <v>387</v>
      </c>
      <c r="AC1389" s="162" t="s">
        <v>435</v>
      </c>
      <c r="AD1389" s="138"/>
      <c r="AE1389" s="39"/>
      <c r="AI1389" s="163"/>
      <c r="AS1389" s="61"/>
      <c r="AU1389" s="61"/>
      <c r="AW1389" s="61"/>
      <c r="AY1389" s="61"/>
      <c r="BA1389" s="61"/>
      <c r="BB1389" s="61"/>
      <c r="BC1389" s="61"/>
      <c r="BE1389" s="39"/>
      <c r="BF1389" s="39"/>
      <c r="BG1389" s="39"/>
      <c r="BH1389" s="39"/>
      <c r="BI1389" s="39"/>
      <c r="BJ1389" s="39"/>
      <c r="BK1389" s="39"/>
      <c r="BL1389" s="39"/>
      <c r="BM1389" s="39"/>
      <c r="BN1389" s="39"/>
      <c r="BO1389" s="39"/>
      <c r="BP1389" s="39"/>
      <c r="BQ1389" s="164"/>
      <c r="BS1389" s="61">
        <v>40744</v>
      </c>
      <c r="BT1389" s="61">
        <v>475018.23999999999</v>
      </c>
      <c r="BU1389" s="61">
        <v>597553.73</v>
      </c>
      <c r="BV1389" s="61">
        <v>462420.00184904889</v>
      </c>
      <c r="BW1389" s="61">
        <v>148635.79999999999</v>
      </c>
      <c r="BX1389" s="61">
        <v>445907.39999999997</v>
      </c>
      <c r="BY1389" s="61">
        <v>387572.97</v>
      </c>
      <c r="BZ1389" s="61">
        <v>465087.56400000001</v>
      </c>
      <c r="CA1389" s="61">
        <v>385350.00154087401</v>
      </c>
      <c r="CB1389" s="61">
        <v>464642.97030817484</v>
      </c>
      <c r="CC1389" s="61">
        <v>424906.78285714309</v>
      </c>
      <c r="CD1389" s="61">
        <v>180754.52</v>
      </c>
      <c r="CE1389" s="61">
        <v>180754.52000000046</v>
      </c>
      <c r="CG1389" s="61">
        <v>15062.876666666702</v>
      </c>
      <c r="CH1389" s="61">
        <v>15062.876666666702</v>
      </c>
      <c r="CI1389" s="61">
        <v>15062.876666666702</v>
      </c>
      <c r="CJ1389" s="61">
        <v>15062.876666666702</v>
      </c>
      <c r="CK1389" s="61">
        <v>15062.876666666702</v>
      </c>
      <c r="CL1389" s="61">
        <v>15062.876666666702</v>
      </c>
      <c r="CM1389" s="61">
        <v>15062.876666666702</v>
      </c>
      <c r="CN1389" s="61">
        <v>15062.876666666702</v>
      </c>
      <c r="CO1389" s="61">
        <v>15062.876666666702</v>
      </c>
      <c r="CP1389" s="61">
        <v>15062.876666666702</v>
      </c>
      <c r="CQ1389" s="61">
        <v>15062.876666666702</v>
      </c>
      <c r="CR1389" s="61">
        <v>15062.876666666702</v>
      </c>
    </row>
    <row r="1390" spans="2:96" x14ac:dyDescent="0.25">
      <c r="K1390" s="135" t="s">
        <v>328</v>
      </c>
      <c r="N1390" s="61" t="s">
        <v>1645</v>
      </c>
      <c r="V1390" s="61" t="s">
        <v>431</v>
      </c>
      <c r="W1390" s="61" t="s">
        <v>434</v>
      </c>
      <c r="X1390" s="61">
        <v>170</v>
      </c>
      <c r="AB1390" s="136" t="s">
        <v>387</v>
      </c>
      <c r="AC1390" s="179">
        <v>5400216</v>
      </c>
      <c r="AD1390" s="180" t="s">
        <v>1646</v>
      </c>
      <c r="AE1390" s="139">
        <v>0</v>
      </c>
      <c r="AF1390" s="17">
        <v>118759.5</v>
      </c>
      <c r="AG1390" s="17">
        <v>176424.36000000004</v>
      </c>
      <c r="AH1390" s="140">
        <v>129227.20463439722</v>
      </c>
      <c r="AI1390" s="141">
        <v>5534.01</v>
      </c>
      <c r="AJ1390" s="142">
        <v>16602.03</v>
      </c>
      <c r="AK1390" s="121">
        <v>13813.79</v>
      </c>
      <c r="AL1390" s="142">
        <v>16576.548000000003</v>
      </c>
      <c r="AM1390" s="181">
        <v>107689.33719533101</v>
      </c>
      <c r="AN1390" s="141">
        <v>35351.657439066206</v>
      </c>
      <c r="AO1390" s="140">
        <v>17046.908571428601</v>
      </c>
      <c r="AP1390" s="140">
        <v>180754.52</v>
      </c>
      <c r="AQ1390" s="140">
        <v>180754.52000000046</v>
      </c>
      <c r="AR1390" s="142">
        <v>164152.49000000046</v>
      </c>
      <c r="AS1390" s="143">
        <v>9.8874950834325972</v>
      </c>
      <c r="AT1390" s="142">
        <v>51527.315365603237</v>
      </c>
      <c r="AU1390" s="143">
        <v>0.39873427202408035</v>
      </c>
      <c r="AV1390" s="142">
        <v>4330.1600000004109</v>
      </c>
      <c r="AW1390" s="143">
        <v>2.4544002880330186E-2</v>
      </c>
      <c r="AX1390" s="142">
        <v>164152.49</v>
      </c>
      <c r="AY1390" s="143">
        <v>9.8874950834325688</v>
      </c>
      <c r="AZ1390" s="142">
        <v>51527.315365602772</v>
      </c>
      <c r="BA1390" s="143">
        <v>0.39873427202407674</v>
      </c>
      <c r="BB1390" s="142">
        <v>4.6566128730773926E-10</v>
      </c>
      <c r="BC1390" s="143">
        <v>2.5762082591779131E-15</v>
      </c>
      <c r="BE1390" s="139">
        <v>15062.876666666702</v>
      </c>
      <c r="BF1390" s="139">
        <v>15062.876666666702</v>
      </c>
      <c r="BG1390" s="139">
        <v>15062.876666666702</v>
      </c>
      <c r="BH1390" s="139">
        <v>15062.876666666702</v>
      </c>
      <c r="BI1390" s="139">
        <v>15062.876666666702</v>
      </c>
      <c r="BJ1390" s="139">
        <v>15062.876666666702</v>
      </c>
      <c r="BK1390" s="139">
        <v>15062.876666666702</v>
      </c>
      <c r="BL1390" s="139">
        <v>15062.876666666702</v>
      </c>
      <c r="BM1390" s="139">
        <v>15062.876666666702</v>
      </c>
      <c r="BN1390" s="139">
        <v>15062.876666666702</v>
      </c>
      <c r="BO1390" s="139">
        <v>15062.876666666702</v>
      </c>
      <c r="BP1390" s="139">
        <v>15062.876666666702</v>
      </c>
      <c r="BQ1390" s="144">
        <v>180754.52000000046</v>
      </c>
    </row>
    <row r="1391" spans="2:96" x14ac:dyDescent="0.25">
      <c r="K1391" s="135" t="s">
        <v>328</v>
      </c>
      <c r="N1391" s="61" t="s">
        <v>1647</v>
      </c>
      <c r="V1391" s="61" t="s">
        <v>431</v>
      </c>
      <c r="W1391" s="61" t="s">
        <v>434</v>
      </c>
      <c r="X1391" s="61">
        <v>170</v>
      </c>
      <c r="AB1391" s="136" t="s">
        <v>387</v>
      </c>
      <c r="AC1391" s="179">
        <v>5400220</v>
      </c>
      <c r="AD1391" s="180" t="s">
        <v>1648</v>
      </c>
      <c r="AE1391" s="139">
        <v>1860</v>
      </c>
      <c r="AF1391" s="17">
        <v>109790</v>
      </c>
      <c r="AG1391" s="17">
        <v>199405.97</v>
      </c>
      <c r="AH1391" s="140">
        <v>157709.80510705951</v>
      </c>
      <c r="AI1391" s="141">
        <v>79057.749999999985</v>
      </c>
      <c r="AJ1391" s="142">
        <v>237173.24999999994</v>
      </c>
      <c r="AK1391" s="121">
        <v>186937.69</v>
      </c>
      <c r="AL1391" s="142">
        <v>224325.228</v>
      </c>
      <c r="AM1391" s="181">
        <v>131424.83758921627</v>
      </c>
      <c r="AN1391" s="141">
        <v>213222.65751784324</v>
      </c>
      <c r="AO1391" s="140">
        <v>207401.70857142858</v>
      </c>
      <c r="AP1391" s="140">
        <v>0</v>
      </c>
      <c r="AQ1391" s="140">
        <v>0</v>
      </c>
      <c r="AR1391" s="142">
        <v>-237173.24999999994</v>
      </c>
      <c r="AS1391" s="143">
        <v>-1</v>
      </c>
      <c r="AT1391" s="142">
        <v>-157709.80510705951</v>
      </c>
      <c r="AU1391" s="143">
        <v>-1</v>
      </c>
      <c r="AV1391" s="142">
        <v>-199405.97</v>
      </c>
      <c r="AW1391" s="143">
        <v>-1</v>
      </c>
      <c r="AX1391" s="142">
        <v>-237173.24999999994</v>
      </c>
      <c r="AY1391" s="143">
        <v>-1</v>
      </c>
      <c r="AZ1391" s="142">
        <v>-157709.80510705951</v>
      </c>
      <c r="BA1391" s="143">
        <v>-1</v>
      </c>
      <c r="BB1391" s="142">
        <v>0</v>
      </c>
      <c r="BC1391" s="143">
        <v>0</v>
      </c>
      <c r="BE1391" s="139">
        <v>0</v>
      </c>
      <c r="BF1391" s="139">
        <v>0</v>
      </c>
      <c r="BG1391" s="139">
        <v>0</v>
      </c>
      <c r="BH1391" s="139">
        <v>0</v>
      </c>
      <c r="BI1391" s="139">
        <v>0</v>
      </c>
      <c r="BJ1391" s="139">
        <v>0</v>
      </c>
      <c r="BK1391" s="139">
        <v>0</v>
      </c>
      <c r="BL1391" s="139">
        <v>0</v>
      </c>
      <c r="BM1391" s="139">
        <v>0</v>
      </c>
      <c r="BN1391" s="139">
        <v>0</v>
      </c>
      <c r="BO1391" s="139">
        <v>0</v>
      </c>
      <c r="BP1391" s="139">
        <v>0</v>
      </c>
      <c r="BQ1391" s="144">
        <v>0</v>
      </c>
    </row>
    <row r="1392" spans="2:96" x14ac:dyDescent="0.25">
      <c r="K1392" s="135" t="s">
        <v>328</v>
      </c>
      <c r="N1392" s="61" t="s">
        <v>1649</v>
      </c>
      <c r="V1392" s="61" t="s">
        <v>431</v>
      </c>
      <c r="W1392" s="61" t="s">
        <v>434</v>
      </c>
      <c r="X1392" s="61">
        <v>170</v>
      </c>
      <c r="AB1392" s="136" t="s">
        <v>387</v>
      </c>
      <c r="AC1392" s="179">
        <v>5400221</v>
      </c>
      <c r="AD1392" s="180" t="s">
        <v>1650</v>
      </c>
      <c r="AE1392" s="139">
        <v>2220</v>
      </c>
      <c r="AF1392" s="17">
        <v>124865.8</v>
      </c>
      <c r="AG1392" s="17">
        <v>166405.84</v>
      </c>
      <c r="AH1392" s="140">
        <v>132104.4721075921</v>
      </c>
      <c r="AI1392" s="141">
        <v>55665.01</v>
      </c>
      <c r="AJ1392" s="142">
        <v>166995.03</v>
      </c>
      <c r="AK1392" s="121">
        <v>151993.31</v>
      </c>
      <c r="AL1392" s="142">
        <v>182391.97200000001</v>
      </c>
      <c r="AM1392" s="181">
        <v>110087.06008966008</v>
      </c>
      <c r="AN1392" s="141">
        <v>174010.72201793201</v>
      </c>
      <c r="AO1392" s="140">
        <v>172826.16000000009</v>
      </c>
      <c r="AP1392" s="140">
        <v>0</v>
      </c>
      <c r="AQ1392" s="140">
        <v>0</v>
      </c>
      <c r="AR1392" s="142">
        <v>-166995.03</v>
      </c>
      <c r="AS1392" s="143">
        <v>-1</v>
      </c>
      <c r="AT1392" s="142">
        <v>-132104.4721075921</v>
      </c>
      <c r="AU1392" s="143">
        <v>-1</v>
      </c>
      <c r="AV1392" s="142">
        <v>-166405.84</v>
      </c>
      <c r="AW1392" s="143">
        <v>-1</v>
      </c>
      <c r="AX1392" s="142">
        <v>-166995.03</v>
      </c>
      <c r="AY1392" s="143">
        <v>-1</v>
      </c>
      <c r="AZ1392" s="142">
        <v>-132104.4721075921</v>
      </c>
      <c r="BA1392" s="143">
        <v>-1</v>
      </c>
      <c r="BB1392" s="142">
        <v>0</v>
      </c>
      <c r="BC1392" s="143">
        <v>0</v>
      </c>
      <c r="BE1392" s="139">
        <v>0</v>
      </c>
      <c r="BF1392" s="139">
        <v>0</v>
      </c>
      <c r="BG1392" s="139">
        <v>0</v>
      </c>
      <c r="BH1392" s="139">
        <v>0</v>
      </c>
      <c r="BI1392" s="139">
        <v>0</v>
      </c>
      <c r="BJ1392" s="139">
        <v>0</v>
      </c>
      <c r="BK1392" s="139">
        <v>0</v>
      </c>
      <c r="BL1392" s="139">
        <v>0</v>
      </c>
      <c r="BM1392" s="139">
        <v>0</v>
      </c>
      <c r="BN1392" s="139">
        <v>0</v>
      </c>
      <c r="BO1392" s="139">
        <v>0</v>
      </c>
      <c r="BP1392" s="139">
        <v>0</v>
      </c>
      <c r="BQ1392" s="144">
        <v>0</v>
      </c>
    </row>
    <row r="1393" spans="2:96" x14ac:dyDescent="0.25">
      <c r="K1393" s="135" t="s">
        <v>328</v>
      </c>
      <c r="N1393" s="61" t="s">
        <v>1651</v>
      </c>
      <c r="V1393" s="61" t="s">
        <v>431</v>
      </c>
      <c r="W1393" s="61" t="s">
        <v>434</v>
      </c>
      <c r="X1393" s="61">
        <v>170</v>
      </c>
      <c r="AB1393" s="136" t="s">
        <v>387</v>
      </c>
      <c r="AC1393" s="179">
        <v>5400222</v>
      </c>
      <c r="AD1393" s="180" t="s">
        <v>1652</v>
      </c>
      <c r="AE1393" s="139">
        <v>0</v>
      </c>
      <c r="AF1393" s="17">
        <v>121602.94</v>
      </c>
      <c r="AG1393" s="17">
        <v>55317.56</v>
      </c>
      <c r="AH1393" s="140">
        <v>43378.52000000004</v>
      </c>
      <c r="AI1393" s="141">
        <v>8379.0300000000007</v>
      </c>
      <c r="AJ1393" s="142">
        <v>25137.090000000004</v>
      </c>
      <c r="AK1393" s="121">
        <v>34828.18</v>
      </c>
      <c r="AL1393" s="142">
        <v>41793.816000000006</v>
      </c>
      <c r="AM1393" s="181">
        <v>36148.766666666706</v>
      </c>
      <c r="AN1393" s="141">
        <v>42057.933333333334</v>
      </c>
      <c r="AO1393" s="140">
        <v>27632.005714285733</v>
      </c>
      <c r="AP1393" s="140">
        <v>0</v>
      </c>
      <c r="AQ1393" s="140">
        <v>0</v>
      </c>
      <c r="AR1393" s="142">
        <v>-25137.090000000004</v>
      </c>
      <c r="AS1393" s="143">
        <v>-1</v>
      </c>
      <c r="AT1393" s="142">
        <v>-43378.52000000004</v>
      </c>
      <c r="AU1393" s="143">
        <v>-1</v>
      </c>
      <c r="AV1393" s="142">
        <v>-55317.56</v>
      </c>
      <c r="AW1393" s="143">
        <v>-1</v>
      </c>
      <c r="AX1393" s="142">
        <v>-25137.090000000004</v>
      </c>
      <c r="AY1393" s="143">
        <v>-1</v>
      </c>
      <c r="AZ1393" s="142">
        <v>-43378.52000000004</v>
      </c>
      <c r="BA1393" s="143">
        <v>-1</v>
      </c>
      <c r="BB1393" s="142">
        <v>0</v>
      </c>
      <c r="BC1393" s="143">
        <v>0</v>
      </c>
      <c r="BE1393" s="139">
        <v>0</v>
      </c>
      <c r="BF1393" s="139">
        <v>0</v>
      </c>
      <c r="BG1393" s="139">
        <v>0</v>
      </c>
      <c r="BH1393" s="139">
        <v>0</v>
      </c>
      <c r="BI1393" s="139">
        <v>0</v>
      </c>
      <c r="BJ1393" s="139">
        <v>0</v>
      </c>
      <c r="BK1393" s="139">
        <v>0</v>
      </c>
      <c r="BL1393" s="139">
        <v>0</v>
      </c>
      <c r="BM1393" s="139">
        <v>0</v>
      </c>
      <c r="BN1393" s="139">
        <v>0</v>
      </c>
      <c r="BO1393" s="139">
        <v>0</v>
      </c>
      <c r="BP1393" s="139">
        <v>0</v>
      </c>
      <c r="BQ1393" s="144">
        <v>0</v>
      </c>
    </row>
    <row r="1394" spans="2:96" x14ac:dyDescent="0.25">
      <c r="K1394" s="135" t="s">
        <v>328</v>
      </c>
      <c r="N1394" s="61" t="s">
        <v>3329</v>
      </c>
      <c r="V1394" s="61" t="s">
        <v>431</v>
      </c>
      <c r="W1394" s="61" t="s">
        <v>434</v>
      </c>
      <c r="X1394" s="61">
        <v>170</v>
      </c>
      <c r="AB1394" s="136" t="s">
        <v>387</v>
      </c>
      <c r="AC1394" s="179">
        <v>250050009616</v>
      </c>
      <c r="AD1394" s="180" t="s">
        <v>3330</v>
      </c>
      <c r="AE1394" s="139">
        <v>13869</v>
      </c>
      <c r="AF1394" s="17">
        <v>0</v>
      </c>
      <c r="AG1394" s="17">
        <v>0</v>
      </c>
      <c r="AH1394" s="140">
        <v>0</v>
      </c>
      <c r="AI1394" s="141">
        <v>0</v>
      </c>
      <c r="AJ1394" s="142">
        <v>0</v>
      </c>
      <c r="AK1394" s="121">
        <v>0</v>
      </c>
      <c r="AL1394" s="142">
        <v>0</v>
      </c>
      <c r="AM1394" s="181">
        <v>0</v>
      </c>
      <c r="AN1394" s="141">
        <v>0</v>
      </c>
      <c r="AO1394" s="140">
        <v>0</v>
      </c>
      <c r="AP1394" s="140">
        <v>0</v>
      </c>
      <c r="AQ1394" s="140">
        <v>0</v>
      </c>
      <c r="AR1394" s="142">
        <v>0</v>
      </c>
      <c r="AS1394" s="143">
        <v>0</v>
      </c>
      <c r="AT1394" s="142">
        <v>0</v>
      </c>
      <c r="AU1394" s="143">
        <v>0</v>
      </c>
      <c r="AV1394" s="142">
        <v>0</v>
      </c>
      <c r="AW1394" s="143">
        <v>0</v>
      </c>
      <c r="AX1394" s="142">
        <v>0</v>
      </c>
      <c r="AY1394" s="143">
        <v>0</v>
      </c>
      <c r="AZ1394" s="142">
        <v>0</v>
      </c>
      <c r="BA1394" s="143">
        <v>0</v>
      </c>
      <c r="BB1394" s="142">
        <v>0</v>
      </c>
      <c r="BC1394" s="143">
        <v>0</v>
      </c>
      <c r="BE1394" s="139">
        <v>0</v>
      </c>
      <c r="BF1394" s="139">
        <v>0</v>
      </c>
      <c r="BG1394" s="139">
        <v>0</v>
      </c>
      <c r="BH1394" s="139">
        <v>0</v>
      </c>
      <c r="BI1394" s="139">
        <v>0</v>
      </c>
      <c r="BJ1394" s="139">
        <v>0</v>
      </c>
      <c r="BK1394" s="139">
        <v>0</v>
      </c>
      <c r="BL1394" s="139">
        <v>0</v>
      </c>
      <c r="BM1394" s="139">
        <v>0</v>
      </c>
      <c r="BN1394" s="139">
        <v>0</v>
      </c>
      <c r="BO1394" s="139">
        <v>0</v>
      </c>
      <c r="BP1394" s="139">
        <v>0</v>
      </c>
      <c r="BQ1394" s="144">
        <v>0</v>
      </c>
    </row>
    <row r="1395" spans="2:96" x14ac:dyDescent="0.25">
      <c r="K1395" s="135" t="s">
        <v>328</v>
      </c>
      <c r="N1395" s="61" t="s">
        <v>3331</v>
      </c>
      <c r="V1395" s="61" t="s">
        <v>431</v>
      </c>
      <c r="W1395" s="61" t="s">
        <v>434</v>
      </c>
      <c r="X1395" s="61">
        <v>170</v>
      </c>
      <c r="AB1395" s="136" t="s">
        <v>387</v>
      </c>
      <c r="AC1395" s="179">
        <v>250050009626</v>
      </c>
      <c r="AD1395" s="180" t="s">
        <v>3332</v>
      </c>
      <c r="AE1395" s="139">
        <v>22795</v>
      </c>
      <c r="AF1395" s="17">
        <v>0</v>
      </c>
      <c r="AG1395" s="17">
        <v>0</v>
      </c>
      <c r="AH1395" s="140">
        <v>0</v>
      </c>
      <c r="AI1395" s="141">
        <v>0</v>
      </c>
      <c r="AJ1395" s="142">
        <v>0</v>
      </c>
      <c r="AK1395" s="121">
        <v>0</v>
      </c>
      <c r="AL1395" s="142">
        <v>0</v>
      </c>
      <c r="AM1395" s="181">
        <v>0</v>
      </c>
      <c r="AN1395" s="141">
        <v>0</v>
      </c>
      <c r="AO1395" s="140">
        <v>0</v>
      </c>
      <c r="AP1395" s="140">
        <v>0</v>
      </c>
      <c r="AQ1395" s="140">
        <v>0</v>
      </c>
      <c r="AR1395" s="142">
        <v>0</v>
      </c>
      <c r="AS1395" s="143">
        <v>0</v>
      </c>
      <c r="AT1395" s="142">
        <v>0</v>
      </c>
      <c r="AU1395" s="143">
        <v>0</v>
      </c>
      <c r="AV1395" s="142">
        <v>0</v>
      </c>
      <c r="AW1395" s="143">
        <v>0</v>
      </c>
      <c r="AX1395" s="142">
        <v>0</v>
      </c>
      <c r="AY1395" s="143">
        <v>0</v>
      </c>
      <c r="AZ1395" s="142">
        <v>0</v>
      </c>
      <c r="BA1395" s="143">
        <v>0</v>
      </c>
      <c r="BB1395" s="142">
        <v>0</v>
      </c>
      <c r="BC1395" s="143">
        <v>0</v>
      </c>
      <c r="BE1395" s="139">
        <v>0</v>
      </c>
      <c r="BF1395" s="139">
        <v>0</v>
      </c>
      <c r="BG1395" s="139">
        <v>0</v>
      </c>
      <c r="BH1395" s="139">
        <v>0</v>
      </c>
      <c r="BI1395" s="139">
        <v>0</v>
      </c>
      <c r="BJ1395" s="139">
        <v>0</v>
      </c>
      <c r="BK1395" s="139">
        <v>0</v>
      </c>
      <c r="BL1395" s="139">
        <v>0</v>
      </c>
      <c r="BM1395" s="139">
        <v>0</v>
      </c>
      <c r="BN1395" s="139">
        <v>0</v>
      </c>
      <c r="BO1395" s="139">
        <v>0</v>
      </c>
      <c r="BP1395" s="139">
        <v>0</v>
      </c>
      <c r="BQ1395" s="144">
        <v>0</v>
      </c>
    </row>
    <row r="1396" spans="2:96" ht="18.75" hidden="1" x14ac:dyDescent="0.3">
      <c r="B1396" s="120" t="s">
        <v>318</v>
      </c>
      <c r="C1396" s="120" t="s">
        <v>318</v>
      </c>
      <c r="J1396" s="120" t="s">
        <v>318</v>
      </c>
      <c r="K1396" s="135" t="s">
        <v>321</v>
      </c>
      <c r="N1396" s="61" t="s">
        <v>323</v>
      </c>
      <c r="AC1396" s="145"/>
      <c r="AD1396" s="165"/>
      <c r="AE1396" s="17"/>
      <c r="AI1396" s="163"/>
      <c r="AS1396" s="61"/>
      <c r="AU1396" s="61"/>
      <c r="AW1396" s="61"/>
      <c r="AY1396" s="61"/>
      <c r="BA1396" s="61"/>
      <c r="BB1396" s="61"/>
      <c r="BC1396" s="61"/>
      <c r="BE1396" s="17"/>
      <c r="BF1396" s="17"/>
      <c r="BG1396" s="17"/>
      <c r="BH1396" s="17"/>
      <c r="BI1396" s="17"/>
      <c r="BJ1396" s="17"/>
      <c r="BK1396" s="17"/>
      <c r="BL1396" s="17"/>
      <c r="BM1396" s="17"/>
      <c r="BN1396" s="17"/>
      <c r="BO1396" s="17"/>
      <c r="BP1396" s="17"/>
      <c r="BQ1396" s="166"/>
    </row>
    <row r="1397" spans="2:96" ht="17.25" x14ac:dyDescent="0.3">
      <c r="K1397" s="135" t="s">
        <v>325</v>
      </c>
      <c r="V1397" s="61" t="s">
        <v>431</v>
      </c>
      <c r="W1397" s="61" t="s">
        <v>434</v>
      </c>
      <c r="AB1397" s="136" t="s">
        <v>387</v>
      </c>
      <c r="AC1397" s="167" t="s">
        <v>1653</v>
      </c>
      <c r="AD1397" s="138"/>
      <c r="AE1397" s="168">
        <v>40744</v>
      </c>
      <c r="AF1397" s="168">
        <v>475018.23999999999</v>
      </c>
      <c r="AG1397" s="168">
        <v>597553.73</v>
      </c>
      <c r="AH1397" s="169">
        <v>462420.00184904883</v>
      </c>
      <c r="AI1397" s="170">
        <v>148635.79999999999</v>
      </c>
      <c r="AJ1397" s="169">
        <v>445907.39999999997</v>
      </c>
      <c r="AK1397" s="170">
        <v>387572.97000000003</v>
      </c>
      <c r="AL1397" s="169">
        <v>465087.56400000007</v>
      </c>
      <c r="AM1397" s="170">
        <v>385350.00154087413</v>
      </c>
      <c r="AN1397" s="170">
        <v>464642.97030817473</v>
      </c>
      <c r="AO1397" s="169">
        <v>424906.78285714297</v>
      </c>
      <c r="AP1397" s="169">
        <v>180754.52</v>
      </c>
      <c r="AQ1397" s="169">
        <v>180754.52000000046</v>
      </c>
      <c r="AR1397" s="169">
        <v>-265152.87999999954</v>
      </c>
      <c r="AS1397" s="171">
        <v>-0.59463664428982244</v>
      </c>
      <c r="AT1397" s="169">
        <v>-281665.4818490484</v>
      </c>
      <c r="AU1397" s="171">
        <v>-0.60911180468572068</v>
      </c>
      <c r="AV1397" s="169">
        <v>-416799.2099999995</v>
      </c>
      <c r="AW1397" s="171">
        <v>-0.69750917628779507</v>
      </c>
      <c r="AX1397" s="169">
        <v>-265152.88</v>
      </c>
      <c r="AY1397" s="171">
        <v>-0.59463664428982344</v>
      </c>
      <c r="AZ1397" s="169">
        <v>-281665.48184904887</v>
      </c>
      <c r="BA1397" s="171">
        <v>-0.60911180468572168</v>
      </c>
      <c r="BB1397" s="169">
        <v>4.6566128730773926E-10</v>
      </c>
      <c r="BC1397" s="171">
        <v>2.5762082591779131E-15</v>
      </c>
      <c r="BE1397" s="168">
        <v>15062.876666666702</v>
      </c>
      <c r="BF1397" s="168">
        <v>15062.876666666702</v>
      </c>
      <c r="BG1397" s="168">
        <v>15062.876666666702</v>
      </c>
      <c r="BH1397" s="168">
        <v>15062.876666666702</v>
      </c>
      <c r="BI1397" s="168">
        <v>15062.876666666702</v>
      </c>
      <c r="BJ1397" s="168">
        <v>15062.876666666702</v>
      </c>
      <c r="BK1397" s="168">
        <v>15062.876666666702</v>
      </c>
      <c r="BL1397" s="168">
        <v>15062.876666666702</v>
      </c>
      <c r="BM1397" s="168">
        <v>15062.876666666702</v>
      </c>
      <c r="BN1397" s="168">
        <v>15062.876666666702</v>
      </c>
      <c r="BO1397" s="168">
        <v>15062.876666666702</v>
      </c>
      <c r="BP1397" s="168">
        <v>15062.876666666702</v>
      </c>
      <c r="BQ1397" s="172">
        <v>180754.52000000046</v>
      </c>
    </row>
    <row r="1398" spans="2:96" ht="18.75" x14ac:dyDescent="0.3">
      <c r="K1398" s="135" t="s">
        <v>325</v>
      </c>
      <c r="AC1398" s="145"/>
      <c r="AD1398" s="173"/>
      <c r="AE1398" s="174"/>
      <c r="AI1398" s="175"/>
      <c r="AS1398" s="61"/>
      <c r="AU1398" s="61"/>
      <c r="AW1398" s="61"/>
      <c r="AY1398" s="61"/>
      <c r="BA1398" s="61"/>
      <c r="BB1398" s="61"/>
      <c r="BC1398" s="61"/>
      <c r="BE1398" s="174"/>
      <c r="BF1398" s="174"/>
      <c r="BG1398" s="174"/>
      <c r="BH1398" s="174"/>
      <c r="BI1398" s="174"/>
      <c r="BJ1398" s="174"/>
      <c r="BK1398" s="174"/>
      <c r="BL1398" s="174"/>
      <c r="BM1398" s="174"/>
      <c r="BN1398" s="174"/>
      <c r="BO1398" s="174"/>
      <c r="BP1398" s="174"/>
      <c r="BQ1398" s="176"/>
    </row>
    <row r="1399" spans="2:96" ht="18.75" x14ac:dyDescent="0.3">
      <c r="K1399" s="135" t="s">
        <v>325</v>
      </c>
      <c r="M1399" s="61" t="s">
        <v>436</v>
      </c>
      <c r="N1399" s="61" t="s">
        <v>1654</v>
      </c>
      <c r="V1399" s="61" t="s">
        <v>431</v>
      </c>
      <c r="W1399" s="61" t="s">
        <v>437</v>
      </c>
      <c r="X1399" s="61">
        <v>171</v>
      </c>
      <c r="AB1399" s="136" t="s">
        <v>387</v>
      </c>
      <c r="AC1399" s="162" t="s">
        <v>438</v>
      </c>
      <c r="AD1399" s="138"/>
      <c r="AE1399" s="39"/>
      <c r="AI1399" s="163"/>
      <c r="AS1399" s="61"/>
      <c r="AU1399" s="61"/>
      <c r="AW1399" s="61"/>
      <c r="AY1399" s="61"/>
      <c r="BA1399" s="61"/>
      <c r="BB1399" s="61"/>
      <c r="BC1399" s="61"/>
      <c r="BE1399" s="39"/>
      <c r="BF1399" s="39"/>
      <c r="BG1399" s="39"/>
      <c r="BH1399" s="39"/>
      <c r="BI1399" s="39"/>
      <c r="BJ1399" s="39"/>
      <c r="BK1399" s="39"/>
      <c r="BL1399" s="39"/>
      <c r="BM1399" s="39"/>
      <c r="BN1399" s="39"/>
      <c r="BO1399" s="39"/>
      <c r="BP1399" s="39"/>
      <c r="BQ1399" s="164"/>
      <c r="BS1399" s="61">
        <v>20465798.100000001</v>
      </c>
      <c r="BT1399" s="61">
        <v>20335085.039999999</v>
      </c>
      <c r="BU1399" s="61">
        <v>21425277.219999999</v>
      </c>
      <c r="BV1399" s="61">
        <v>23492488.681161299</v>
      </c>
      <c r="BW1399" s="61">
        <v>7856488.0100000007</v>
      </c>
      <c r="BX1399" s="61">
        <v>23569464.030000001</v>
      </c>
      <c r="BY1399" s="61">
        <v>19041446.82</v>
      </c>
      <c r="BZ1399" s="61">
        <v>22849736.184</v>
      </c>
      <c r="CA1399" s="61">
        <v>19601836.830401905</v>
      </c>
      <c r="CB1399" s="61">
        <v>22932098.670759395</v>
      </c>
      <c r="CC1399" s="61">
        <v>23014727.851428568</v>
      </c>
      <c r="CD1399" s="61">
        <v>24134750.611720286</v>
      </c>
      <c r="CE1399" s="61">
        <v>25891557.429417055</v>
      </c>
      <c r="CG1399" s="61">
        <v>2241638.2521922975</v>
      </c>
      <c r="CH1399" s="61">
        <v>2080907.2314426689</v>
      </c>
      <c r="CI1399" s="61">
        <v>2153153.5851368485</v>
      </c>
      <c r="CJ1399" s="61">
        <v>2238682.814039357</v>
      </c>
      <c r="CK1399" s="61">
        <v>2044725.9260442278</v>
      </c>
      <c r="CL1399" s="61">
        <v>2159808.7118810825</v>
      </c>
      <c r="CM1399" s="61">
        <v>2168483.1114781289</v>
      </c>
      <c r="CN1399" s="61">
        <v>2166422.766884638</v>
      </c>
      <c r="CO1399" s="61">
        <v>2156924.3077307059</v>
      </c>
      <c r="CP1399" s="61">
        <v>2193005.0507976431</v>
      </c>
      <c r="CQ1399" s="61">
        <v>2172442.7981814402</v>
      </c>
      <c r="CR1399" s="61">
        <v>2115362.8736080159</v>
      </c>
    </row>
    <row r="1400" spans="2:96" x14ac:dyDescent="0.25">
      <c r="K1400" s="135" t="s">
        <v>328</v>
      </c>
      <c r="N1400" s="61" t="s">
        <v>1655</v>
      </c>
      <c r="V1400" s="61" t="s">
        <v>431</v>
      </c>
      <c r="W1400" s="61" t="s">
        <v>437</v>
      </c>
      <c r="X1400" s="61">
        <v>171</v>
      </c>
      <c r="AB1400" s="136" t="s">
        <v>387</v>
      </c>
      <c r="AC1400" s="179">
        <v>5400110</v>
      </c>
      <c r="AD1400" s="180" t="s">
        <v>1656</v>
      </c>
      <c r="AE1400" s="139">
        <v>671158.87</v>
      </c>
      <c r="AF1400" s="17">
        <v>1872951.23</v>
      </c>
      <c r="AG1400" s="17">
        <v>992037.49999999977</v>
      </c>
      <c r="AH1400" s="140">
        <v>1146421.0717073123</v>
      </c>
      <c r="AI1400" s="141">
        <v>245253.28</v>
      </c>
      <c r="AJ1400" s="142">
        <v>735759.84</v>
      </c>
      <c r="AK1400" s="121">
        <v>738833.25999999989</v>
      </c>
      <c r="AL1400" s="142">
        <v>886599.91199999978</v>
      </c>
      <c r="AM1400" s="181">
        <v>955350.8930894268</v>
      </c>
      <c r="AN1400" s="141">
        <v>929903.43861788535</v>
      </c>
      <c r="AO1400" s="140">
        <v>916064.09142857103</v>
      </c>
      <c r="AP1400" s="140">
        <v>765493.05358025501</v>
      </c>
      <c r="AQ1400" s="140">
        <v>765493.05358025513</v>
      </c>
      <c r="AR1400" s="142">
        <v>29733.213580255164</v>
      </c>
      <c r="AS1400" s="143">
        <v>4.0411574489109335E-2</v>
      </c>
      <c r="AT1400" s="142">
        <v>-380928.01812705712</v>
      </c>
      <c r="AU1400" s="143">
        <v>-0.33227583435792796</v>
      </c>
      <c r="AV1400" s="142">
        <v>-226544.44641974464</v>
      </c>
      <c r="AW1400" s="143">
        <v>-0.22836278509607216</v>
      </c>
      <c r="AX1400" s="142">
        <v>29733.213580255047</v>
      </c>
      <c r="AY1400" s="143">
        <v>4.0411574489109175E-2</v>
      </c>
      <c r="AZ1400" s="142">
        <v>-380928.01812705724</v>
      </c>
      <c r="BA1400" s="143">
        <v>-0.33227583435792807</v>
      </c>
      <c r="BB1400" s="142">
        <v>1.1641532182693481E-10</v>
      </c>
      <c r="BC1400" s="143">
        <v>1.5207887423988194E-16</v>
      </c>
      <c r="BE1400" s="139">
        <v>65014.47852631961</v>
      </c>
      <c r="BF1400" s="139">
        <v>62917.237277578803</v>
      </c>
      <c r="BG1400" s="139">
        <v>65014.47852631961</v>
      </c>
      <c r="BH1400" s="139">
        <v>65014.47852631961</v>
      </c>
      <c r="BI1400" s="139">
        <v>58722.754795573397</v>
      </c>
      <c r="BJ1400" s="139">
        <v>65014.47852631961</v>
      </c>
      <c r="BK1400" s="139">
        <v>62917.237277578803</v>
      </c>
      <c r="BL1400" s="139">
        <v>65014.47852631961</v>
      </c>
      <c r="BM1400" s="139">
        <v>62917.237277578803</v>
      </c>
      <c r="BN1400" s="139">
        <v>65014.47852631961</v>
      </c>
      <c r="BO1400" s="139">
        <v>65014.47852631961</v>
      </c>
      <c r="BP1400" s="139">
        <v>62917.2372677081</v>
      </c>
      <c r="BQ1400" s="144">
        <v>765493.05358025513</v>
      </c>
    </row>
    <row r="1401" spans="2:96" x14ac:dyDescent="0.25">
      <c r="K1401" s="135" t="s">
        <v>328</v>
      </c>
      <c r="N1401" s="61" t="s">
        <v>1657</v>
      </c>
      <c r="V1401" s="61" t="s">
        <v>431</v>
      </c>
      <c r="W1401" s="61" t="s">
        <v>437</v>
      </c>
      <c r="X1401" s="61">
        <v>171</v>
      </c>
      <c r="AB1401" s="136" t="s">
        <v>387</v>
      </c>
      <c r="AC1401" s="179">
        <v>5400111</v>
      </c>
      <c r="AD1401" s="180" t="s">
        <v>1658</v>
      </c>
      <c r="AE1401" s="139">
        <v>320957.99</v>
      </c>
      <c r="AF1401" s="17">
        <v>4873727.51</v>
      </c>
      <c r="AG1401" s="17">
        <v>3325670.3699999996</v>
      </c>
      <c r="AH1401" s="140">
        <v>3290040.5100735626</v>
      </c>
      <c r="AI1401" s="141">
        <v>1500178.35</v>
      </c>
      <c r="AJ1401" s="142">
        <v>4500535.0500000007</v>
      </c>
      <c r="AK1401" s="121">
        <v>3854027.38</v>
      </c>
      <c r="AL1401" s="142">
        <v>4624832.8560000006</v>
      </c>
      <c r="AM1401" s="181">
        <v>2741700.4250583453</v>
      </c>
      <c r="AN1401" s="141">
        <v>4402367.4650152177</v>
      </c>
      <c r="AO1401" s="140">
        <v>4873232.5885714302</v>
      </c>
      <c r="AP1401" s="140">
        <v>4494247.37234871</v>
      </c>
      <c r="AQ1401" s="140">
        <v>4674017.2672426626</v>
      </c>
      <c r="AR1401" s="142">
        <v>173482.21724266186</v>
      </c>
      <c r="AS1401" s="143">
        <v>3.8547020590954363E-2</v>
      </c>
      <c r="AT1401" s="142">
        <v>1383976.7571691</v>
      </c>
      <c r="AU1401" s="143">
        <v>0.42065644873720881</v>
      </c>
      <c r="AV1401" s="142">
        <v>1348346.897242663</v>
      </c>
      <c r="AW1401" s="143">
        <v>0.40543612181343852</v>
      </c>
      <c r="AX1401" s="142">
        <v>-6287.6776512907818</v>
      </c>
      <c r="AY1401" s="143">
        <v>-1.3970955856217097E-3</v>
      </c>
      <c r="AZ1401" s="142">
        <v>1204206.8622751473</v>
      </c>
      <c r="BA1401" s="143">
        <v>0.36601581609346878</v>
      </c>
      <c r="BB1401" s="142">
        <v>179769.89489395265</v>
      </c>
      <c r="BC1401" s="143">
        <v>4.0000000000000945E-2</v>
      </c>
      <c r="BE1401" s="139">
        <v>396971.34166265599</v>
      </c>
      <c r="BF1401" s="139">
        <v>384165.77440253203</v>
      </c>
      <c r="BG1401" s="139">
        <v>396971.34166265599</v>
      </c>
      <c r="BH1401" s="139">
        <v>396971.34166265599</v>
      </c>
      <c r="BI1401" s="139">
        <v>358554.77801388805</v>
      </c>
      <c r="BJ1401" s="139">
        <v>396971.34166265599</v>
      </c>
      <c r="BK1401" s="139">
        <v>384165.77440253203</v>
      </c>
      <c r="BL1401" s="139">
        <v>396971.34166265599</v>
      </c>
      <c r="BM1401" s="139">
        <v>384165.77440253203</v>
      </c>
      <c r="BN1401" s="139">
        <v>396971.34166265599</v>
      </c>
      <c r="BO1401" s="139">
        <v>396971.34166265599</v>
      </c>
      <c r="BP1401" s="139">
        <v>384165.77438258601</v>
      </c>
      <c r="BQ1401" s="144">
        <v>4674017.2672426626</v>
      </c>
    </row>
    <row r="1402" spans="2:96" x14ac:dyDescent="0.25">
      <c r="K1402" s="135" t="s">
        <v>328</v>
      </c>
      <c r="N1402" s="61" t="s">
        <v>3333</v>
      </c>
      <c r="V1402" s="61" t="s">
        <v>431</v>
      </c>
      <c r="W1402" s="61" t="s">
        <v>437</v>
      </c>
      <c r="X1402" s="61">
        <v>171</v>
      </c>
      <c r="AB1402" s="136" t="s">
        <v>387</v>
      </c>
      <c r="AC1402" s="179">
        <v>5400112</v>
      </c>
      <c r="AD1402" s="180" t="s">
        <v>3334</v>
      </c>
      <c r="AE1402" s="139">
        <v>0</v>
      </c>
      <c r="AF1402" s="17">
        <v>0</v>
      </c>
      <c r="AG1402" s="17">
        <v>3481.88</v>
      </c>
      <c r="AH1402" s="140">
        <v>0</v>
      </c>
      <c r="AI1402" s="141">
        <v>0</v>
      </c>
      <c r="AJ1402" s="142">
        <v>0</v>
      </c>
      <c r="AK1402" s="121">
        <v>0</v>
      </c>
      <c r="AL1402" s="142">
        <v>0</v>
      </c>
      <c r="AM1402" s="181">
        <v>0</v>
      </c>
      <c r="AN1402" s="141">
        <v>0</v>
      </c>
      <c r="AO1402" s="140">
        <v>0</v>
      </c>
      <c r="AP1402" s="140">
        <v>0</v>
      </c>
      <c r="AQ1402" s="140">
        <v>0</v>
      </c>
      <c r="AR1402" s="142">
        <v>0</v>
      </c>
      <c r="AS1402" s="143">
        <v>0</v>
      </c>
      <c r="AT1402" s="142">
        <v>0</v>
      </c>
      <c r="AU1402" s="143">
        <v>0</v>
      </c>
      <c r="AV1402" s="142">
        <v>-3481.88</v>
      </c>
      <c r="AW1402" s="143">
        <v>-1</v>
      </c>
      <c r="AX1402" s="142">
        <v>0</v>
      </c>
      <c r="AY1402" s="143">
        <v>0</v>
      </c>
      <c r="AZ1402" s="142">
        <v>0</v>
      </c>
      <c r="BA1402" s="143">
        <v>0</v>
      </c>
      <c r="BB1402" s="142">
        <v>0</v>
      </c>
      <c r="BC1402" s="143">
        <v>0</v>
      </c>
      <c r="BE1402" s="139">
        <v>0</v>
      </c>
      <c r="BF1402" s="139">
        <v>0</v>
      </c>
      <c r="BG1402" s="139">
        <v>0</v>
      </c>
      <c r="BH1402" s="139">
        <v>0</v>
      </c>
      <c r="BI1402" s="139">
        <v>0</v>
      </c>
      <c r="BJ1402" s="139">
        <v>0</v>
      </c>
      <c r="BK1402" s="139">
        <v>0</v>
      </c>
      <c r="BL1402" s="139">
        <v>0</v>
      </c>
      <c r="BM1402" s="139">
        <v>0</v>
      </c>
      <c r="BN1402" s="139">
        <v>0</v>
      </c>
      <c r="BO1402" s="139">
        <v>0</v>
      </c>
      <c r="BP1402" s="139">
        <v>0</v>
      </c>
      <c r="BQ1402" s="144">
        <v>0</v>
      </c>
    </row>
    <row r="1403" spans="2:96" x14ac:dyDescent="0.25">
      <c r="K1403" s="135" t="s">
        <v>328</v>
      </c>
      <c r="N1403" s="61" t="s">
        <v>1659</v>
      </c>
      <c r="V1403" s="61" t="s">
        <v>431</v>
      </c>
      <c r="W1403" s="61" t="s">
        <v>437</v>
      </c>
      <c r="X1403" s="61">
        <v>171</v>
      </c>
      <c r="AB1403" s="136" t="s">
        <v>387</v>
      </c>
      <c r="AC1403" s="179">
        <v>5400115</v>
      </c>
      <c r="AD1403" s="180" t="s">
        <v>1660</v>
      </c>
      <c r="AE1403" s="139">
        <v>971957.24</v>
      </c>
      <c r="AF1403" s="17">
        <v>3670357.78</v>
      </c>
      <c r="AG1403" s="17">
        <v>4635004.5600000005</v>
      </c>
      <c r="AH1403" s="140">
        <v>4562452.2023200206</v>
      </c>
      <c r="AI1403" s="141">
        <v>1493305.27</v>
      </c>
      <c r="AJ1403" s="142">
        <v>4479915.8100000005</v>
      </c>
      <c r="AK1403" s="121">
        <v>3420360.8999999994</v>
      </c>
      <c r="AL1403" s="142">
        <v>4104433.0799999996</v>
      </c>
      <c r="AM1403" s="181">
        <v>3810591.542252297</v>
      </c>
      <c r="AN1403" s="141">
        <v>4172221.560067723</v>
      </c>
      <c r="AO1403" s="140">
        <v>4284855.5142857097</v>
      </c>
      <c r="AP1403" s="140">
        <v>4660906.8174977005</v>
      </c>
      <c r="AQ1403" s="140">
        <v>4660906.8174977032</v>
      </c>
      <c r="AR1403" s="142">
        <v>180991.00749770273</v>
      </c>
      <c r="AS1403" s="143">
        <v>4.0400537682805854E-2</v>
      </c>
      <c r="AT1403" s="142">
        <v>98454.615177682601</v>
      </c>
      <c r="AU1403" s="143">
        <v>2.1579319806927101E-2</v>
      </c>
      <c r="AV1403" s="142">
        <v>25902.257497702725</v>
      </c>
      <c r="AW1403" s="143">
        <v>5.5883995716506313E-3</v>
      </c>
      <c r="AX1403" s="142">
        <v>180991.00749769993</v>
      </c>
      <c r="AY1403" s="143">
        <v>4.0400537682805229E-2</v>
      </c>
      <c r="AZ1403" s="142">
        <v>98454.615177679807</v>
      </c>
      <c r="BA1403" s="143">
        <v>2.157931980692649E-2</v>
      </c>
      <c r="BB1403" s="142">
        <v>2.7939677238464355E-9</v>
      </c>
      <c r="BC1403" s="143">
        <v>5.9944723918476275E-16</v>
      </c>
      <c r="BE1403" s="139">
        <v>416679.03115512198</v>
      </c>
      <c r="BF1403" s="139">
        <v>370299.783596533</v>
      </c>
      <c r="BG1403" s="139">
        <v>387505.38421149901</v>
      </c>
      <c r="BH1403" s="139">
        <v>402092.20768347703</v>
      </c>
      <c r="BI1403" s="139">
        <v>365062.22932109999</v>
      </c>
      <c r="BJ1403" s="139">
        <v>387505.38421149901</v>
      </c>
      <c r="BK1403" s="139">
        <v>399473.43054576102</v>
      </c>
      <c r="BL1403" s="139">
        <v>387505.38421149901</v>
      </c>
      <c r="BM1403" s="139">
        <v>384886.60707378201</v>
      </c>
      <c r="BN1403" s="139">
        <v>402092.20768347703</v>
      </c>
      <c r="BO1403" s="139">
        <v>387505.38421149901</v>
      </c>
      <c r="BP1403" s="139">
        <v>370299.78359245497</v>
      </c>
      <c r="BQ1403" s="144">
        <v>4660906.8174977032</v>
      </c>
    </row>
    <row r="1404" spans="2:96" x14ac:dyDescent="0.25">
      <c r="K1404" s="135" t="s">
        <v>328</v>
      </c>
      <c r="N1404" s="61" t="s">
        <v>1661</v>
      </c>
      <c r="V1404" s="61" t="s">
        <v>431</v>
      </c>
      <c r="W1404" s="61" t="s">
        <v>437</v>
      </c>
      <c r="X1404" s="61">
        <v>171</v>
      </c>
      <c r="AB1404" s="136" t="s">
        <v>387</v>
      </c>
      <c r="AC1404" s="179">
        <v>5400116</v>
      </c>
      <c r="AD1404" s="180" t="s">
        <v>1662</v>
      </c>
      <c r="AE1404" s="139">
        <v>1976935.2000000002</v>
      </c>
      <c r="AF1404" s="17">
        <v>8166899.830000001</v>
      </c>
      <c r="AG1404" s="17">
        <v>9757433.7599999979</v>
      </c>
      <c r="AH1404" s="140">
        <v>10808610.181255916</v>
      </c>
      <c r="AI1404" s="141">
        <v>3884549.6100000003</v>
      </c>
      <c r="AJ1404" s="142">
        <v>11653648.830000002</v>
      </c>
      <c r="AK1404" s="121">
        <v>9194702.4000000022</v>
      </c>
      <c r="AL1404" s="142">
        <v>11033642.880000003</v>
      </c>
      <c r="AM1404" s="181">
        <v>9023111.7778766286</v>
      </c>
      <c r="AN1404" s="141">
        <v>10980200.80337929</v>
      </c>
      <c r="AO1404" s="140">
        <v>10293964.800000001</v>
      </c>
      <c r="AP1404" s="140">
        <v>11868258.379408197</v>
      </c>
      <c r="AQ1404" s="140">
        <v>12342988.714584585</v>
      </c>
      <c r="AR1404" s="142">
        <v>689339.88458458334</v>
      </c>
      <c r="AS1404" s="143">
        <v>5.9152278796149656E-2</v>
      </c>
      <c r="AT1404" s="142">
        <v>1534378.5333286691</v>
      </c>
      <c r="AU1404" s="143">
        <v>0.14195891123814963</v>
      </c>
      <c r="AV1404" s="142">
        <v>2585554.9545845874</v>
      </c>
      <c r="AW1404" s="143">
        <v>0.26498309065483094</v>
      </c>
      <c r="AX1404" s="142">
        <v>214609.54940819554</v>
      </c>
      <c r="AY1404" s="143">
        <v>1.8415652688600494E-2</v>
      </c>
      <c r="AZ1404" s="142">
        <v>1059648.1981522813</v>
      </c>
      <c r="BA1404" s="143">
        <v>9.8037414652061644E-2</v>
      </c>
      <c r="BB1404" s="142">
        <v>474730.3351763878</v>
      </c>
      <c r="BC1404" s="143">
        <v>4.0000000000005045E-2</v>
      </c>
      <c r="BE1404" s="139">
        <v>1097817.56693158</v>
      </c>
      <c r="BF1404" s="139">
        <v>984083.66336111096</v>
      </c>
      <c r="BG1404" s="139">
        <v>1028448.03997219</v>
      </c>
      <c r="BH1404" s="139">
        <v>1063132.8034522501</v>
      </c>
      <c r="BI1404" s="139">
        <v>964724.43710353901</v>
      </c>
      <c r="BJ1404" s="139">
        <v>1028448.03997219</v>
      </c>
      <c r="BK1404" s="139">
        <v>1053453.1903234599</v>
      </c>
      <c r="BL1404" s="139">
        <v>1028448.03997219</v>
      </c>
      <c r="BM1404" s="139">
        <v>1018768.4268434</v>
      </c>
      <c r="BN1404" s="139">
        <v>1063132.8034522501</v>
      </c>
      <c r="BO1404" s="139">
        <v>1028448.03997219</v>
      </c>
      <c r="BP1404" s="139">
        <v>984083.66322823602</v>
      </c>
      <c r="BQ1404" s="144">
        <v>12342988.714584585</v>
      </c>
    </row>
    <row r="1405" spans="2:96" x14ac:dyDescent="0.25">
      <c r="K1405" s="135" t="s">
        <v>328</v>
      </c>
      <c r="N1405" s="61" t="s">
        <v>3335</v>
      </c>
      <c r="V1405" s="61" t="s">
        <v>431</v>
      </c>
      <c r="W1405" s="61" t="s">
        <v>437</v>
      </c>
      <c r="X1405" s="61">
        <v>171</v>
      </c>
      <c r="AB1405" s="136" t="s">
        <v>387</v>
      </c>
      <c r="AC1405" s="179">
        <v>5400117</v>
      </c>
      <c r="AD1405" s="180" t="s">
        <v>3336</v>
      </c>
      <c r="AE1405" s="139">
        <v>0</v>
      </c>
      <c r="AF1405" s="17">
        <v>0</v>
      </c>
      <c r="AG1405" s="17">
        <v>13766.94</v>
      </c>
      <c r="AH1405" s="140">
        <v>0</v>
      </c>
      <c r="AI1405" s="141">
        <v>0</v>
      </c>
      <c r="AJ1405" s="142">
        <v>0</v>
      </c>
      <c r="AK1405" s="121">
        <v>0</v>
      </c>
      <c r="AL1405" s="142">
        <v>0</v>
      </c>
      <c r="AM1405" s="181">
        <v>0</v>
      </c>
      <c r="AN1405" s="141">
        <v>0</v>
      </c>
      <c r="AO1405" s="140">
        <v>0</v>
      </c>
      <c r="AP1405" s="140">
        <v>0</v>
      </c>
      <c r="AQ1405" s="140">
        <v>0</v>
      </c>
      <c r="AR1405" s="142">
        <v>0</v>
      </c>
      <c r="AS1405" s="143">
        <v>0</v>
      </c>
      <c r="AT1405" s="142">
        <v>0</v>
      </c>
      <c r="AU1405" s="143">
        <v>0</v>
      </c>
      <c r="AV1405" s="142">
        <v>-13766.94</v>
      </c>
      <c r="AW1405" s="143">
        <v>-1</v>
      </c>
      <c r="AX1405" s="142">
        <v>0</v>
      </c>
      <c r="AY1405" s="143">
        <v>0</v>
      </c>
      <c r="AZ1405" s="142">
        <v>0</v>
      </c>
      <c r="BA1405" s="143">
        <v>0</v>
      </c>
      <c r="BB1405" s="142">
        <v>0</v>
      </c>
      <c r="BC1405" s="143">
        <v>0</v>
      </c>
      <c r="BE1405" s="139">
        <v>0</v>
      </c>
      <c r="BF1405" s="139">
        <v>0</v>
      </c>
      <c r="BG1405" s="139">
        <v>0</v>
      </c>
      <c r="BH1405" s="139">
        <v>0</v>
      </c>
      <c r="BI1405" s="139">
        <v>0</v>
      </c>
      <c r="BJ1405" s="139">
        <v>0</v>
      </c>
      <c r="BK1405" s="139">
        <v>0</v>
      </c>
      <c r="BL1405" s="139">
        <v>0</v>
      </c>
      <c r="BM1405" s="139">
        <v>0</v>
      </c>
      <c r="BN1405" s="139">
        <v>0</v>
      </c>
      <c r="BO1405" s="139">
        <v>0</v>
      </c>
      <c r="BP1405" s="139">
        <v>0</v>
      </c>
      <c r="BQ1405" s="144">
        <v>0</v>
      </c>
    </row>
    <row r="1406" spans="2:96" x14ac:dyDescent="0.25">
      <c r="K1406" s="135" t="s">
        <v>328</v>
      </c>
      <c r="N1406" s="61" t="s">
        <v>1663</v>
      </c>
      <c r="V1406" s="61" t="s">
        <v>431</v>
      </c>
      <c r="W1406" s="61" t="s">
        <v>437</v>
      </c>
      <c r="X1406" s="61">
        <v>171</v>
      </c>
      <c r="AB1406" s="136" t="s">
        <v>387</v>
      </c>
      <c r="AC1406" s="179">
        <v>5400120</v>
      </c>
      <c r="AD1406" s="180" t="s">
        <v>1664</v>
      </c>
      <c r="AE1406" s="139">
        <v>151875.60999999999</v>
      </c>
      <c r="AF1406" s="17">
        <v>1176595.79</v>
      </c>
      <c r="AG1406" s="17">
        <v>2484136.29</v>
      </c>
      <c r="AH1406" s="140">
        <v>2524093.3783361558</v>
      </c>
      <c r="AI1406" s="141">
        <v>717093.19</v>
      </c>
      <c r="AJ1406" s="142">
        <v>2151279.5699999998</v>
      </c>
      <c r="AK1406" s="121">
        <v>1715394.3</v>
      </c>
      <c r="AL1406" s="142">
        <v>2058473.16</v>
      </c>
      <c r="AM1406" s="181">
        <v>2103411.1486134632</v>
      </c>
      <c r="AN1406" s="141">
        <v>2136076.5297226924</v>
      </c>
      <c r="AO1406" s="140">
        <v>2107055.3142857156</v>
      </c>
      <c r="AP1406" s="140">
        <v>2353086.3077880084</v>
      </c>
      <c r="AQ1406" s="140">
        <v>2353086.3077880074</v>
      </c>
      <c r="AR1406" s="142">
        <v>201806.73778800759</v>
      </c>
      <c r="AS1406" s="143">
        <v>9.3807769386294884E-2</v>
      </c>
      <c r="AT1406" s="142">
        <v>-171007.07054814836</v>
      </c>
      <c r="AU1406" s="143">
        <v>-6.7749898643160986E-2</v>
      </c>
      <c r="AV1406" s="142">
        <v>-131049.98221199261</v>
      </c>
      <c r="AW1406" s="143">
        <v>-5.2754747289647547E-2</v>
      </c>
      <c r="AX1406" s="142">
        <v>201806.73778800853</v>
      </c>
      <c r="AY1406" s="143">
        <v>9.3807769386295314E-2</v>
      </c>
      <c r="AZ1406" s="142">
        <v>-171007.07054814743</v>
      </c>
      <c r="BA1406" s="143">
        <v>-6.7749898643160625E-2</v>
      </c>
      <c r="BB1406" s="142">
        <v>-9.3132257461547852E-10</v>
      </c>
      <c r="BC1406" s="143">
        <v>-3.9578768170682086E-16</v>
      </c>
      <c r="BE1406" s="139">
        <v>178184.84189003851</v>
      </c>
      <c r="BF1406" s="139">
        <v>188402.61497351181</v>
      </c>
      <c r="BG1406" s="139">
        <v>185728.21709177134</v>
      </c>
      <c r="BH1406" s="139">
        <v>218202.48666461205</v>
      </c>
      <c r="BI1406" s="139">
        <v>203406.7736776887</v>
      </c>
      <c r="BJ1406" s="139">
        <v>191242.19625383074</v>
      </c>
      <c r="BK1406" s="139">
        <v>179671.49247724126</v>
      </c>
      <c r="BL1406" s="139">
        <v>197110.13984141403</v>
      </c>
      <c r="BM1406" s="139">
        <v>212432.86652856279</v>
      </c>
      <c r="BN1406" s="139">
        <v>177677.49288012017</v>
      </c>
      <c r="BO1406" s="139">
        <v>202451.06972877262</v>
      </c>
      <c r="BP1406" s="139">
        <v>218576.11578044345</v>
      </c>
      <c r="BQ1406" s="144">
        <v>2353086.3077880074</v>
      </c>
    </row>
    <row r="1407" spans="2:96" x14ac:dyDescent="0.25">
      <c r="K1407" s="135" t="s">
        <v>328</v>
      </c>
      <c r="N1407" s="61" t="s">
        <v>1665</v>
      </c>
      <c r="V1407" s="61" t="s">
        <v>431</v>
      </c>
      <c r="W1407" s="61" t="s">
        <v>437</v>
      </c>
      <c r="X1407" s="61">
        <v>171</v>
      </c>
      <c r="AB1407" s="136" t="s">
        <v>387</v>
      </c>
      <c r="AC1407" s="179">
        <v>5400121</v>
      </c>
      <c r="AD1407" s="180" t="s">
        <v>1666</v>
      </c>
      <c r="AE1407" s="139">
        <v>267854.19999999995</v>
      </c>
      <c r="AF1407" s="17">
        <v>659092.47999999998</v>
      </c>
      <c r="AG1407" s="17">
        <v>556344.64</v>
      </c>
      <c r="AH1407" s="140">
        <v>344201.43536178552</v>
      </c>
      <c r="AI1407" s="141">
        <v>121943.73</v>
      </c>
      <c r="AJ1407" s="142">
        <v>365831.19</v>
      </c>
      <c r="AK1407" s="121">
        <v>349981.08</v>
      </c>
      <c r="AL1407" s="142">
        <v>419977.29599999997</v>
      </c>
      <c r="AM1407" s="181">
        <v>287112.79175628891</v>
      </c>
      <c r="AN1407" s="141">
        <v>407069.72360549663</v>
      </c>
      <c r="AO1407" s="140">
        <v>422091.51428571501</v>
      </c>
      <c r="AP1407" s="140">
        <v>374225.58355974162</v>
      </c>
      <c r="AQ1407" s="140">
        <v>378510.93080817495</v>
      </c>
      <c r="AR1407" s="142">
        <v>12679.740808174945</v>
      </c>
      <c r="AS1407" s="143">
        <v>3.4660086823583701E-2</v>
      </c>
      <c r="AT1407" s="142">
        <v>34309.495446389425</v>
      </c>
      <c r="AU1407" s="143">
        <v>9.9678536814720636E-2</v>
      </c>
      <c r="AV1407" s="142">
        <v>-177833.70919182507</v>
      </c>
      <c r="AW1407" s="143">
        <v>-0.31964666576427347</v>
      </c>
      <c r="AX1407" s="142">
        <v>8394.393559741613</v>
      </c>
      <c r="AY1407" s="143">
        <v>2.2946084940820965E-2</v>
      </c>
      <c r="AZ1407" s="142">
        <v>30024.148197956092</v>
      </c>
      <c r="BA1407" s="143">
        <v>8.7228422410261339E-2</v>
      </c>
      <c r="BB1407" s="142">
        <v>4285.3472484333324</v>
      </c>
      <c r="BC1407" s="143">
        <v>1.1451240740063451E-2</v>
      </c>
      <c r="BE1407" s="139">
        <v>28685.241807920353</v>
      </c>
      <c r="BF1407" s="139">
        <v>30111.979630929964</v>
      </c>
      <c r="BG1407" s="139">
        <v>29738.545558702706</v>
      </c>
      <c r="BH1407" s="139">
        <v>34787.119052960581</v>
      </c>
      <c r="BI1407" s="139">
        <v>32690.160428821011</v>
      </c>
      <c r="BJ1407" s="139">
        <v>30966.105930026704</v>
      </c>
      <c r="BK1407" s="139">
        <v>29326.219626938309</v>
      </c>
      <c r="BL1407" s="139">
        <v>31797.754592232064</v>
      </c>
      <c r="BM1407" s="139">
        <v>33969.405522494679</v>
      </c>
      <c r="BN1407" s="139">
        <v>29043.615155264022</v>
      </c>
      <c r="BO1407" s="139">
        <v>32554.71094831439</v>
      </c>
      <c r="BP1407" s="139">
        <v>34840.072553570157</v>
      </c>
      <c r="BQ1407" s="144">
        <v>378510.93080817495</v>
      </c>
    </row>
    <row r="1408" spans="2:96" x14ac:dyDescent="0.25">
      <c r="K1408" s="135" t="s">
        <v>328</v>
      </c>
      <c r="N1408" s="61" t="s">
        <v>3337</v>
      </c>
      <c r="V1408" s="61" t="s">
        <v>431</v>
      </c>
      <c r="W1408" s="61" t="s">
        <v>437</v>
      </c>
      <c r="X1408" s="61">
        <v>171</v>
      </c>
      <c r="AB1408" s="136" t="s">
        <v>387</v>
      </c>
      <c r="AC1408" s="179">
        <v>5400122</v>
      </c>
      <c r="AD1408" s="180" t="s">
        <v>3338</v>
      </c>
      <c r="AE1408" s="139">
        <v>0</v>
      </c>
      <c r="AF1408" s="17">
        <v>0</v>
      </c>
      <c r="AG1408" s="17">
        <v>2024.55</v>
      </c>
      <c r="AH1408" s="140">
        <v>0</v>
      </c>
      <c r="AI1408" s="141">
        <v>0</v>
      </c>
      <c r="AJ1408" s="142">
        <v>0</v>
      </c>
      <c r="AK1408" s="121">
        <v>0</v>
      </c>
      <c r="AL1408" s="142">
        <v>0</v>
      </c>
      <c r="AM1408" s="181">
        <v>0</v>
      </c>
      <c r="AN1408" s="141">
        <v>0</v>
      </c>
      <c r="AO1408" s="140">
        <v>0</v>
      </c>
      <c r="AP1408" s="140">
        <v>0</v>
      </c>
      <c r="AQ1408" s="140">
        <v>0</v>
      </c>
      <c r="AR1408" s="142">
        <v>0</v>
      </c>
      <c r="AS1408" s="143">
        <v>0</v>
      </c>
      <c r="AT1408" s="142">
        <v>0</v>
      </c>
      <c r="AU1408" s="143">
        <v>0</v>
      </c>
      <c r="AV1408" s="142">
        <v>-2024.55</v>
      </c>
      <c r="AW1408" s="143">
        <v>-1</v>
      </c>
      <c r="AX1408" s="142">
        <v>0</v>
      </c>
      <c r="AY1408" s="143">
        <v>0</v>
      </c>
      <c r="AZ1408" s="142">
        <v>0</v>
      </c>
      <c r="BA1408" s="143">
        <v>0</v>
      </c>
      <c r="BB1408" s="142">
        <v>0</v>
      </c>
      <c r="BC1408" s="143">
        <v>0</v>
      </c>
      <c r="BE1408" s="139">
        <v>0</v>
      </c>
      <c r="BF1408" s="139">
        <v>0</v>
      </c>
      <c r="BG1408" s="139">
        <v>0</v>
      </c>
      <c r="BH1408" s="139">
        <v>0</v>
      </c>
      <c r="BI1408" s="139">
        <v>0</v>
      </c>
      <c r="BJ1408" s="139">
        <v>0</v>
      </c>
      <c r="BK1408" s="139">
        <v>0</v>
      </c>
      <c r="BL1408" s="139">
        <v>0</v>
      </c>
      <c r="BM1408" s="139">
        <v>0</v>
      </c>
      <c r="BN1408" s="139">
        <v>0</v>
      </c>
      <c r="BO1408" s="139">
        <v>0</v>
      </c>
      <c r="BP1408" s="139">
        <v>0</v>
      </c>
      <c r="BQ1408" s="144">
        <v>0</v>
      </c>
    </row>
    <row r="1409" spans="11:69" x14ac:dyDescent="0.25">
      <c r="K1409" s="135" t="s">
        <v>328</v>
      </c>
      <c r="N1409" s="61" t="s">
        <v>1667</v>
      </c>
      <c r="V1409" s="61" t="s">
        <v>431</v>
      </c>
      <c r="W1409" s="61" t="s">
        <v>437</v>
      </c>
      <c r="X1409" s="61">
        <v>171</v>
      </c>
      <c r="AB1409" s="136" t="s">
        <v>387</v>
      </c>
      <c r="AC1409" s="179">
        <v>5400310</v>
      </c>
      <c r="AD1409" s="180" t="s">
        <v>1668</v>
      </c>
      <c r="AE1409" s="139">
        <v>0</v>
      </c>
      <c r="AF1409" s="17">
        <v>-7962.329999999999</v>
      </c>
      <c r="AG1409" s="17">
        <v>-16159.47</v>
      </c>
      <c r="AH1409" s="140">
        <v>-9461.4231707316339</v>
      </c>
      <c r="AI1409" s="141">
        <v>-3066.8300000000004</v>
      </c>
      <c r="AJ1409" s="142">
        <v>-9200.4900000000016</v>
      </c>
      <c r="AK1409" s="121">
        <v>-10557.03</v>
      </c>
      <c r="AL1409" s="142">
        <v>-12668.436</v>
      </c>
      <c r="AM1409" s="181">
        <v>-7884.5193089430286</v>
      </c>
      <c r="AN1409" s="141">
        <v>-12133.933861788606</v>
      </c>
      <c r="AO1409" s="140">
        <v>-13391.7257142857</v>
      </c>
      <c r="AP1409" s="140">
        <v>-11414.2691549587</v>
      </c>
      <c r="AQ1409" s="140">
        <v>-11414.269154958709</v>
      </c>
      <c r="AR1409" s="142">
        <v>-2213.7791549587073</v>
      </c>
      <c r="AS1409" s="143">
        <v>-0.24061535363428543</v>
      </c>
      <c r="AT1409" s="142">
        <v>-1952.845984227075</v>
      </c>
      <c r="AU1409" s="143">
        <v>-0.20640087109390595</v>
      </c>
      <c r="AV1409" s="142">
        <v>4745.2008450412904</v>
      </c>
      <c r="AW1409" s="143">
        <v>0.29364829694546235</v>
      </c>
      <c r="AX1409" s="142">
        <v>-2213.7791549586982</v>
      </c>
      <c r="AY1409" s="143">
        <v>-0.24061535363428446</v>
      </c>
      <c r="AZ1409" s="142">
        <v>-1952.8459842270659</v>
      </c>
      <c r="BA1409" s="143">
        <v>-0.20640087109390501</v>
      </c>
      <c r="BB1409" s="142">
        <v>-9.0949470177292824E-12</v>
      </c>
      <c r="BC1409" s="143">
        <v>-7.968050248559423E-16</v>
      </c>
      <c r="BE1409" s="139">
        <v>-969.43107896000402</v>
      </c>
      <c r="BF1409" s="139">
        <v>-938.15910858215796</v>
      </c>
      <c r="BG1409" s="139">
        <v>-969.43107896000402</v>
      </c>
      <c r="BH1409" s="139">
        <v>-969.43107896000402</v>
      </c>
      <c r="BI1409" s="139">
        <v>-875.61516805723102</v>
      </c>
      <c r="BJ1409" s="139">
        <v>-969.43107896000402</v>
      </c>
      <c r="BK1409" s="139">
        <v>-938.15910858215796</v>
      </c>
      <c r="BL1409" s="139">
        <v>-969.43107896000402</v>
      </c>
      <c r="BM1409" s="139">
        <v>-938.15910858215796</v>
      </c>
      <c r="BN1409" s="139">
        <v>-969.43107896000402</v>
      </c>
      <c r="BO1409" s="139">
        <v>-969.43107896000402</v>
      </c>
      <c r="BP1409" s="139">
        <v>-938.15910843497602</v>
      </c>
      <c r="BQ1409" s="144">
        <v>-11414.269154958709</v>
      </c>
    </row>
    <row r="1410" spans="11:69" x14ac:dyDescent="0.25">
      <c r="K1410" s="135" t="s">
        <v>328</v>
      </c>
      <c r="N1410" s="61" t="s">
        <v>1669</v>
      </c>
      <c r="V1410" s="61" t="s">
        <v>431</v>
      </c>
      <c r="W1410" s="61" t="s">
        <v>437</v>
      </c>
      <c r="X1410" s="61">
        <v>171</v>
      </c>
      <c r="AB1410" s="136" t="s">
        <v>387</v>
      </c>
      <c r="AC1410" s="179">
        <v>5400312</v>
      </c>
      <c r="AD1410" s="180" t="s">
        <v>1670</v>
      </c>
      <c r="AE1410" s="139">
        <v>92.049999999999955</v>
      </c>
      <c r="AF1410" s="17">
        <v>-1050.6599999999999</v>
      </c>
      <c r="AG1410" s="17">
        <v>0</v>
      </c>
      <c r="AH1410" s="140">
        <v>0</v>
      </c>
      <c r="AI1410" s="141">
        <v>0</v>
      </c>
      <c r="AJ1410" s="142">
        <v>0</v>
      </c>
      <c r="AK1410" s="121">
        <v>0</v>
      </c>
      <c r="AL1410" s="142">
        <v>0</v>
      </c>
      <c r="AM1410" s="181">
        <v>0</v>
      </c>
      <c r="AN1410" s="141">
        <v>0</v>
      </c>
      <c r="AO1410" s="140">
        <v>0</v>
      </c>
      <c r="AP1410" s="140">
        <v>0</v>
      </c>
      <c r="AQ1410" s="140">
        <v>0</v>
      </c>
      <c r="AR1410" s="142">
        <v>0</v>
      </c>
      <c r="AS1410" s="143">
        <v>0</v>
      </c>
      <c r="AT1410" s="142">
        <v>0</v>
      </c>
      <c r="AU1410" s="143">
        <v>0</v>
      </c>
      <c r="AV1410" s="142">
        <v>0</v>
      </c>
      <c r="AW1410" s="143">
        <v>0</v>
      </c>
      <c r="AX1410" s="142">
        <v>0</v>
      </c>
      <c r="AY1410" s="143">
        <v>0</v>
      </c>
      <c r="AZ1410" s="142">
        <v>0</v>
      </c>
      <c r="BA1410" s="143">
        <v>0</v>
      </c>
      <c r="BB1410" s="142">
        <v>0</v>
      </c>
      <c r="BC1410" s="143">
        <v>0</v>
      </c>
      <c r="BE1410" s="139">
        <v>0</v>
      </c>
      <c r="BF1410" s="139">
        <v>0</v>
      </c>
      <c r="BG1410" s="139">
        <v>0</v>
      </c>
      <c r="BH1410" s="139">
        <v>0</v>
      </c>
      <c r="BI1410" s="139">
        <v>0</v>
      </c>
      <c r="BJ1410" s="139">
        <v>0</v>
      </c>
      <c r="BK1410" s="139">
        <v>0</v>
      </c>
      <c r="BL1410" s="139">
        <v>0</v>
      </c>
      <c r="BM1410" s="139">
        <v>0</v>
      </c>
      <c r="BN1410" s="139">
        <v>0</v>
      </c>
      <c r="BO1410" s="139">
        <v>0</v>
      </c>
      <c r="BP1410" s="139">
        <v>0</v>
      </c>
      <c r="BQ1410" s="144">
        <v>0</v>
      </c>
    </row>
    <row r="1411" spans="11:69" x14ac:dyDescent="0.25">
      <c r="K1411" s="135" t="s">
        <v>328</v>
      </c>
      <c r="N1411" s="61" t="s">
        <v>1671</v>
      </c>
      <c r="V1411" s="61" t="s">
        <v>431</v>
      </c>
      <c r="W1411" s="61" t="s">
        <v>437</v>
      </c>
      <c r="X1411" s="61">
        <v>171</v>
      </c>
      <c r="AB1411" s="136" t="s">
        <v>387</v>
      </c>
      <c r="AC1411" s="179">
        <v>5400313</v>
      </c>
      <c r="AD1411" s="180" t="s">
        <v>1672</v>
      </c>
      <c r="AE1411" s="139">
        <v>0</v>
      </c>
      <c r="AF1411" s="17">
        <v>-30168.930000000004</v>
      </c>
      <c r="AG1411" s="17">
        <v>-50403.39</v>
      </c>
      <c r="AH1411" s="140">
        <v>-52023.787913172142</v>
      </c>
      <c r="AI1411" s="141">
        <v>-19990.45</v>
      </c>
      <c r="AJ1411" s="142">
        <v>-59971.350000000006</v>
      </c>
      <c r="AK1411" s="121">
        <v>-41819.000000000007</v>
      </c>
      <c r="AL1411" s="142">
        <v>-50182.8</v>
      </c>
      <c r="AM1411" s="181">
        <v>-43353.156594310109</v>
      </c>
      <c r="AN1411" s="141">
        <v>-50489.631318862041</v>
      </c>
      <c r="AO1411" s="140">
        <v>-54412.71428571429</v>
      </c>
      <c r="AP1411" s="140">
        <v>-71381.868680785105</v>
      </c>
      <c r="AQ1411" s="140">
        <v>-74237.143428016498</v>
      </c>
      <c r="AR1411" s="142">
        <v>-14265.793428016492</v>
      </c>
      <c r="AS1411" s="143">
        <v>-0.23787680997703889</v>
      </c>
      <c r="AT1411" s="142">
        <v>-22213.355514844356</v>
      </c>
      <c r="AU1411" s="143">
        <v>-0.42698458543461909</v>
      </c>
      <c r="AV1411" s="142">
        <v>-23833.753428016498</v>
      </c>
      <c r="AW1411" s="143">
        <v>-0.47286012762269558</v>
      </c>
      <c r="AX1411" s="142">
        <v>-11410.518680785099</v>
      </c>
      <c r="AY1411" s="143">
        <v>-0.19026616343946062</v>
      </c>
      <c r="AZ1411" s="142">
        <v>-19358.080767612963</v>
      </c>
      <c r="BA1411" s="143">
        <v>-0.37210056291790322</v>
      </c>
      <c r="BB1411" s="142">
        <v>-2855.2747472313931</v>
      </c>
      <c r="BC1411" s="143">
        <v>-3.9999999999999848E-2</v>
      </c>
      <c r="BE1411" s="139">
        <v>-6305.0726479681898</v>
      </c>
      <c r="BF1411" s="139">
        <v>-6101.6825706508798</v>
      </c>
      <c r="BG1411" s="139">
        <v>-6305.0726479681898</v>
      </c>
      <c r="BH1411" s="139">
        <v>-6305.0726479681898</v>
      </c>
      <c r="BI1411" s="139">
        <v>-5694.9046099524503</v>
      </c>
      <c r="BJ1411" s="139">
        <v>-6305.0726479681898</v>
      </c>
      <c r="BK1411" s="139">
        <v>-6101.6825706508798</v>
      </c>
      <c r="BL1411" s="139">
        <v>-6305.0726479681898</v>
      </c>
      <c r="BM1411" s="139">
        <v>-6101.6825706508798</v>
      </c>
      <c r="BN1411" s="139">
        <v>-6305.0726479681898</v>
      </c>
      <c r="BO1411" s="139">
        <v>-6305.0726479681898</v>
      </c>
      <c r="BP1411" s="139">
        <v>-6101.6825703340901</v>
      </c>
      <c r="BQ1411" s="144">
        <v>-74237.143428016512</v>
      </c>
    </row>
    <row r="1412" spans="11:69" x14ac:dyDescent="0.25">
      <c r="K1412" s="135" t="s">
        <v>328</v>
      </c>
      <c r="N1412" s="61" t="s">
        <v>1673</v>
      </c>
      <c r="V1412" s="61" t="s">
        <v>431</v>
      </c>
      <c r="W1412" s="61" t="s">
        <v>437</v>
      </c>
      <c r="X1412" s="61">
        <v>171</v>
      </c>
      <c r="AB1412" s="136" t="s">
        <v>387</v>
      </c>
      <c r="AC1412" s="179">
        <v>5400315</v>
      </c>
      <c r="AD1412" s="180" t="s">
        <v>1674</v>
      </c>
      <c r="AE1412" s="139">
        <v>0</v>
      </c>
      <c r="AF1412" s="17">
        <v>-30263.26</v>
      </c>
      <c r="AG1412" s="17">
        <v>-73698.25</v>
      </c>
      <c r="AH1412" s="140">
        <v>-58093.120609954458</v>
      </c>
      <c r="AI1412" s="141">
        <v>-19211.150000000001</v>
      </c>
      <c r="AJ1412" s="142">
        <v>-57633.450000000004</v>
      </c>
      <c r="AK1412" s="121">
        <v>-45561.68</v>
      </c>
      <c r="AL1412" s="142">
        <v>-54674.015999999996</v>
      </c>
      <c r="AM1412" s="181">
        <v>-48410.933841628706</v>
      </c>
      <c r="AN1412" s="141">
        <v>-55243.866768325752</v>
      </c>
      <c r="AO1412" s="140">
        <v>-56565.599999999999</v>
      </c>
      <c r="AP1412" s="140">
        <v>-71365.674188700898</v>
      </c>
      <c r="AQ1412" s="140">
        <v>-71365.674188700839</v>
      </c>
      <c r="AR1412" s="142">
        <v>-13732.224188700835</v>
      </c>
      <c r="AS1412" s="143">
        <v>-0.23826830059107748</v>
      </c>
      <c r="AT1412" s="142">
        <v>-13272.553578746381</v>
      </c>
      <c r="AU1412" s="143">
        <v>-0.2284703152350897</v>
      </c>
      <c r="AV1412" s="142">
        <v>2332.5758112991607</v>
      </c>
      <c r="AW1412" s="143">
        <v>3.1650355487398418E-2</v>
      </c>
      <c r="AX1412" s="142">
        <v>-13732.224188700893</v>
      </c>
      <c r="AY1412" s="143">
        <v>-0.23826830059107848</v>
      </c>
      <c r="AZ1412" s="142">
        <v>-13272.55357874644</v>
      </c>
      <c r="BA1412" s="143">
        <v>-0.2284703152350907</v>
      </c>
      <c r="BB1412" s="142">
        <v>5.8207660913467407E-11</v>
      </c>
      <c r="BC1412" s="143">
        <v>8.1562546105230015E-16</v>
      </c>
      <c r="BE1412" s="139">
        <v>-6379.9988163343405</v>
      </c>
      <c r="BF1412" s="139">
        <v>-5669.8609826497805</v>
      </c>
      <c r="BG1412" s="139">
        <v>-5933.3052727391896</v>
      </c>
      <c r="BH1412" s="139">
        <v>-6156.6520445393207</v>
      </c>
      <c r="BI1412" s="139">
        <v>-5589.6659462326288</v>
      </c>
      <c r="BJ1412" s="139">
        <v>-5933.3052727391896</v>
      </c>
      <c r="BK1412" s="139">
        <v>-6116.5545263307404</v>
      </c>
      <c r="BL1412" s="139">
        <v>-5933.3052727391896</v>
      </c>
      <c r="BM1412" s="139">
        <v>-5893.2077545306101</v>
      </c>
      <c r="BN1412" s="139">
        <v>-6156.6520445393207</v>
      </c>
      <c r="BO1412" s="139">
        <v>-5933.3052727391896</v>
      </c>
      <c r="BP1412" s="139">
        <v>-5669.86098258734</v>
      </c>
      <c r="BQ1412" s="144">
        <v>-71365.674188700839</v>
      </c>
    </row>
    <row r="1413" spans="11:69" x14ac:dyDescent="0.25">
      <c r="K1413" s="135" t="s">
        <v>328</v>
      </c>
      <c r="N1413" s="61" t="s">
        <v>1675</v>
      </c>
      <c r="V1413" s="61" t="s">
        <v>431</v>
      </c>
      <c r="W1413" s="61" t="s">
        <v>437</v>
      </c>
      <c r="X1413" s="61">
        <v>171</v>
      </c>
      <c r="AB1413" s="136" t="s">
        <v>387</v>
      </c>
      <c r="AC1413" s="179">
        <v>5400316</v>
      </c>
      <c r="AD1413" s="180" t="s">
        <v>1676</v>
      </c>
      <c r="AE1413" s="139">
        <v>0</v>
      </c>
      <c r="AF1413" s="17">
        <v>-68221.959999999992</v>
      </c>
      <c r="AG1413" s="17">
        <v>-139844.45000000001</v>
      </c>
      <c r="AH1413" s="140">
        <v>-136286.20881446041</v>
      </c>
      <c r="AI1413" s="141">
        <v>-52839.08</v>
      </c>
      <c r="AJ1413" s="142">
        <v>-158517.24</v>
      </c>
      <c r="AK1413" s="121">
        <v>-107867.95</v>
      </c>
      <c r="AL1413" s="142">
        <v>-129441.54000000001</v>
      </c>
      <c r="AM1413" s="181">
        <v>-113571.840678717</v>
      </c>
      <c r="AN1413" s="141">
        <v>-130582.31813574341</v>
      </c>
      <c r="AO1413" s="140">
        <v>273472.188571429</v>
      </c>
      <c r="AP1413" s="140">
        <v>-192453.01209215101</v>
      </c>
      <c r="AQ1413" s="140">
        <v>-200151.13257583702</v>
      </c>
      <c r="AR1413" s="142">
        <v>-41633.892575837031</v>
      </c>
      <c r="AS1413" s="143">
        <v>-0.26264583319667334</v>
      </c>
      <c r="AT1413" s="142">
        <v>-63864.923761376616</v>
      </c>
      <c r="AU1413" s="143">
        <v>-0.46860885130587288</v>
      </c>
      <c r="AV1413" s="142">
        <v>-60306.682575837011</v>
      </c>
      <c r="AW1413" s="143">
        <v>-0.43124115812845631</v>
      </c>
      <c r="AX1413" s="142">
        <v>-33935.772092151019</v>
      </c>
      <c r="AY1413" s="143">
        <v>-0.21408253191987836</v>
      </c>
      <c r="AZ1413" s="142">
        <v>-56166.803277690604</v>
      </c>
      <c r="BA1413" s="143">
        <v>-0.41212389548641643</v>
      </c>
      <c r="BB1413" s="142">
        <v>-7698.1204836860124</v>
      </c>
      <c r="BC1413" s="143">
        <v>-3.9999999999999855E-2</v>
      </c>
      <c r="BE1413" s="139">
        <v>-17801.963079118101</v>
      </c>
      <c r="BF1413" s="139">
        <v>-15957.6796451551</v>
      </c>
      <c r="BG1413" s="139">
        <v>-16677.0824113778</v>
      </c>
      <c r="BH1413" s="139">
        <v>-17239.522745253798</v>
      </c>
      <c r="BI1413" s="139">
        <v>-15643.754780534</v>
      </c>
      <c r="BJ1413" s="139">
        <v>-16677.0824113778</v>
      </c>
      <c r="BK1413" s="139">
        <v>-17082.5603129433</v>
      </c>
      <c r="BL1413" s="139">
        <v>-16677.0824113778</v>
      </c>
      <c r="BM1413" s="139">
        <v>-16520.119979067302</v>
      </c>
      <c r="BN1413" s="139">
        <v>-17239.522745253798</v>
      </c>
      <c r="BO1413" s="139">
        <v>-16677.0824113778</v>
      </c>
      <c r="BP1413" s="139">
        <v>-15957.6796430004</v>
      </c>
      <c r="BQ1413" s="144">
        <v>-200151.13257583702</v>
      </c>
    </row>
    <row r="1414" spans="11:69" x14ac:dyDescent="0.25">
      <c r="K1414" s="135" t="s">
        <v>328</v>
      </c>
      <c r="N1414" s="61" t="s">
        <v>1677</v>
      </c>
      <c r="V1414" s="61" t="s">
        <v>431</v>
      </c>
      <c r="W1414" s="61" t="s">
        <v>437</v>
      </c>
      <c r="X1414" s="61">
        <v>171</v>
      </c>
      <c r="AB1414" s="136" t="s">
        <v>387</v>
      </c>
      <c r="AC1414" s="179">
        <v>5400317</v>
      </c>
      <c r="AD1414" s="180" t="s">
        <v>1678</v>
      </c>
      <c r="AE1414" s="139">
        <v>483.35999999999967</v>
      </c>
      <c r="AF1414" s="17">
        <v>-5516.48</v>
      </c>
      <c r="AG1414" s="17">
        <v>0</v>
      </c>
      <c r="AH1414" s="140">
        <v>0</v>
      </c>
      <c r="AI1414" s="141">
        <v>0</v>
      </c>
      <c r="AJ1414" s="142">
        <v>0</v>
      </c>
      <c r="AK1414" s="121">
        <v>0</v>
      </c>
      <c r="AL1414" s="142">
        <v>0</v>
      </c>
      <c r="AM1414" s="181">
        <v>0</v>
      </c>
      <c r="AN1414" s="141">
        <v>0</v>
      </c>
      <c r="AO1414" s="140">
        <v>0</v>
      </c>
      <c r="AP1414" s="140">
        <v>0</v>
      </c>
      <c r="AQ1414" s="140">
        <v>0</v>
      </c>
      <c r="AR1414" s="142">
        <v>0</v>
      </c>
      <c r="AS1414" s="143">
        <v>0</v>
      </c>
      <c r="AT1414" s="142">
        <v>0</v>
      </c>
      <c r="AU1414" s="143">
        <v>0</v>
      </c>
      <c r="AV1414" s="142">
        <v>0</v>
      </c>
      <c r="AW1414" s="143">
        <v>0</v>
      </c>
      <c r="AX1414" s="142">
        <v>0</v>
      </c>
      <c r="AY1414" s="143">
        <v>0</v>
      </c>
      <c r="AZ1414" s="142">
        <v>0</v>
      </c>
      <c r="BA1414" s="143">
        <v>0</v>
      </c>
      <c r="BB1414" s="142">
        <v>0</v>
      </c>
      <c r="BC1414" s="143">
        <v>0</v>
      </c>
      <c r="BE1414" s="139">
        <v>0</v>
      </c>
      <c r="BF1414" s="139">
        <v>0</v>
      </c>
      <c r="BG1414" s="139">
        <v>0</v>
      </c>
      <c r="BH1414" s="139">
        <v>0</v>
      </c>
      <c r="BI1414" s="139">
        <v>0</v>
      </c>
      <c r="BJ1414" s="139">
        <v>0</v>
      </c>
      <c r="BK1414" s="139">
        <v>0</v>
      </c>
      <c r="BL1414" s="139">
        <v>0</v>
      </c>
      <c r="BM1414" s="139">
        <v>0</v>
      </c>
      <c r="BN1414" s="139">
        <v>0</v>
      </c>
      <c r="BO1414" s="139">
        <v>0</v>
      </c>
      <c r="BP1414" s="139">
        <v>0</v>
      </c>
      <c r="BQ1414" s="144">
        <v>0</v>
      </c>
    </row>
    <row r="1415" spans="11:69" x14ac:dyDescent="0.25">
      <c r="K1415" s="135" t="s">
        <v>328</v>
      </c>
      <c r="N1415" s="61" t="s">
        <v>1679</v>
      </c>
      <c r="V1415" s="61" t="s">
        <v>431</v>
      </c>
      <c r="W1415" s="61" t="s">
        <v>437</v>
      </c>
      <c r="X1415" s="61">
        <v>171</v>
      </c>
      <c r="AB1415" s="136" t="s">
        <v>387</v>
      </c>
      <c r="AC1415" s="179">
        <v>5400320</v>
      </c>
      <c r="AD1415" s="180" t="s">
        <v>1680</v>
      </c>
      <c r="AE1415" s="139">
        <v>3700.8700000000008</v>
      </c>
      <c r="AF1415" s="17">
        <v>-9372.68</v>
      </c>
      <c r="AG1415" s="17">
        <v>-37677.72</v>
      </c>
      <c r="AH1415" s="140">
        <v>-29730.036481188086</v>
      </c>
      <c r="AI1415" s="141">
        <v>-9078.0499999999993</v>
      </c>
      <c r="AJ1415" s="142">
        <v>-27234.149999999998</v>
      </c>
      <c r="AK1415" s="121">
        <v>-22193.84</v>
      </c>
      <c r="AL1415" s="142">
        <v>-26632.608</v>
      </c>
      <c r="AM1415" s="181">
        <v>-24775.030400990072</v>
      </c>
      <c r="AN1415" s="141">
        <v>-27148.846080198015</v>
      </c>
      <c r="AO1415" s="140">
        <v>-26892.908571428576</v>
      </c>
      <c r="AP1415" s="140">
        <v>-29788.924862631764</v>
      </c>
      <c r="AQ1415" s="140">
        <v>-29788.924862631764</v>
      </c>
      <c r="AR1415" s="142">
        <v>-2554.7748626317662</v>
      </c>
      <c r="AS1415" s="143">
        <v>-9.3807769386295009E-2</v>
      </c>
      <c r="AT1415" s="142">
        <v>-58.888381443677645</v>
      </c>
      <c r="AU1415" s="143">
        <v>-1.9807705745985118E-3</v>
      </c>
      <c r="AV1415" s="142">
        <v>7888.7951373682372</v>
      </c>
      <c r="AW1415" s="143">
        <v>0.2093755974981564</v>
      </c>
      <c r="AX1415" s="142">
        <v>-2554.7748626317662</v>
      </c>
      <c r="AY1415" s="143">
        <v>-9.3807769386295009E-2</v>
      </c>
      <c r="AZ1415" s="142">
        <v>-58.888381443677645</v>
      </c>
      <c r="BA1415" s="143">
        <v>-1.9807705745985118E-3</v>
      </c>
      <c r="BB1415" s="142">
        <v>0</v>
      </c>
      <c r="BC1415" s="143">
        <v>0</v>
      </c>
      <c r="BE1415" s="139">
        <v>-2255.7331829073205</v>
      </c>
      <c r="BF1415" s="139">
        <v>-2385.0852060947468</v>
      </c>
      <c r="BG1415" s="139">
        <v>-2351.2286334359901</v>
      </c>
      <c r="BH1415" s="139">
        <v>-2762.3370458526915</v>
      </c>
      <c r="BI1415" s="139">
        <v>-2575.030536525861</v>
      </c>
      <c r="BJ1415" s="139">
        <v>-2421.0329200059591</v>
      </c>
      <c r="BK1415" s="139">
        <v>-2274.553454179395</v>
      </c>
      <c r="BL1415" s="139">
        <v>-2495.318223545461</v>
      </c>
      <c r="BM1415" s="139">
        <v>-2689.2964692491646</v>
      </c>
      <c r="BN1415" s="139">
        <v>-2249.3103919176469</v>
      </c>
      <c r="BO1415" s="139">
        <v>-2562.9317907081013</v>
      </c>
      <c r="BP1415" s="139">
        <v>-2767.0670082094284</v>
      </c>
      <c r="BQ1415" s="144">
        <v>-29788.924862631768</v>
      </c>
    </row>
    <row r="1416" spans="11:69" x14ac:dyDescent="0.25">
      <c r="K1416" s="135" t="s">
        <v>328</v>
      </c>
      <c r="N1416" s="61" t="s">
        <v>1681</v>
      </c>
      <c r="V1416" s="61" t="s">
        <v>431</v>
      </c>
      <c r="W1416" s="61" t="s">
        <v>437</v>
      </c>
      <c r="X1416" s="61">
        <v>171</v>
      </c>
      <c r="AB1416" s="136" t="s">
        <v>387</v>
      </c>
      <c r="AC1416" s="179">
        <v>5400321</v>
      </c>
      <c r="AD1416" s="180" t="s">
        <v>1682</v>
      </c>
      <c r="AE1416" s="139">
        <v>1536.2400000000002</v>
      </c>
      <c r="AF1416" s="17">
        <v>-707.27999999999963</v>
      </c>
      <c r="AG1416" s="17">
        <v>-5833.99</v>
      </c>
      <c r="AH1416" s="140">
        <v>-4480.5209039476013</v>
      </c>
      <c r="AI1416" s="141">
        <v>-1649.86</v>
      </c>
      <c r="AJ1416" s="142">
        <v>-4949.58</v>
      </c>
      <c r="AK1416" s="121">
        <v>-3853.0000000000005</v>
      </c>
      <c r="AL1416" s="142">
        <v>-4623.6000000000004</v>
      </c>
      <c r="AM1416" s="181">
        <v>-3733.7674199563344</v>
      </c>
      <c r="AN1416" s="141">
        <v>-4599.7534839912678</v>
      </c>
      <c r="AO1416" s="140">
        <v>-4745.2114285714315</v>
      </c>
      <c r="AP1416" s="140">
        <v>-5063.1534831013987</v>
      </c>
      <c r="AQ1416" s="140">
        <v>-5121.1328725402727</v>
      </c>
      <c r="AR1416" s="142">
        <v>-171.5528725402728</v>
      </c>
      <c r="AS1416" s="143">
        <v>-3.4660086823583576E-2</v>
      </c>
      <c r="AT1416" s="142">
        <v>-640.61196859267147</v>
      </c>
      <c r="AU1416" s="143">
        <v>-0.14297711858196105</v>
      </c>
      <c r="AV1416" s="142">
        <v>712.85712745972705</v>
      </c>
      <c r="AW1416" s="143">
        <v>0.12219032385378224</v>
      </c>
      <c r="AX1416" s="142">
        <v>-113.57348310139878</v>
      </c>
      <c r="AY1416" s="143">
        <v>-2.2946084940823015E-2</v>
      </c>
      <c r="AZ1416" s="142">
        <v>-582.63257915379745</v>
      </c>
      <c r="BA1416" s="143">
        <v>-0.13003679519505512</v>
      </c>
      <c r="BB1416" s="142">
        <v>-57.979389438874023</v>
      </c>
      <c r="BC1416" s="143">
        <v>-1.1451240740061302E-2</v>
      </c>
      <c r="BE1416" s="139">
        <v>-388.1022259136692</v>
      </c>
      <c r="BF1416" s="139">
        <v>-407.40553625746924</v>
      </c>
      <c r="BG1416" s="139">
        <v>-402.35309167171761</v>
      </c>
      <c r="BH1416" s="139">
        <v>-470.65869020668424</v>
      </c>
      <c r="BI1416" s="139">
        <v>-442.28750494260447</v>
      </c>
      <c r="BJ1416" s="139">
        <v>-418.96159425100319</v>
      </c>
      <c r="BK1416" s="139">
        <v>-396.7744525585735</v>
      </c>
      <c r="BL1416" s="139">
        <v>-430.21353694478609</v>
      </c>
      <c r="BM1416" s="139">
        <v>-459.59528542667186</v>
      </c>
      <c r="BN1416" s="139">
        <v>-392.95090366732211</v>
      </c>
      <c r="BO1416" s="139">
        <v>-440.45491642076252</v>
      </c>
      <c r="BP1416" s="139">
        <v>-471.37513427900922</v>
      </c>
      <c r="BQ1416" s="144">
        <v>-5121.1328725402736</v>
      </c>
    </row>
    <row r="1417" spans="11:69" x14ac:dyDescent="0.25">
      <c r="K1417" s="135" t="s">
        <v>328</v>
      </c>
      <c r="N1417" s="61" t="s">
        <v>1683</v>
      </c>
      <c r="V1417" s="61" t="s">
        <v>431</v>
      </c>
      <c r="W1417" s="61" t="s">
        <v>437</v>
      </c>
      <c r="X1417" s="61">
        <v>171</v>
      </c>
      <c r="AB1417" s="136" t="s">
        <v>387</v>
      </c>
      <c r="AC1417" s="179">
        <v>5400322</v>
      </c>
      <c r="AD1417" s="180" t="s">
        <v>1684</v>
      </c>
      <c r="AE1417" s="139">
        <v>9983.2099999999991</v>
      </c>
      <c r="AF1417" s="17">
        <v>6318.91</v>
      </c>
      <c r="AG1417" s="17">
        <v>0</v>
      </c>
      <c r="AH1417" s="140">
        <v>0</v>
      </c>
      <c r="AI1417" s="141">
        <v>0</v>
      </c>
      <c r="AJ1417" s="142">
        <v>0</v>
      </c>
      <c r="AK1417" s="121">
        <v>0</v>
      </c>
      <c r="AL1417" s="142">
        <v>0</v>
      </c>
      <c r="AM1417" s="181">
        <v>0</v>
      </c>
      <c r="AN1417" s="141">
        <v>0</v>
      </c>
      <c r="AO1417" s="140">
        <v>0</v>
      </c>
      <c r="AP1417" s="140">
        <v>0</v>
      </c>
      <c r="AQ1417" s="140">
        <v>0</v>
      </c>
      <c r="AR1417" s="142">
        <v>0</v>
      </c>
      <c r="AS1417" s="143">
        <v>0</v>
      </c>
      <c r="AT1417" s="142">
        <v>0</v>
      </c>
      <c r="AU1417" s="143">
        <v>0</v>
      </c>
      <c r="AV1417" s="142">
        <v>0</v>
      </c>
      <c r="AW1417" s="143">
        <v>0</v>
      </c>
      <c r="AX1417" s="142">
        <v>0</v>
      </c>
      <c r="AY1417" s="143">
        <v>0</v>
      </c>
      <c r="AZ1417" s="142">
        <v>0</v>
      </c>
      <c r="BA1417" s="143">
        <v>0</v>
      </c>
      <c r="BB1417" s="142">
        <v>0</v>
      </c>
      <c r="BC1417" s="143">
        <v>0</v>
      </c>
      <c r="BE1417" s="139">
        <v>0</v>
      </c>
      <c r="BF1417" s="139">
        <v>0</v>
      </c>
      <c r="BG1417" s="139">
        <v>0</v>
      </c>
      <c r="BH1417" s="139">
        <v>0</v>
      </c>
      <c r="BI1417" s="139">
        <v>0</v>
      </c>
      <c r="BJ1417" s="139">
        <v>0</v>
      </c>
      <c r="BK1417" s="139">
        <v>0</v>
      </c>
      <c r="BL1417" s="139">
        <v>0</v>
      </c>
      <c r="BM1417" s="139">
        <v>0</v>
      </c>
      <c r="BN1417" s="139">
        <v>0</v>
      </c>
      <c r="BO1417" s="139">
        <v>0</v>
      </c>
      <c r="BP1417" s="139">
        <v>0</v>
      </c>
      <c r="BQ1417" s="144">
        <v>0</v>
      </c>
    </row>
    <row r="1418" spans="11:69" x14ac:dyDescent="0.25">
      <c r="K1418" s="135" t="s">
        <v>328</v>
      </c>
      <c r="N1418" s="61" t="s">
        <v>3339</v>
      </c>
      <c r="V1418" s="61" t="s">
        <v>431</v>
      </c>
      <c r="W1418" s="61" t="s">
        <v>437</v>
      </c>
      <c r="X1418" s="61">
        <v>171</v>
      </c>
      <c r="AB1418" s="136" t="s">
        <v>387</v>
      </c>
      <c r="AC1418" s="179">
        <v>5400326</v>
      </c>
      <c r="AD1418" s="180" t="s">
        <v>3340</v>
      </c>
      <c r="AE1418" s="139">
        <v>16530.510000000002</v>
      </c>
      <c r="AF1418" s="17">
        <v>27295.11</v>
      </c>
      <c r="AG1418" s="17">
        <v>0</v>
      </c>
      <c r="AH1418" s="140">
        <v>0</v>
      </c>
      <c r="AI1418" s="141">
        <v>0</v>
      </c>
      <c r="AJ1418" s="142">
        <v>0</v>
      </c>
      <c r="AK1418" s="121">
        <v>0</v>
      </c>
      <c r="AL1418" s="142">
        <v>0</v>
      </c>
      <c r="AM1418" s="181">
        <v>0</v>
      </c>
      <c r="AN1418" s="141">
        <v>0</v>
      </c>
      <c r="AO1418" s="140">
        <v>0</v>
      </c>
      <c r="AP1418" s="140">
        <v>0</v>
      </c>
      <c r="AQ1418" s="140">
        <v>0</v>
      </c>
      <c r="AR1418" s="142">
        <v>0</v>
      </c>
      <c r="AS1418" s="143">
        <v>0</v>
      </c>
      <c r="AT1418" s="142">
        <v>0</v>
      </c>
      <c r="AU1418" s="143">
        <v>0</v>
      </c>
      <c r="AV1418" s="142">
        <v>0</v>
      </c>
      <c r="AW1418" s="143">
        <v>0</v>
      </c>
      <c r="AX1418" s="142">
        <v>0</v>
      </c>
      <c r="AY1418" s="143">
        <v>0</v>
      </c>
      <c r="AZ1418" s="142">
        <v>0</v>
      </c>
      <c r="BA1418" s="143">
        <v>0</v>
      </c>
      <c r="BB1418" s="142">
        <v>0</v>
      </c>
      <c r="BC1418" s="143">
        <v>0</v>
      </c>
      <c r="BE1418" s="139">
        <v>0</v>
      </c>
      <c r="BF1418" s="139">
        <v>0</v>
      </c>
      <c r="BG1418" s="139">
        <v>0</v>
      </c>
      <c r="BH1418" s="139">
        <v>0</v>
      </c>
      <c r="BI1418" s="139">
        <v>0</v>
      </c>
      <c r="BJ1418" s="139">
        <v>0</v>
      </c>
      <c r="BK1418" s="139">
        <v>0</v>
      </c>
      <c r="BL1418" s="139">
        <v>0</v>
      </c>
      <c r="BM1418" s="139">
        <v>0</v>
      </c>
      <c r="BN1418" s="139">
        <v>0</v>
      </c>
      <c r="BO1418" s="139">
        <v>0</v>
      </c>
      <c r="BP1418" s="139">
        <v>0</v>
      </c>
      <c r="BQ1418" s="144">
        <v>0</v>
      </c>
    </row>
    <row r="1419" spans="11:69" x14ac:dyDescent="0.25">
      <c r="K1419" s="135" t="s">
        <v>328</v>
      </c>
      <c r="N1419" s="61" t="s">
        <v>3341</v>
      </c>
      <c r="V1419" s="61" t="s">
        <v>431</v>
      </c>
      <c r="W1419" s="61" t="s">
        <v>437</v>
      </c>
      <c r="X1419" s="61">
        <v>171</v>
      </c>
      <c r="AB1419" s="136" t="s">
        <v>387</v>
      </c>
      <c r="AC1419" s="179">
        <v>5400328</v>
      </c>
      <c r="AD1419" s="180" t="s">
        <v>3342</v>
      </c>
      <c r="AE1419" s="139">
        <v>86560.13</v>
      </c>
      <c r="AF1419" s="17">
        <v>38474.99</v>
      </c>
      <c r="AG1419" s="17">
        <v>0</v>
      </c>
      <c r="AH1419" s="140">
        <v>0</v>
      </c>
      <c r="AI1419" s="141">
        <v>0</v>
      </c>
      <c r="AJ1419" s="142">
        <v>0</v>
      </c>
      <c r="AK1419" s="121">
        <v>0</v>
      </c>
      <c r="AL1419" s="142">
        <v>0</v>
      </c>
      <c r="AM1419" s="181">
        <v>0</v>
      </c>
      <c r="AN1419" s="141">
        <v>0</v>
      </c>
      <c r="AO1419" s="140">
        <v>0</v>
      </c>
      <c r="AP1419" s="140">
        <v>0</v>
      </c>
      <c r="AQ1419" s="140">
        <v>0</v>
      </c>
      <c r="AR1419" s="142">
        <v>0</v>
      </c>
      <c r="AS1419" s="143">
        <v>0</v>
      </c>
      <c r="AT1419" s="142">
        <v>0</v>
      </c>
      <c r="AU1419" s="143">
        <v>0</v>
      </c>
      <c r="AV1419" s="142">
        <v>0</v>
      </c>
      <c r="AW1419" s="143">
        <v>0</v>
      </c>
      <c r="AX1419" s="142">
        <v>0</v>
      </c>
      <c r="AY1419" s="143">
        <v>0</v>
      </c>
      <c r="AZ1419" s="142">
        <v>0</v>
      </c>
      <c r="BA1419" s="143">
        <v>0</v>
      </c>
      <c r="BB1419" s="142">
        <v>0</v>
      </c>
      <c r="BC1419" s="143">
        <v>0</v>
      </c>
      <c r="BE1419" s="139">
        <v>0</v>
      </c>
      <c r="BF1419" s="139">
        <v>0</v>
      </c>
      <c r="BG1419" s="139">
        <v>0</v>
      </c>
      <c r="BH1419" s="139">
        <v>0</v>
      </c>
      <c r="BI1419" s="139">
        <v>0</v>
      </c>
      <c r="BJ1419" s="139">
        <v>0</v>
      </c>
      <c r="BK1419" s="139">
        <v>0</v>
      </c>
      <c r="BL1419" s="139">
        <v>0</v>
      </c>
      <c r="BM1419" s="139">
        <v>0</v>
      </c>
      <c r="BN1419" s="139">
        <v>0</v>
      </c>
      <c r="BO1419" s="139">
        <v>0</v>
      </c>
      <c r="BP1419" s="139">
        <v>0</v>
      </c>
      <c r="BQ1419" s="144">
        <v>0</v>
      </c>
    </row>
    <row r="1420" spans="11:69" x14ac:dyDescent="0.25">
      <c r="K1420" s="135" t="s">
        <v>328</v>
      </c>
      <c r="N1420" s="61" t="s">
        <v>3343</v>
      </c>
      <c r="V1420" s="61" t="s">
        <v>431</v>
      </c>
      <c r="W1420" s="61" t="s">
        <v>437</v>
      </c>
      <c r="X1420" s="61">
        <v>171</v>
      </c>
      <c r="AB1420" s="136" t="s">
        <v>387</v>
      </c>
      <c r="AC1420" s="179">
        <v>5400330</v>
      </c>
      <c r="AD1420" s="180" t="s">
        <v>3344</v>
      </c>
      <c r="AE1420" s="139">
        <v>61255.409999999989</v>
      </c>
      <c r="AF1420" s="17">
        <v>45702.989999999991</v>
      </c>
      <c r="AG1420" s="17">
        <v>0</v>
      </c>
      <c r="AH1420" s="140">
        <v>0</v>
      </c>
      <c r="AI1420" s="141">
        <v>0</v>
      </c>
      <c r="AJ1420" s="142">
        <v>0</v>
      </c>
      <c r="AK1420" s="121">
        <v>0</v>
      </c>
      <c r="AL1420" s="142">
        <v>0</v>
      </c>
      <c r="AM1420" s="181">
        <v>0</v>
      </c>
      <c r="AN1420" s="141">
        <v>0</v>
      </c>
      <c r="AO1420" s="140">
        <v>0</v>
      </c>
      <c r="AP1420" s="140">
        <v>0</v>
      </c>
      <c r="AQ1420" s="140">
        <v>0</v>
      </c>
      <c r="AR1420" s="142">
        <v>0</v>
      </c>
      <c r="AS1420" s="143">
        <v>0</v>
      </c>
      <c r="AT1420" s="142">
        <v>0</v>
      </c>
      <c r="AU1420" s="143">
        <v>0</v>
      </c>
      <c r="AV1420" s="142">
        <v>0</v>
      </c>
      <c r="AW1420" s="143">
        <v>0</v>
      </c>
      <c r="AX1420" s="142">
        <v>0</v>
      </c>
      <c r="AY1420" s="143">
        <v>0</v>
      </c>
      <c r="AZ1420" s="142">
        <v>0</v>
      </c>
      <c r="BA1420" s="143">
        <v>0</v>
      </c>
      <c r="BB1420" s="142">
        <v>0</v>
      </c>
      <c r="BC1420" s="143">
        <v>0</v>
      </c>
      <c r="BE1420" s="139">
        <v>0</v>
      </c>
      <c r="BF1420" s="139">
        <v>0</v>
      </c>
      <c r="BG1420" s="139">
        <v>0</v>
      </c>
      <c r="BH1420" s="139">
        <v>0</v>
      </c>
      <c r="BI1420" s="139">
        <v>0</v>
      </c>
      <c r="BJ1420" s="139">
        <v>0</v>
      </c>
      <c r="BK1420" s="139">
        <v>0</v>
      </c>
      <c r="BL1420" s="139">
        <v>0</v>
      </c>
      <c r="BM1420" s="139">
        <v>0</v>
      </c>
      <c r="BN1420" s="139">
        <v>0</v>
      </c>
      <c r="BO1420" s="139">
        <v>0</v>
      </c>
      <c r="BP1420" s="139">
        <v>0</v>
      </c>
      <c r="BQ1420" s="144">
        <v>0</v>
      </c>
    </row>
    <row r="1421" spans="11:69" x14ac:dyDescent="0.25">
      <c r="K1421" s="135" t="s">
        <v>328</v>
      </c>
      <c r="N1421" s="61" t="s">
        <v>1685</v>
      </c>
      <c r="V1421" s="61" t="s">
        <v>431</v>
      </c>
      <c r="W1421" s="61" t="s">
        <v>437</v>
      </c>
      <c r="X1421" s="61">
        <v>171</v>
      </c>
      <c r="AB1421" s="136" t="s">
        <v>387</v>
      </c>
      <c r="AC1421" s="179">
        <v>5400510</v>
      </c>
      <c r="AD1421" s="180" t="s">
        <v>1686</v>
      </c>
      <c r="AE1421" s="139">
        <v>0</v>
      </c>
      <c r="AF1421" s="17">
        <v>-16755.919999999998</v>
      </c>
      <c r="AG1421" s="17">
        <v>-6802.07</v>
      </c>
      <c r="AH1421" s="140">
        <v>0</v>
      </c>
      <c r="AI1421" s="141">
        <v>0</v>
      </c>
      <c r="AJ1421" s="142">
        <v>0</v>
      </c>
      <c r="AK1421" s="121">
        <v>0</v>
      </c>
      <c r="AL1421" s="142">
        <v>0</v>
      </c>
      <c r="AM1421" s="181">
        <v>0</v>
      </c>
      <c r="AN1421" s="141">
        <v>0</v>
      </c>
      <c r="AO1421" s="140">
        <v>0</v>
      </c>
      <c r="AP1421" s="140">
        <v>0</v>
      </c>
      <c r="AQ1421" s="140">
        <v>0</v>
      </c>
      <c r="AR1421" s="142">
        <v>0</v>
      </c>
      <c r="AS1421" s="143">
        <v>0</v>
      </c>
      <c r="AT1421" s="142">
        <v>0</v>
      </c>
      <c r="AU1421" s="143">
        <v>0</v>
      </c>
      <c r="AV1421" s="142">
        <v>6802.07</v>
      </c>
      <c r="AW1421" s="143">
        <v>1</v>
      </c>
      <c r="AX1421" s="142">
        <v>0</v>
      </c>
      <c r="AY1421" s="143">
        <v>0</v>
      </c>
      <c r="AZ1421" s="142">
        <v>0</v>
      </c>
      <c r="BA1421" s="143">
        <v>0</v>
      </c>
      <c r="BB1421" s="142">
        <v>0</v>
      </c>
      <c r="BC1421" s="143">
        <v>0</v>
      </c>
      <c r="BE1421" s="139">
        <v>0</v>
      </c>
      <c r="BF1421" s="139">
        <v>0</v>
      </c>
      <c r="BG1421" s="139">
        <v>0</v>
      </c>
      <c r="BH1421" s="139">
        <v>0</v>
      </c>
      <c r="BI1421" s="139">
        <v>0</v>
      </c>
      <c r="BJ1421" s="139">
        <v>0</v>
      </c>
      <c r="BK1421" s="139">
        <v>0</v>
      </c>
      <c r="BL1421" s="139">
        <v>0</v>
      </c>
      <c r="BM1421" s="139">
        <v>0</v>
      </c>
      <c r="BN1421" s="139">
        <v>0</v>
      </c>
      <c r="BO1421" s="139">
        <v>0</v>
      </c>
      <c r="BP1421" s="139">
        <v>0</v>
      </c>
      <c r="BQ1421" s="144">
        <v>0</v>
      </c>
    </row>
    <row r="1422" spans="11:69" x14ac:dyDescent="0.25">
      <c r="K1422" s="135" t="s">
        <v>328</v>
      </c>
      <c r="N1422" s="61" t="s">
        <v>1687</v>
      </c>
      <c r="V1422" s="61" t="s">
        <v>431</v>
      </c>
      <c r="W1422" s="61" t="s">
        <v>437</v>
      </c>
      <c r="X1422" s="61">
        <v>171</v>
      </c>
      <c r="AB1422" s="136" t="s">
        <v>387</v>
      </c>
      <c r="AC1422" s="179">
        <v>5400511</v>
      </c>
      <c r="AD1422" s="180" t="s">
        <v>1688</v>
      </c>
      <c r="AE1422" s="139">
        <v>0</v>
      </c>
      <c r="AF1422" s="17">
        <v>-32312.080000000002</v>
      </c>
      <c r="AG1422" s="17">
        <v>-14203.929999999998</v>
      </c>
      <c r="AH1422" s="140">
        <v>1106745</v>
      </c>
      <c r="AI1422" s="141">
        <v>0</v>
      </c>
      <c r="AJ1422" s="142">
        <v>0</v>
      </c>
      <c r="AK1422" s="121">
        <v>0</v>
      </c>
      <c r="AL1422" s="142">
        <v>0</v>
      </c>
      <c r="AM1422" s="181">
        <v>922287.5</v>
      </c>
      <c r="AN1422" s="141">
        <v>184457.5</v>
      </c>
      <c r="AO1422" s="140">
        <v>0</v>
      </c>
      <c r="AP1422" s="140">
        <v>0</v>
      </c>
      <c r="AQ1422" s="140">
        <v>1108632.6149983502</v>
      </c>
      <c r="AR1422" s="142">
        <v>1108632.6149983502</v>
      </c>
      <c r="AS1422" s="143">
        <v>0</v>
      </c>
      <c r="AT1422" s="142">
        <v>1887.6149983501527</v>
      </c>
      <c r="AU1422" s="143">
        <v>1.7055554787689601E-3</v>
      </c>
      <c r="AV1422" s="142">
        <v>1122836.5449983501</v>
      </c>
      <c r="AW1422" s="143">
        <v>79.051117894719994</v>
      </c>
      <c r="AX1422" s="142">
        <v>0</v>
      </c>
      <c r="AY1422" s="143">
        <v>0</v>
      </c>
      <c r="AZ1422" s="142">
        <v>-1106745</v>
      </c>
      <c r="BA1422" s="143">
        <v>-1</v>
      </c>
      <c r="BB1422" s="142">
        <v>1108632.6149983502</v>
      </c>
      <c r="BC1422" s="143">
        <v>0</v>
      </c>
      <c r="BE1422" s="139">
        <v>92386.051249862503</v>
      </c>
      <c r="BF1422" s="139">
        <v>92386.051249862503</v>
      </c>
      <c r="BG1422" s="139">
        <v>92386.051249862503</v>
      </c>
      <c r="BH1422" s="139">
        <v>92386.051249862503</v>
      </c>
      <c r="BI1422" s="139">
        <v>92386.051249862503</v>
      </c>
      <c r="BJ1422" s="139">
        <v>92386.051249862503</v>
      </c>
      <c r="BK1422" s="139">
        <v>92386.051249862503</v>
      </c>
      <c r="BL1422" s="139">
        <v>92386.051249862503</v>
      </c>
      <c r="BM1422" s="139">
        <v>92386.051249862503</v>
      </c>
      <c r="BN1422" s="139">
        <v>92386.051249862503</v>
      </c>
      <c r="BO1422" s="139">
        <v>92386.051249862503</v>
      </c>
      <c r="BP1422" s="139">
        <v>92386.051249862503</v>
      </c>
      <c r="BQ1422" s="144">
        <v>1108632.6149983502</v>
      </c>
    </row>
    <row r="1423" spans="11:69" x14ac:dyDescent="0.25">
      <c r="K1423" s="135" t="s">
        <v>328</v>
      </c>
      <c r="N1423" s="61" t="s">
        <v>1689</v>
      </c>
      <c r="V1423" s="61" t="s">
        <v>431</v>
      </c>
      <c r="W1423" s="61" t="s">
        <v>437</v>
      </c>
      <c r="X1423" s="61">
        <v>171</v>
      </c>
      <c r="AB1423" s="136" t="s">
        <v>387</v>
      </c>
      <c r="AC1423" s="179">
        <v>5400516</v>
      </c>
      <c r="AD1423" s="180" t="s">
        <v>1690</v>
      </c>
      <c r="AE1423" s="139">
        <v>1288574.3500000001</v>
      </c>
      <c r="AF1423" s="17">
        <v>0</v>
      </c>
      <c r="AG1423" s="17">
        <v>0</v>
      </c>
      <c r="AH1423" s="140">
        <v>0</v>
      </c>
      <c r="AI1423" s="141">
        <v>0</v>
      </c>
      <c r="AJ1423" s="142">
        <v>0</v>
      </c>
      <c r="AK1423" s="121">
        <v>0</v>
      </c>
      <c r="AL1423" s="142">
        <v>0</v>
      </c>
      <c r="AM1423" s="181">
        <v>0</v>
      </c>
      <c r="AN1423" s="141">
        <v>0</v>
      </c>
      <c r="AO1423" s="140">
        <v>0</v>
      </c>
      <c r="AP1423" s="140">
        <v>0</v>
      </c>
      <c r="AQ1423" s="140">
        <v>0</v>
      </c>
      <c r="AR1423" s="142">
        <v>0</v>
      </c>
      <c r="AS1423" s="143">
        <v>0</v>
      </c>
      <c r="AT1423" s="142">
        <v>0</v>
      </c>
      <c r="AU1423" s="143">
        <v>0</v>
      </c>
      <c r="AV1423" s="142">
        <v>0</v>
      </c>
      <c r="AW1423" s="143">
        <v>0</v>
      </c>
      <c r="AX1423" s="142">
        <v>0</v>
      </c>
      <c r="AY1423" s="143">
        <v>0</v>
      </c>
      <c r="AZ1423" s="142">
        <v>0</v>
      </c>
      <c r="BA1423" s="143">
        <v>0</v>
      </c>
      <c r="BB1423" s="142">
        <v>0</v>
      </c>
      <c r="BC1423" s="143">
        <v>0</v>
      </c>
      <c r="BE1423" s="139">
        <v>0</v>
      </c>
      <c r="BF1423" s="139">
        <v>0</v>
      </c>
      <c r="BG1423" s="139">
        <v>0</v>
      </c>
      <c r="BH1423" s="139">
        <v>0</v>
      </c>
      <c r="BI1423" s="139">
        <v>0</v>
      </c>
      <c r="BJ1423" s="139">
        <v>0</v>
      </c>
      <c r="BK1423" s="139">
        <v>0</v>
      </c>
      <c r="BL1423" s="139">
        <v>0</v>
      </c>
      <c r="BM1423" s="139">
        <v>0</v>
      </c>
      <c r="BN1423" s="139">
        <v>0</v>
      </c>
      <c r="BO1423" s="139">
        <v>0</v>
      </c>
      <c r="BP1423" s="139">
        <v>0</v>
      </c>
      <c r="BQ1423" s="144">
        <v>0</v>
      </c>
    </row>
    <row r="1424" spans="11:69" x14ac:dyDescent="0.25">
      <c r="K1424" s="135" t="s">
        <v>328</v>
      </c>
      <c r="N1424" s="61" t="s">
        <v>3345</v>
      </c>
      <c r="V1424" s="61" t="s">
        <v>431</v>
      </c>
      <c r="W1424" s="61" t="s">
        <v>437</v>
      </c>
      <c r="X1424" s="61">
        <v>171</v>
      </c>
      <c r="AB1424" s="136" t="s">
        <v>387</v>
      </c>
      <c r="AC1424" s="179">
        <v>250030009611</v>
      </c>
      <c r="AD1424" s="180" t="s">
        <v>3346</v>
      </c>
      <c r="AE1424" s="139">
        <v>54599.069999999992</v>
      </c>
      <c r="AF1424" s="17">
        <v>0</v>
      </c>
      <c r="AG1424" s="17">
        <v>0</v>
      </c>
      <c r="AH1424" s="140">
        <v>0</v>
      </c>
      <c r="AI1424" s="141">
        <v>0</v>
      </c>
      <c r="AJ1424" s="142">
        <v>0</v>
      </c>
      <c r="AK1424" s="121">
        <v>0</v>
      </c>
      <c r="AL1424" s="142">
        <v>0</v>
      </c>
      <c r="AM1424" s="181">
        <v>0</v>
      </c>
      <c r="AN1424" s="141">
        <v>0</v>
      </c>
      <c r="AO1424" s="140">
        <v>0</v>
      </c>
      <c r="AP1424" s="140">
        <v>0</v>
      </c>
      <c r="AQ1424" s="140">
        <v>0</v>
      </c>
      <c r="AR1424" s="142">
        <v>0</v>
      </c>
      <c r="AS1424" s="143">
        <v>0</v>
      </c>
      <c r="AT1424" s="142">
        <v>0</v>
      </c>
      <c r="AU1424" s="143">
        <v>0</v>
      </c>
      <c r="AV1424" s="142">
        <v>0</v>
      </c>
      <c r="AW1424" s="143">
        <v>0</v>
      </c>
      <c r="AX1424" s="142">
        <v>0</v>
      </c>
      <c r="AY1424" s="143">
        <v>0</v>
      </c>
      <c r="AZ1424" s="142">
        <v>0</v>
      </c>
      <c r="BA1424" s="143">
        <v>0</v>
      </c>
      <c r="BB1424" s="142">
        <v>0</v>
      </c>
      <c r="BC1424" s="143">
        <v>0</v>
      </c>
      <c r="BE1424" s="139">
        <v>0</v>
      </c>
      <c r="BF1424" s="139">
        <v>0</v>
      </c>
      <c r="BG1424" s="139">
        <v>0</v>
      </c>
      <c r="BH1424" s="139">
        <v>0</v>
      </c>
      <c r="BI1424" s="139">
        <v>0</v>
      </c>
      <c r="BJ1424" s="139">
        <v>0</v>
      </c>
      <c r="BK1424" s="139">
        <v>0</v>
      </c>
      <c r="BL1424" s="139">
        <v>0</v>
      </c>
      <c r="BM1424" s="139">
        <v>0</v>
      </c>
      <c r="BN1424" s="139">
        <v>0</v>
      </c>
      <c r="BO1424" s="139">
        <v>0</v>
      </c>
      <c r="BP1424" s="139">
        <v>0</v>
      </c>
      <c r="BQ1424" s="144">
        <v>0</v>
      </c>
    </row>
    <row r="1425" spans="11:69" x14ac:dyDescent="0.25">
      <c r="K1425" s="135" t="s">
        <v>328</v>
      </c>
      <c r="N1425" s="61" t="s">
        <v>3347</v>
      </c>
      <c r="V1425" s="61" t="s">
        <v>431</v>
      </c>
      <c r="W1425" s="61" t="s">
        <v>437</v>
      </c>
      <c r="X1425" s="61">
        <v>171</v>
      </c>
      <c r="AB1425" s="136" t="s">
        <v>387</v>
      </c>
      <c r="AC1425" s="179">
        <v>250030009616</v>
      </c>
      <c r="AD1425" s="180" t="s">
        <v>3348</v>
      </c>
      <c r="AE1425" s="139">
        <v>5106.68</v>
      </c>
      <c r="AF1425" s="17">
        <v>0</v>
      </c>
      <c r="AG1425" s="17">
        <v>0</v>
      </c>
      <c r="AH1425" s="140">
        <v>0</v>
      </c>
      <c r="AI1425" s="141">
        <v>0</v>
      </c>
      <c r="AJ1425" s="142">
        <v>0</v>
      </c>
      <c r="AK1425" s="121">
        <v>0</v>
      </c>
      <c r="AL1425" s="142">
        <v>0</v>
      </c>
      <c r="AM1425" s="181">
        <v>0</v>
      </c>
      <c r="AN1425" s="141">
        <v>0</v>
      </c>
      <c r="AO1425" s="140">
        <v>0</v>
      </c>
      <c r="AP1425" s="140">
        <v>0</v>
      </c>
      <c r="AQ1425" s="140">
        <v>0</v>
      </c>
      <c r="AR1425" s="142">
        <v>0</v>
      </c>
      <c r="AS1425" s="143">
        <v>0</v>
      </c>
      <c r="AT1425" s="142">
        <v>0</v>
      </c>
      <c r="AU1425" s="143">
        <v>0</v>
      </c>
      <c r="AV1425" s="142">
        <v>0</v>
      </c>
      <c r="AW1425" s="143">
        <v>0</v>
      </c>
      <c r="AX1425" s="142">
        <v>0</v>
      </c>
      <c r="AY1425" s="143">
        <v>0</v>
      </c>
      <c r="AZ1425" s="142">
        <v>0</v>
      </c>
      <c r="BA1425" s="143">
        <v>0</v>
      </c>
      <c r="BB1425" s="142">
        <v>0</v>
      </c>
      <c r="BC1425" s="143">
        <v>0</v>
      </c>
      <c r="BE1425" s="139">
        <v>0</v>
      </c>
      <c r="BF1425" s="139">
        <v>0</v>
      </c>
      <c r="BG1425" s="139">
        <v>0</v>
      </c>
      <c r="BH1425" s="139">
        <v>0</v>
      </c>
      <c r="BI1425" s="139">
        <v>0</v>
      </c>
      <c r="BJ1425" s="139">
        <v>0</v>
      </c>
      <c r="BK1425" s="139">
        <v>0</v>
      </c>
      <c r="BL1425" s="139">
        <v>0</v>
      </c>
      <c r="BM1425" s="139">
        <v>0</v>
      </c>
      <c r="BN1425" s="139">
        <v>0</v>
      </c>
      <c r="BO1425" s="139">
        <v>0</v>
      </c>
      <c r="BP1425" s="139">
        <v>0</v>
      </c>
      <c r="BQ1425" s="144">
        <v>0</v>
      </c>
    </row>
    <row r="1426" spans="11:69" x14ac:dyDescent="0.25">
      <c r="K1426" s="135" t="s">
        <v>328</v>
      </c>
      <c r="N1426" s="61" t="s">
        <v>3349</v>
      </c>
      <c r="V1426" s="61" t="s">
        <v>431</v>
      </c>
      <c r="W1426" s="61" t="s">
        <v>437</v>
      </c>
      <c r="X1426" s="61">
        <v>171</v>
      </c>
      <c r="AB1426" s="136" t="s">
        <v>387</v>
      </c>
      <c r="AC1426" s="179">
        <v>250030009621</v>
      </c>
      <c r="AD1426" s="180" t="s">
        <v>3350</v>
      </c>
      <c r="AE1426" s="139">
        <v>69610.550000000017</v>
      </c>
      <c r="AF1426" s="17">
        <v>0</v>
      </c>
      <c r="AG1426" s="17">
        <v>0</v>
      </c>
      <c r="AH1426" s="140">
        <v>0</v>
      </c>
      <c r="AI1426" s="141">
        <v>0</v>
      </c>
      <c r="AJ1426" s="142">
        <v>0</v>
      </c>
      <c r="AK1426" s="121">
        <v>0</v>
      </c>
      <c r="AL1426" s="142">
        <v>0</v>
      </c>
      <c r="AM1426" s="181">
        <v>0</v>
      </c>
      <c r="AN1426" s="141">
        <v>0</v>
      </c>
      <c r="AO1426" s="140">
        <v>0</v>
      </c>
      <c r="AP1426" s="140">
        <v>0</v>
      </c>
      <c r="AQ1426" s="140">
        <v>0</v>
      </c>
      <c r="AR1426" s="142">
        <v>0</v>
      </c>
      <c r="AS1426" s="143">
        <v>0</v>
      </c>
      <c r="AT1426" s="142">
        <v>0</v>
      </c>
      <c r="AU1426" s="143">
        <v>0</v>
      </c>
      <c r="AV1426" s="142">
        <v>0</v>
      </c>
      <c r="AW1426" s="143">
        <v>0</v>
      </c>
      <c r="AX1426" s="142">
        <v>0</v>
      </c>
      <c r="AY1426" s="143">
        <v>0</v>
      </c>
      <c r="AZ1426" s="142">
        <v>0</v>
      </c>
      <c r="BA1426" s="143">
        <v>0</v>
      </c>
      <c r="BB1426" s="142">
        <v>0</v>
      </c>
      <c r="BC1426" s="143">
        <v>0</v>
      </c>
      <c r="BE1426" s="139">
        <v>0</v>
      </c>
      <c r="BF1426" s="139">
        <v>0</v>
      </c>
      <c r="BG1426" s="139">
        <v>0</v>
      </c>
      <c r="BH1426" s="139">
        <v>0</v>
      </c>
      <c r="BI1426" s="139">
        <v>0</v>
      </c>
      <c r="BJ1426" s="139">
        <v>0</v>
      </c>
      <c r="BK1426" s="139">
        <v>0</v>
      </c>
      <c r="BL1426" s="139">
        <v>0</v>
      </c>
      <c r="BM1426" s="139">
        <v>0</v>
      </c>
      <c r="BN1426" s="139">
        <v>0</v>
      </c>
      <c r="BO1426" s="139">
        <v>0</v>
      </c>
      <c r="BP1426" s="139">
        <v>0</v>
      </c>
      <c r="BQ1426" s="144">
        <v>0</v>
      </c>
    </row>
    <row r="1427" spans="11:69" x14ac:dyDescent="0.25">
      <c r="K1427" s="135" t="s">
        <v>328</v>
      </c>
      <c r="N1427" s="61" t="s">
        <v>3351</v>
      </c>
      <c r="V1427" s="61" t="s">
        <v>431</v>
      </c>
      <c r="W1427" s="61" t="s">
        <v>437</v>
      </c>
      <c r="X1427" s="61">
        <v>171</v>
      </c>
      <c r="AB1427" s="136" t="s">
        <v>387</v>
      </c>
      <c r="AC1427" s="179">
        <v>250030009626</v>
      </c>
      <c r="AD1427" s="180" t="s">
        <v>3350</v>
      </c>
      <c r="AE1427" s="139">
        <v>9487.9500000000007</v>
      </c>
      <c r="AF1427" s="17">
        <v>0</v>
      </c>
      <c r="AG1427" s="17">
        <v>0</v>
      </c>
      <c r="AH1427" s="140">
        <v>0</v>
      </c>
      <c r="AI1427" s="141">
        <v>0</v>
      </c>
      <c r="AJ1427" s="142">
        <v>0</v>
      </c>
      <c r="AK1427" s="121">
        <v>0</v>
      </c>
      <c r="AL1427" s="142">
        <v>0</v>
      </c>
      <c r="AM1427" s="181">
        <v>0</v>
      </c>
      <c r="AN1427" s="141">
        <v>0</v>
      </c>
      <c r="AO1427" s="140">
        <v>0</v>
      </c>
      <c r="AP1427" s="140">
        <v>0</v>
      </c>
      <c r="AQ1427" s="140">
        <v>0</v>
      </c>
      <c r="AR1427" s="142">
        <v>0</v>
      </c>
      <c r="AS1427" s="143">
        <v>0</v>
      </c>
      <c r="AT1427" s="142">
        <v>0</v>
      </c>
      <c r="AU1427" s="143">
        <v>0</v>
      </c>
      <c r="AV1427" s="142">
        <v>0</v>
      </c>
      <c r="AW1427" s="143">
        <v>0</v>
      </c>
      <c r="AX1427" s="142">
        <v>0</v>
      </c>
      <c r="AY1427" s="143">
        <v>0</v>
      </c>
      <c r="AZ1427" s="142">
        <v>0</v>
      </c>
      <c r="BA1427" s="143">
        <v>0</v>
      </c>
      <c r="BB1427" s="142">
        <v>0</v>
      </c>
      <c r="BC1427" s="143">
        <v>0</v>
      </c>
      <c r="BE1427" s="139">
        <v>0</v>
      </c>
      <c r="BF1427" s="139">
        <v>0</v>
      </c>
      <c r="BG1427" s="139">
        <v>0</v>
      </c>
      <c r="BH1427" s="139">
        <v>0</v>
      </c>
      <c r="BI1427" s="139">
        <v>0</v>
      </c>
      <c r="BJ1427" s="139">
        <v>0</v>
      </c>
      <c r="BK1427" s="139">
        <v>0</v>
      </c>
      <c r="BL1427" s="139">
        <v>0</v>
      </c>
      <c r="BM1427" s="139">
        <v>0</v>
      </c>
      <c r="BN1427" s="139">
        <v>0</v>
      </c>
      <c r="BO1427" s="139">
        <v>0</v>
      </c>
      <c r="BP1427" s="139">
        <v>0</v>
      </c>
      <c r="BQ1427" s="144">
        <v>0</v>
      </c>
    </row>
    <row r="1428" spans="11:69" x14ac:dyDescent="0.25">
      <c r="K1428" s="135" t="s">
        <v>328</v>
      </c>
      <c r="N1428" s="61" t="s">
        <v>3352</v>
      </c>
      <c r="V1428" s="61" t="s">
        <v>431</v>
      </c>
      <c r="W1428" s="61" t="s">
        <v>437</v>
      </c>
      <c r="X1428" s="61">
        <v>171</v>
      </c>
      <c r="AB1428" s="136" t="s">
        <v>387</v>
      </c>
      <c r="AC1428" s="179">
        <v>250030009631</v>
      </c>
      <c r="AD1428" s="180" t="s">
        <v>3353</v>
      </c>
      <c r="AE1428" s="139">
        <v>98337.7</v>
      </c>
      <c r="AF1428" s="17">
        <v>0</v>
      </c>
      <c r="AG1428" s="17">
        <v>0</v>
      </c>
      <c r="AH1428" s="140">
        <v>0</v>
      </c>
      <c r="AI1428" s="141">
        <v>0</v>
      </c>
      <c r="AJ1428" s="142">
        <v>0</v>
      </c>
      <c r="AK1428" s="121">
        <v>0</v>
      </c>
      <c r="AL1428" s="142">
        <v>0</v>
      </c>
      <c r="AM1428" s="181">
        <v>0</v>
      </c>
      <c r="AN1428" s="141">
        <v>0</v>
      </c>
      <c r="AO1428" s="140">
        <v>0</v>
      </c>
      <c r="AP1428" s="140">
        <v>0</v>
      </c>
      <c r="AQ1428" s="140">
        <v>0</v>
      </c>
      <c r="AR1428" s="142">
        <v>0</v>
      </c>
      <c r="AS1428" s="143">
        <v>0</v>
      </c>
      <c r="AT1428" s="142">
        <v>0</v>
      </c>
      <c r="AU1428" s="143">
        <v>0</v>
      </c>
      <c r="AV1428" s="142">
        <v>0</v>
      </c>
      <c r="AW1428" s="143">
        <v>0</v>
      </c>
      <c r="AX1428" s="142">
        <v>0</v>
      </c>
      <c r="AY1428" s="143">
        <v>0</v>
      </c>
      <c r="AZ1428" s="142">
        <v>0</v>
      </c>
      <c r="BA1428" s="143">
        <v>0</v>
      </c>
      <c r="BB1428" s="142">
        <v>0</v>
      </c>
      <c r="BC1428" s="143">
        <v>0</v>
      </c>
      <c r="BE1428" s="139">
        <v>0</v>
      </c>
      <c r="BF1428" s="139">
        <v>0</v>
      </c>
      <c r="BG1428" s="139">
        <v>0</v>
      </c>
      <c r="BH1428" s="139">
        <v>0</v>
      </c>
      <c r="BI1428" s="139">
        <v>0</v>
      </c>
      <c r="BJ1428" s="139">
        <v>0</v>
      </c>
      <c r="BK1428" s="139">
        <v>0</v>
      </c>
      <c r="BL1428" s="139">
        <v>0</v>
      </c>
      <c r="BM1428" s="139">
        <v>0</v>
      </c>
      <c r="BN1428" s="139">
        <v>0</v>
      </c>
      <c r="BO1428" s="139">
        <v>0</v>
      </c>
      <c r="BP1428" s="139">
        <v>0</v>
      </c>
      <c r="BQ1428" s="144">
        <v>0</v>
      </c>
    </row>
    <row r="1429" spans="11:69" x14ac:dyDescent="0.25">
      <c r="K1429" s="135" t="s">
        <v>328</v>
      </c>
      <c r="N1429" s="61" t="s">
        <v>3354</v>
      </c>
      <c r="V1429" s="61" t="s">
        <v>431</v>
      </c>
      <c r="W1429" s="61" t="s">
        <v>437</v>
      </c>
      <c r="X1429" s="61">
        <v>171</v>
      </c>
      <c r="AB1429" s="136" t="s">
        <v>387</v>
      </c>
      <c r="AC1429" s="179">
        <v>250030009636</v>
      </c>
      <c r="AD1429" s="180" t="s">
        <v>3355</v>
      </c>
      <c r="AE1429" s="139">
        <v>15912.050000000005</v>
      </c>
      <c r="AF1429" s="17">
        <v>0</v>
      </c>
      <c r="AG1429" s="17">
        <v>0</v>
      </c>
      <c r="AH1429" s="140">
        <v>0</v>
      </c>
      <c r="AI1429" s="141">
        <v>0</v>
      </c>
      <c r="AJ1429" s="142">
        <v>0</v>
      </c>
      <c r="AK1429" s="121">
        <v>0</v>
      </c>
      <c r="AL1429" s="142">
        <v>0</v>
      </c>
      <c r="AM1429" s="181">
        <v>0</v>
      </c>
      <c r="AN1429" s="141">
        <v>0</v>
      </c>
      <c r="AO1429" s="140">
        <v>0</v>
      </c>
      <c r="AP1429" s="140">
        <v>0</v>
      </c>
      <c r="AQ1429" s="140">
        <v>0</v>
      </c>
      <c r="AR1429" s="142">
        <v>0</v>
      </c>
      <c r="AS1429" s="143">
        <v>0</v>
      </c>
      <c r="AT1429" s="142">
        <v>0</v>
      </c>
      <c r="AU1429" s="143">
        <v>0</v>
      </c>
      <c r="AV1429" s="142">
        <v>0</v>
      </c>
      <c r="AW1429" s="143">
        <v>0</v>
      </c>
      <c r="AX1429" s="142">
        <v>0</v>
      </c>
      <c r="AY1429" s="143">
        <v>0</v>
      </c>
      <c r="AZ1429" s="142">
        <v>0</v>
      </c>
      <c r="BA1429" s="143">
        <v>0</v>
      </c>
      <c r="BB1429" s="142">
        <v>0</v>
      </c>
      <c r="BC1429" s="143">
        <v>0</v>
      </c>
      <c r="BE1429" s="139">
        <v>0</v>
      </c>
      <c r="BF1429" s="139">
        <v>0</v>
      </c>
      <c r="BG1429" s="139">
        <v>0</v>
      </c>
      <c r="BH1429" s="139">
        <v>0</v>
      </c>
      <c r="BI1429" s="139">
        <v>0</v>
      </c>
      <c r="BJ1429" s="139">
        <v>0</v>
      </c>
      <c r="BK1429" s="139">
        <v>0</v>
      </c>
      <c r="BL1429" s="139">
        <v>0</v>
      </c>
      <c r="BM1429" s="139">
        <v>0</v>
      </c>
      <c r="BN1429" s="139">
        <v>0</v>
      </c>
      <c r="BO1429" s="139">
        <v>0</v>
      </c>
      <c r="BP1429" s="139">
        <v>0</v>
      </c>
      <c r="BQ1429" s="144">
        <v>0</v>
      </c>
    </row>
    <row r="1430" spans="11:69" x14ac:dyDescent="0.25">
      <c r="K1430" s="135" t="s">
        <v>328</v>
      </c>
      <c r="N1430" s="61" t="s">
        <v>3356</v>
      </c>
      <c r="V1430" s="61" t="s">
        <v>431</v>
      </c>
      <c r="W1430" s="61" t="s">
        <v>437</v>
      </c>
      <c r="X1430" s="61">
        <v>171</v>
      </c>
      <c r="AB1430" s="136" t="s">
        <v>387</v>
      </c>
      <c r="AC1430" s="179">
        <v>250030009641</v>
      </c>
      <c r="AD1430" s="180" t="s">
        <v>3357</v>
      </c>
      <c r="AE1430" s="139">
        <v>10906.21</v>
      </c>
      <c r="AF1430" s="17">
        <v>0</v>
      </c>
      <c r="AG1430" s="17">
        <v>0</v>
      </c>
      <c r="AH1430" s="140">
        <v>0</v>
      </c>
      <c r="AI1430" s="141">
        <v>0</v>
      </c>
      <c r="AJ1430" s="142">
        <v>0</v>
      </c>
      <c r="AK1430" s="121">
        <v>0</v>
      </c>
      <c r="AL1430" s="142">
        <v>0</v>
      </c>
      <c r="AM1430" s="181">
        <v>0</v>
      </c>
      <c r="AN1430" s="141">
        <v>0</v>
      </c>
      <c r="AO1430" s="140">
        <v>0</v>
      </c>
      <c r="AP1430" s="140">
        <v>0</v>
      </c>
      <c r="AQ1430" s="140">
        <v>0</v>
      </c>
      <c r="AR1430" s="142">
        <v>0</v>
      </c>
      <c r="AS1430" s="143">
        <v>0</v>
      </c>
      <c r="AT1430" s="142">
        <v>0</v>
      </c>
      <c r="AU1430" s="143">
        <v>0</v>
      </c>
      <c r="AV1430" s="142">
        <v>0</v>
      </c>
      <c r="AW1430" s="143">
        <v>0</v>
      </c>
      <c r="AX1430" s="142">
        <v>0</v>
      </c>
      <c r="AY1430" s="143">
        <v>0</v>
      </c>
      <c r="AZ1430" s="142">
        <v>0</v>
      </c>
      <c r="BA1430" s="143">
        <v>0</v>
      </c>
      <c r="BB1430" s="142">
        <v>0</v>
      </c>
      <c r="BC1430" s="143">
        <v>0</v>
      </c>
      <c r="BE1430" s="139">
        <v>0</v>
      </c>
      <c r="BF1430" s="139">
        <v>0</v>
      </c>
      <c r="BG1430" s="139">
        <v>0</v>
      </c>
      <c r="BH1430" s="139">
        <v>0</v>
      </c>
      <c r="BI1430" s="139">
        <v>0</v>
      </c>
      <c r="BJ1430" s="139">
        <v>0</v>
      </c>
      <c r="BK1430" s="139">
        <v>0</v>
      </c>
      <c r="BL1430" s="139">
        <v>0</v>
      </c>
      <c r="BM1430" s="139">
        <v>0</v>
      </c>
      <c r="BN1430" s="139">
        <v>0</v>
      </c>
      <c r="BO1430" s="139">
        <v>0</v>
      </c>
      <c r="BP1430" s="139">
        <v>0</v>
      </c>
      <c r="BQ1430" s="144">
        <v>0</v>
      </c>
    </row>
    <row r="1431" spans="11:69" x14ac:dyDescent="0.25">
      <c r="K1431" s="135" t="s">
        <v>328</v>
      </c>
      <c r="N1431" s="61" t="s">
        <v>3358</v>
      </c>
      <c r="V1431" s="61" t="s">
        <v>431</v>
      </c>
      <c r="W1431" s="61" t="s">
        <v>437</v>
      </c>
      <c r="X1431" s="61">
        <v>171</v>
      </c>
      <c r="AB1431" s="136" t="s">
        <v>387</v>
      </c>
      <c r="AC1431" s="179">
        <v>250030009646</v>
      </c>
      <c r="AD1431" s="180" t="s">
        <v>3359</v>
      </c>
      <c r="AE1431" s="139">
        <v>2340.79</v>
      </c>
      <c r="AF1431" s="17">
        <v>0</v>
      </c>
      <c r="AG1431" s="17">
        <v>0</v>
      </c>
      <c r="AH1431" s="140">
        <v>0</v>
      </c>
      <c r="AI1431" s="141">
        <v>0</v>
      </c>
      <c r="AJ1431" s="142">
        <v>0</v>
      </c>
      <c r="AK1431" s="121">
        <v>0</v>
      </c>
      <c r="AL1431" s="142">
        <v>0</v>
      </c>
      <c r="AM1431" s="181">
        <v>0</v>
      </c>
      <c r="AN1431" s="141">
        <v>0</v>
      </c>
      <c r="AO1431" s="140">
        <v>0</v>
      </c>
      <c r="AP1431" s="140">
        <v>0</v>
      </c>
      <c r="AQ1431" s="140">
        <v>0</v>
      </c>
      <c r="AR1431" s="142">
        <v>0</v>
      </c>
      <c r="AS1431" s="143">
        <v>0</v>
      </c>
      <c r="AT1431" s="142">
        <v>0</v>
      </c>
      <c r="AU1431" s="143">
        <v>0</v>
      </c>
      <c r="AV1431" s="142">
        <v>0</v>
      </c>
      <c r="AW1431" s="143">
        <v>0</v>
      </c>
      <c r="AX1431" s="142">
        <v>0</v>
      </c>
      <c r="AY1431" s="143">
        <v>0</v>
      </c>
      <c r="AZ1431" s="142">
        <v>0</v>
      </c>
      <c r="BA1431" s="143">
        <v>0</v>
      </c>
      <c r="BB1431" s="142">
        <v>0</v>
      </c>
      <c r="BC1431" s="143">
        <v>0</v>
      </c>
      <c r="BE1431" s="139">
        <v>0</v>
      </c>
      <c r="BF1431" s="139">
        <v>0</v>
      </c>
      <c r="BG1431" s="139">
        <v>0</v>
      </c>
      <c r="BH1431" s="139">
        <v>0</v>
      </c>
      <c r="BI1431" s="139">
        <v>0</v>
      </c>
      <c r="BJ1431" s="139">
        <v>0</v>
      </c>
      <c r="BK1431" s="139">
        <v>0</v>
      </c>
      <c r="BL1431" s="139">
        <v>0</v>
      </c>
      <c r="BM1431" s="139">
        <v>0</v>
      </c>
      <c r="BN1431" s="139">
        <v>0</v>
      </c>
      <c r="BO1431" s="139">
        <v>0</v>
      </c>
      <c r="BP1431" s="139">
        <v>0</v>
      </c>
      <c r="BQ1431" s="144">
        <v>0</v>
      </c>
    </row>
    <row r="1432" spans="11:69" x14ac:dyDescent="0.25">
      <c r="K1432" s="135" t="s">
        <v>328</v>
      </c>
      <c r="N1432" s="61" t="s">
        <v>3360</v>
      </c>
      <c r="V1432" s="61" t="s">
        <v>431</v>
      </c>
      <c r="W1432" s="61" t="s">
        <v>437</v>
      </c>
      <c r="X1432" s="61">
        <v>171</v>
      </c>
      <c r="AB1432" s="136" t="s">
        <v>387</v>
      </c>
      <c r="AC1432" s="179">
        <v>250050008120</v>
      </c>
      <c r="AD1432" s="180" t="s">
        <v>3361</v>
      </c>
      <c r="AE1432" s="139">
        <v>785902.66</v>
      </c>
      <c r="AF1432" s="17">
        <v>0</v>
      </c>
      <c r="AG1432" s="17">
        <v>0</v>
      </c>
      <c r="AH1432" s="140">
        <v>0</v>
      </c>
      <c r="AI1432" s="141">
        <v>0</v>
      </c>
      <c r="AJ1432" s="142">
        <v>0</v>
      </c>
      <c r="AK1432" s="121">
        <v>0</v>
      </c>
      <c r="AL1432" s="142">
        <v>0</v>
      </c>
      <c r="AM1432" s="181">
        <v>0</v>
      </c>
      <c r="AN1432" s="141">
        <v>0</v>
      </c>
      <c r="AO1432" s="140">
        <v>0</v>
      </c>
      <c r="AP1432" s="140">
        <v>0</v>
      </c>
      <c r="AQ1432" s="140">
        <v>0</v>
      </c>
      <c r="AR1432" s="142">
        <v>0</v>
      </c>
      <c r="AS1432" s="143">
        <v>0</v>
      </c>
      <c r="AT1432" s="142">
        <v>0</v>
      </c>
      <c r="AU1432" s="143">
        <v>0</v>
      </c>
      <c r="AV1432" s="142">
        <v>0</v>
      </c>
      <c r="AW1432" s="143">
        <v>0</v>
      </c>
      <c r="AX1432" s="142">
        <v>0</v>
      </c>
      <c r="AY1432" s="143">
        <v>0</v>
      </c>
      <c r="AZ1432" s="142">
        <v>0</v>
      </c>
      <c r="BA1432" s="143">
        <v>0</v>
      </c>
      <c r="BB1432" s="142">
        <v>0</v>
      </c>
      <c r="BC1432" s="143">
        <v>0</v>
      </c>
      <c r="BE1432" s="139">
        <v>0</v>
      </c>
      <c r="BF1432" s="139">
        <v>0</v>
      </c>
      <c r="BG1432" s="139">
        <v>0</v>
      </c>
      <c r="BH1432" s="139">
        <v>0</v>
      </c>
      <c r="BI1432" s="139">
        <v>0</v>
      </c>
      <c r="BJ1432" s="139">
        <v>0</v>
      </c>
      <c r="BK1432" s="139">
        <v>0</v>
      </c>
      <c r="BL1432" s="139">
        <v>0</v>
      </c>
      <c r="BM1432" s="139">
        <v>0</v>
      </c>
      <c r="BN1432" s="139">
        <v>0</v>
      </c>
      <c r="BO1432" s="139">
        <v>0</v>
      </c>
      <c r="BP1432" s="139">
        <v>0</v>
      </c>
      <c r="BQ1432" s="144">
        <v>0</v>
      </c>
    </row>
    <row r="1433" spans="11:69" x14ac:dyDescent="0.25">
      <c r="K1433" s="135" t="s">
        <v>328</v>
      </c>
      <c r="N1433" s="61" t="s">
        <v>3362</v>
      </c>
      <c r="V1433" s="61" t="s">
        <v>431</v>
      </c>
      <c r="W1433" s="61" t="s">
        <v>437</v>
      </c>
      <c r="X1433" s="61">
        <v>171</v>
      </c>
      <c r="AB1433" s="136" t="s">
        <v>387</v>
      </c>
      <c r="AC1433" s="179">
        <v>250050008320</v>
      </c>
      <c r="AD1433" s="180" t="s">
        <v>3363</v>
      </c>
      <c r="AE1433" s="139">
        <v>2885579.87</v>
      </c>
      <c r="AF1433" s="17">
        <v>0</v>
      </c>
      <c r="AG1433" s="17">
        <v>0</v>
      </c>
      <c r="AH1433" s="140">
        <v>0</v>
      </c>
      <c r="AI1433" s="141">
        <v>0</v>
      </c>
      <c r="AJ1433" s="142">
        <v>0</v>
      </c>
      <c r="AK1433" s="121">
        <v>0</v>
      </c>
      <c r="AL1433" s="142">
        <v>0</v>
      </c>
      <c r="AM1433" s="181">
        <v>0</v>
      </c>
      <c r="AN1433" s="141">
        <v>0</v>
      </c>
      <c r="AO1433" s="140">
        <v>0</v>
      </c>
      <c r="AP1433" s="140">
        <v>0</v>
      </c>
      <c r="AQ1433" s="140">
        <v>0</v>
      </c>
      <c r="AR1433" s="142">
        <v>0</v>
      </c>
      <c r="AS1433" s="143">
        <v>0</v>
      </c>
      <c r="AT1433" s="142">
        <v>0</v>
      </c>
      <c r="AU1433" s="143">
        <v>0</v>
      </c>
      <c r="AV1433" s="142">
        <v>0</v>
      </c>
      <c r="AW1433" s="143">
        <v>0</v>
      </c>
      <c r="AX1433" s="142">
        <v>0</v>
      </c>
      <c r="AY1433" s="143">
        <v>0</v>
      </c>
      <c r="AZ1433" s="142">
        <v>0</v>
      </c>
      <c r="BA1433" s="143">
        <v>0</v>
      </c>
      <c r="BB1433" s="142">
        <v>0</v>
      </c>
      <c r="BC1433" s="143">
        <v>0</v>
      </c>
      <c r="BE1433" s="139">
        <v>0</v>
      </c>
      <c r="BF1433" s="139">
        <v>0</v>
      </c>
      <c r="BG1433" s="139">
        <v>0</v>
      </c>
      <c r="BH1433" s="139">
        <v>0</v>
      </c>
      <c r="BI1433" s="139">
        <v>0</v>
      </c>
      <c r="BJ1433" s="139">
        <v>0</v>
      </c>
      <c r="BK1433" s="139">
        <v>0</v>
      </c>
      <c r="BL1433" s="139">
        <v>0</v>
      </c>
      <c r="BM1433" s="139">
        <v>0</v>
      </c>
      <c r="BN1433" s="139">
        <v>0</v>
      </c>
      <c r="BO1433" s="139">
        <v>0</v>
      </c>
      <c r="BP1433" s="139">
        <v>0</v>
      </c>
      <c r="BQ1433" s="144">
        <v>0</v>
      </c>
    </row>
    <row r="1434" spans="11:69" x14ac:dyDescent="0.25">
      <c r="K1434" s="135" t="s">
        <v>328</v>
      </c>
      <c r="N1434" s="61" t="s">
        <v>3364</v>
      </c>
      <c r="V1434" s="61" t="s">
        <v>431</v>
      </c>
      <c r="W1434" s="61" t="s">
        <v>437</v>
      </c>
      <c r="X1434" s="61">
        <v>171</v>
      </c>
      <c r="AB1434" s="136" t="s">
        <v>387</v>
      </c>
      <c r="AC1434" s="179">
        <v>250050008620</v>
      </c>
      <c r="AD1434" s="180" t="s">
        <v>3365</v>
      </c>
      <c r="AE1434" s="139">
        <v>492960.35000000009</v>
      </c>
      <c r="AF1434" s="17">
        <v>0</v>
      </c>
      <c r="AG1434" s="17">
        <v>0</v>
      </c>
      <c r="AH1434" s="140">
        <v>0</v>
      </c>
      <c r="AI1434" s="141">
        <v>0</v>
      </c>
      <c r="AJ1434" s="142">
        <v>0</v>
      </c>
      <c r="AK1434" s="121">
        <v>0</v>
      </c>
      <c r="AL1434" s="142">
        <v>0</v>
      </c>
      <c r="AM1434" s="181">
        <v>0</v>
      </c>
      <c r="AN1434" s="141">
        <v>0</v>
      </c>
      <c r="AO1434" s="140">
        <v>0</v>
      </c>
      <c r="AP1434" s="140">
        <v>0</v>
      </c>
      <c r="AQ1434" s="140">
        <v>0</v>
      </c>
      <c r="AR1434" s="142">
        <v>0</v>
      </c>
      <c r="AS1434" s="143">
        <v>0</v>
      </c>
      <c r="AT1434" s="142">
        <v>0</v>
      </c>
      <c r="AU1434" s="143">
        <v>0</v>
      </c>
      <c r="AV1434" s="142">
        <v>0</v>
      </c>
      <c r="AW1434" s="143">
        <v>0</v>
      </c>
      <c r="AX1434" s="142">
        <v>0</v>
      </c>
      <c r="AY1434" s="143">
        <v>0</v>
      </c>
      <c r="AZ1434" s="142">
        <v>0</v>
      </c>
      <c r="BA1434" s="143">
        <v>0</v>
      </c>
      <c r="BB1434" s="142">
        <v>0</v>
      </c>
      <c r="BC1434" s="143">
        <v>0</v>
      </c>
      <c r="BE1434" s="139">
        <v>0</v>
      </c>
      <c r="BF1434" s="139">
        <v>0</v>
      </c>
      <c r="BG1434" s="139">
        <v>0</v>
      </c>
      <c r="BH1434" s="139">
        <v>0</v>
      </c>
      <c r="BI1434" s="139">
        <v>0</v>
      </c>
      <c r="BJ1434" s="139">
        <v>0</v>
      </c>
      <c r="BK1434" s="139">
        <v>0</v>
      </c>
      <c r="BL1434" s="139">
        <v>0</v>
      </c>
      <c r="BM1434" s="139">
        <v>0</v>
      </c>
      <c r="BN1434" s="139">
        <v>0</v>
      </c>
      <c r="BO1434" s="139">
        <v>0</v>
      </c>
      <c r="BP1434" s="139">
        <v>0</v>
      </c>
      <c r="BQ1434" s="144">
        <v>0</v>
      </c>
    </row>
    <row r="1435" spans="11:69" x14ac:dyDescent="0.25">
      <c r="K1435" s="135" t="s">
        <v>328</v>
      </c>
      <c r="N1435" s="61" t="s">
        <v>3366</v>
      </c>
      <c r="V1435" s="61" t="s">
        <v>431</v>
      </c>
      <c r="W1435" s="61" t="s">
        <v>437</v>
      </c>
      <c r="X1435" s="61">
        <v>171</v>
      </c>
      <c r="AB1435" s="136" t="s">
        <v>387</v>
      </c>
      <c r="AC1435" s="179">
        <v>250050008910</v>
      </c>
      <c r="AD1435" s="180" t="s">
        <v>3367</v>
      </c>
      <c r="AE1435" s="139">
        <v>784221.11</v>
      </c>
      <c r="AF1435" s="17">
        <v>0</v>
      </c>
      <c r="AG1435" s="17">
        <v>0</v>
      </c>
      <c r="AH1435" s="140">
        <v>0</v>
      </c>
      <c r="AI1435" s="141">
        <v>0</v>
      </c>
      <c r="AJ1435" s="142">
        <v>0</v>
      </c>
      <c r="AK1435" s="121">
        <v>0</v>
      </c>
      <c r="AL1435" s="142">
        <v>0</v>
      </c>
      <c r="AM1435" s="181">
        <v>0</v>
      </c>
      <c r="AN1435" s="141">
        <v>0</v>
      </c>
      <c r="AO1435" s="140">
        <v>0</v>
      </c>
      <c r="AP1435" s="140">
        <v>0</v>
      </c>
      <c r="AQ1435" s="140">
        <v>0</v>
      </c>
      <c r="AR1435" s="142">
        <v>0</v>
      </c>
      <c r="AS1435" s="143">
        <v>0</v>
      </c>
      <c r="AT1435" s="142">
        <v>0</v>
      </c>
      <c r="AU1435" s="143">
        <v>0</v>
      </c>
      <c r="AV1435" s="142">
        <v>0</v>
      </c>
      <c r="AW1435" s="143">
        <v>0</v>
      </c>
      <c r="AX1435" s="142">
        <v>0</v>
      </c>
      <c r="AY1435" s="143">
        <v>0</v>
      </c>
      <c r="AZ1435" s="142">
        <v>0</v>
      </c>
      <c r="BA1435" s="143">
        <v>0</v>
      </c>
      <c r="BB1435" s="142">
        <v>0</v>
      </c>
      <c r="BC1435" s="143">
        <v>0</v>
      </c>
      <c r="BE1435" s="139">
        <v>0</v>
      </c>
      <c r="BF1435" s="139">
        <v>0</v>
      </c>
      <c r="BG1435" s="139">
        <v>0</v>
      </c>
      <c r="BH1435" s="139">
        <v>0</v>
      </c>
      <c r="BI1435" s="139">
        <v>0</v>
      </c>
      <c r="BJ1435" s="139">
        <v>0</v>
      </c>
      <c r="BK1435" s="139">
        <v>0</v>
      </c>
      <c r="BL1435" s="139">
        <v>0</v>
      </c>
      <c r="BM1435" s="139">
        <v>0</v>
      </c>
      <c r="BN1435" s="139">
        <v>0</v>
      </c>
      <c r="BO1435" s="139">
        <v>0</v>
      </c>
      <c r="BP1435" s="139">
        <v>0</v>
      </c>
      <c r="BQ1435" s="144">
        <v>0</v>
      </c>
    </row>
    <row r="1436" spans="11:69" x14ac:dyDescent="0.25">
      <c r="K1436" s="135" t="s">
        <v>328</v>
      </c>
      <c r="N1436" s="61" t="s">
        <v>3368</v>
      </c>
      <c r="V1436" s="61" t="s">
        <v>431</v>
      </c>
      <c r="W1436" s="61" t="s">
        <v>437</v>
      </c>
      <c r="X1436" s="61">
        <v>171</v>
      </c>
      <c r="AB1436" s="136" t="s">
        <v>387</v>
      </c>
      <c r="AC1436" s="179">
        <v>250050008920</v>
      </c>
      <c r="AD1436" s="180" t="s">
        <v>3369</v>
      </c>
      <c r="AE1436" s="139">
        <v>-44654</v>
      </c>
      <c r="AF1436" s="17">
        <v>0</v>
      </c>
      <c r="AG1436" s="17">
        <v>0</v>
      </c>
      <c r="AH1436" s="140">
        <v>0</v>
      </c>
      <c r="AI1436" s="141">
        <v>0</v>
      </c>
      <c r="AJ1436" s="142">
        <v>0</v>
      </c>
      <c r="AK1436" s="121">
        <v>0</v>
      </c>
      <c r="AL1436" s="142">
        <v>0</v>
      </c>
      <c r="AM1436" s="181">
        <v>0</v>
      </c>
      <c r="AN1436" s="141">
        <v>0</v>
      </c>
      <c r="AO1436" s="140">
        <v>0</v>
      </c>
      <c r="AP1436" s="140">
        <v>0</v>
      </c>
      <c r="AQ1436" s="140">
        <v>0</v>
      </c>
      <c r="AR1436" s="142">
        <v>0</v>
      </c>
      <c r="AS1436" s="143">
        <v>0</v>
      </c>
      <c r="AT1436" s="142">
        <v>0</v>
      </c>
      <c r="AU1436" s="143">
        <v>0</v>
      </c>
      <c r="AV1436" s="142">
        <v>0</v>
      </c>
      <c r="AW1436" s="143">
        <v>0</v>
      </c>
      <c r="AX1436" s="142">
        <v>0</v>
      </c>
      <c r="AY1436" s="143">
        <v>0</v>
      </c>
      <c r="AZ1436" s="142">
        <v>0</v>
      </c>
      <c r="BA1436" s="143">
        <v>0</v>
      </c>
      <c r="BB1436" s="142">
        <v>0</v>
      </c>
      <c r="BC1436" s="143">
        <v>0</v>
      </c>
      <c r="BE1436" s="139">
        <v>0</v>
      </c>
      <c r="BF1436" s="139">
        <v>0</v>
      </c>
      <c r="BG1436" s="139">
        <v>0</v>
      </c>
      <c r="BH1436" s="139">
        <v>0</v>
      </c>
      <c r="BI1436" s="139">
        <v>0</v>
      </c>
      <c r="BJ1436" s="139">
        <v>0</v>
      </c>
      <c r="BK1436" s="139">
        <v>0</v>
      </c>
      <c r="BL1436" s="139">
        <v>0</v>
      </c>
      <c r="BM1436" s="139">
        <v>0</v>
      </c>
      <c r="BN1436" s="139">
        <v>0</v>
      </c>
      <c r="BO1436" s="139">
        <v>0</v>
      </c>
      <c r="BP1436" s="139">
        <v>0</v>
      </c>
      <c r="BQ1436" s="144">
        <v>0</v>
      </c>
    </row>
    <row r="1437" spans="11:69" x14ac:dyDescent="0.25">
      <c r="K1437" s="135" t="s">
        <v>328</v>
      </c>
      <c r="N1437" s="61" t="s">
        <v>3370</v>
      </c>
      <c r="V1437" s="61" t="s">
        <v>431</v>
      </c>
      <c r="W1437" s="61" t="s">
        <v>437</v>
      </c>
      <c r="X1437" s="61">
        <v>171</v>
      </c>
      <c r="AB1437" s="136" t="s">
        <v>387</v>
      </c>
      <c r="AC1437" s="179">
        <v>250050009110</v>
      </c>
      <c r="AD1437" s="180" t="s">
        <v>3371</v>
      </c>
      <c r="AE1437" s="139">
        <v>2849145.61</v>
      </c>
      <c r="AF1437" s="17">
        <v>0</v>
      </c>
      <c r="AG1437" s="17">
        <v>0</v>
      </c>
      <c r="AH1437" s="140">
        <v>0</v>
      </c>
      <c r="AI1437" s="141">
        <v>0</v>
      </c>
      <c r="AJ1437" s="142">
        <v>0</v>
      </c>
      <c r="AK1437" s="121">
        <v>0</v>
      </c>
      <c r="AL1437" s="142">
        <v>0</v>
      </c>
      <c r="AM1437" s="181">
        <v>0</v>
      </c>
      <c r="AN1437" s="141">
        <v>0</v>
      </c>
      <c r="AO1437" s="140">
        <v>0</v>
      </c>
      <c r="AP1437" s="140">
        <v>0</v>
      </c>
      <c r="AQ1437" s="140">
        <v>0</v>
      </c>
      <c r="AR1437" s="142">
        <v>0</v>
      </c>
      <c r="AS1437" s="143">
        <v>0</v>
      </c>
      <c r="AT1437" s="142">
        <v>0</v>
      </c>
      <c r="AU1437" s="143">
        <v>0</v>
      </c>
      <c r="AV1437" s="142">
        <v>0</v>
      </c>
      <c r="AW1437" s="143">
        <v>0</v>
      </c>
      <c r="AX1437" s="142">
        <v>0</v>
      </c>
      <c r="AY1437" s="143">
        <v>0</v>
      </c>
      <c r="AZ1437" s="142">
        <v>0</v>
      </c>
      <c r="BA1437" s="143">
        <v>0</v>
      </c>
      <c r="BB1437" s="142">
        <v>0</v>
      </c>
      <c r="BC1437" s="143">
        <v>0</v>
      </c>
      <c r="BE1437" s="139">
        <v>0</v>
      </c>
      <c r="BF1437" s="139">
        <v>0</v>
      </c>
      <c r="BG1437" s="139">
        <v>0</v>
      </c>
      <c r="BH1437" s="139">
        <v>0</v>
      </c>
      <c r="BI1437" s="139">
        <v>0</v>
      </c>
      <c r="BJ1437" s="139">
        <v>0</v>
      </c>
      <c r="BK1437" s="139">
        <v>0</v>
      </c>
      <c r="BL1437" s="139">
        <v>0</v>
      </c>
      <c r="BM1437" s="139">
        <v>0</v>
      </c>
      <c r="BN1437" s="139">
        <v>0</v>
      </c>
      <c r="BO1437" s="139">
        <v>0</v>
      </c>
      <c r="BP1437" s="139">
        <v>0</v>
      </c>
      <c r="BQ1437" s="144">
        <v>0</v>
      </c>
    </row>
    <row r="1438" spans="11:69" x14ac:dyDescent="0.25">
      <c r="K1438" s="135" t="s">
        <v>328</v>
      </c>
      <c r="N1438" s="61" t="s">
        <v>3372</v>
      </c>
      <c r="V1438" s="61" t="s">
        <v>431</v>
      </c>
      <c r="W1438" s="61" t="s">
        <v>437</v>
      </c>
      <c r="X1438" s="61">
        <v>171</v>
      </c>
      <c r="AB1438" s="136" t="s">
        <v>387</v>
      </c>
      <c r="AC1438" s="179">
        <v>250050009130</v>
      </c>
      <c r="AD1438" s="180" t="s">
        <v>3373</v>
      </c>
      <c r="AE1438" s="139">
        <v>-5693.32</v>
      </c>
      <c r="AF1438" s="17">
        <v>0</v>
      </c>
      <c r="AG1438" s="17">
        <v>0</v>
      </c>
      <c r="AH1438" s="140">
        <v>0</v>
      </c>
      <c r="AI1438" s="141">
        <v>0</v>
      </c>
      <c r="AJ1438" s="142">
        <v>0</v>
      </c>
      <c r="AK1438" s="121">
        <v>0</v>
      </c>
      <c r="AL1438" s="142">
        <v>0</v>
      </c>
      <c r="AM1438" s="181">
        <v>0</v>
      </c>
      <c r="AN1438" s="141">
        <v>0</v>
      </c>
      <c r="AO1438" s="140">
        <v>0</v>
      </c>
      <c r="AP1438" s="140">
        <v>0</v>
      </c>
      <c r="AQ1438" s="140">
        <v>0</v>
      </c>
      <c r="AR1438" s="142">
        <v>0</v>
      </c>
      <c r="AS1438" s="143">
        <v>0</v>
      </c>
      <c r="AT1438" s="142">
        <v>0</v>
      </c>
      <c r="AU1438" s="143">
        <v>0</v>
      </c>
      <c r="AV1438" s="142">
        <v>0</v>
      </c>
      <c r="AW1438" s="143">
        <v>0</v>
      </c>
      <c r="AX1438" s="142">
        <v>0</v>
      </c>
      <c r="AY1438" s="143">
        <v>0</v>
      </c>
      <c r="AZ1438" s="142">
        <v>0</v>
      </c>
      <c r="BA1438" s="143">
        <v>0</v>
      </c>
      <c r="BB1438" s="142">
        <v>0</v>
      </c>
      <c r="BC1438" s="143">
        <v>0</v>
      </c>
      <c r="BE1438" s="139">
        <v>0</v>
      </c>
      <c r="BF1438" s="139">
        <v>0</v>
      </c>
      <c r="BG1438" s="139">
        <v>0</v>
      </c>
      <c r="BH1438" s="139">
        <v>0</v>
      </c>
      <c r="BI1438" s="139">
        <v>0</v>
      </c>
      <c r="BJ1438" s="139">
        <v>0</v>
      </c>
      <c r="BK1438" s="139">
        <v>0</v>
      </c>
      <c r="BL1438" s="139">
        <v>0</v>
      </c>
      <c r="BM1438" s="139">
        <v>0</v>
      </c>
      <c r="BN1438" s="139">
        <v>0</v>
      </c>
      <c r="BO1438" s="139">
        <v>0</v>
      </c>
      <c r="BP1438" s="139">
        <v>0</v>
      </c>
      <c r="BQ1438" s="144">
        <v>0</v>
      </c>
    </row>
    <row r="1439" spans="11:69" x14ac:dyDescent="0.25">
      <c r="K1439" s="135" t="s">
        <v>328</v>
      </c>
      <c r="N1439" s="61" t="s">
        <v>3374</v>
      </c>
      <c r="V1439" s="61" t="s">
        <v>431</v>
      </c>
      <c r="W1439" s="61" t="s">
        <v>437</v>
      </c>
      <c r="X1439" s="61">
        <v>171</v>
      </c>
      <c r="AB1439" s="136" t="s">
        <v>387</v>
      </c>
      <c r="AC1439" s="179">
        <v>250050009310</v>
      </c>
      <c r="AD1439" s="180" t="s">
        <v>3375</v>
      </c>
      <c r="AE1439" s="139">
        <v>5868565.5800000001</v>
      </c>
      <c r="AF1439" s="17">
        <v>0</v>
      </c>
      <c r="AG1439" s="17">
        <v>0</v>
      </c>
      <c r="AH1439" s="140">
        <v>0</v>
      </c>
      <c r="AI1439" s="141">
        <v>0</v>
      </c>
      <c r="AJ1439" s="142">
        <v>0</v>
      </c>
      <c r="AK1439" s="121">
        <v>0</v>
      </c>
      <c r="AL1439" s="142">
        <v>0</v>
      </c>
      <c r="AM1439" s="181">
        <v>0</v>
      </c>
      <c r="AN1439" s="141">
        <v>0</v>
      </c>
      <c r="AO1439" s="140">
        <v>0</v>
      </c>
      <c r="AP1439" s="140">
        <v>0</v>
      </c>
      <c r="AQ1439" s="140">
        <v>0</v>
      </c>
      <c r="AR1439" s="142">
        <v>0</v>
      </c>
      <c r="AS1439" s="143">
        <v>0</v>
      </c>
      <c r="AT1439" s="142">
        <v>0</v>
      </c>
      <c r="AU1439" s="143">
        <v>0</v>
      </c>
      <c r="AV1439" s="142">
        <v>0</v>
      </c>
      <c r="AW1439" s="143">
        <v>0</v>
      </c>
      <c r="AX1439" s="142">
        <v>0</v>
      </c>
      <c r="AY1439" s="143">
        <v>0</v>
      </c>
      <c r="AZ1439" s="142">
        <v>0</v>
      </c>
      <c r="BA1439" s="143">
        <v>0</v>
      </c>
      <c r="BB1439" s="142">
        <v>0</v>
      </c>
      <c r="BC1439" s="143">
        <v>0</v>
      </c>
      <c r="BE1439" s="139">
        <v>0</v>
      </c>
      <c r="BF1439" s="139">
        <v>0</v>
      </c>
      <c r="BG1439" s="139">
        <v>0</v>
      </c>
      <c r="BH1439" s="139">
        <v>0</v>
      </c>
      <c r="BI1439" s="139">
        <v>0</v>
      </c>
      <c r="BJ1439" s="139">
        <v>0</v>
      </c>
      <c r="BK1439" s="139">
        <v>0</v>
      </c>
      <c r="BL1439" s="139">
        <v>0</v>
      </c>
      <c r="BM1439" s="139">
        <v>0</v>
      </c>
      <c r="BN1439" s="139">
        <v>0</v>
      </c>
      <c r="BO1439" s="139">
        <v>0</v>
      </c>
      <c r="BP1439" s="139">
        <v>0</v>
      </c>
      <c r="BQ1439" s="144">
        <v>0</v>
      </c>
    </row>
    <row r="1440" spans="11:69" x14ac:dyDescent="0.25">
      <c r="K1440" s="135" t="s">
        <v>328</v>
      </c>
      <c r="N1440" s="61" t="s">
        <v>3376</v>
      </c>
      <c r="V1440" s="61" t="s">
        <v>431</v>
      </c>
      <c r="W1440" s="61" t="s">
        <v>437</v>
      </c>
      <c r="X1440" s="61">
        <v>171</v>
      </c>
      <c r="AB1440" s="136" t="s">
        <v>387</v>
      </c>
      <c r="AC1440" s="179">
        <v>250050009330</v>
      </c>
      <c r="AD1440" s="180" t="s">
        <v>3377</v>
      </c>
      <c r="AE1440" s="139">
        <v>-29882.17</v>
      </c>
      <c r="AF1440" s="17">
        <v>0</v>
      </c>
      <c r="AG1440" s="17">
        <v>0</v>
      </c>
      <c r="AH1440" s="140">
        <v>0</v>
      </c>
      <c r="AI1440" s="141">
        <v>0</v>
      </c>
      <c r="AJ1440" s="142">
        <v>0</v>
      </c>
      <c r="AK1440" s="121">
        <v>0</v>
      </c>
      <c r="AL1440" s="142">
        <v>0</v>
      </c>
      <c r="AM1440" s="181">
        <v>0</v>
      </c>
      <c r="AN1440" s="141">
        <v>0</v>
      </c>
      <c r="AO1440" s="140">
        <v>0</v>
      </c>
      <c r="AP1440" s="140">
        <v>0</v>
      </c>
      <c r="AQ1440" s="140">
        <v>0</v>
      </c>
      <c r="AR1440" s="142">
        <v>0</v>
      </c>
      <c r="AS1440" s="143">
        <v>0</v>
      </c>
      <c r="AT1440" s="142">
        <v>0</v>
      </c>
      <c r="AU1440" s="143">
        <v>0</v>
      </c>
      <c r="AV1440" s="142">
        <v>0</v>
      </c>
      <c r="AW1440" s="143">
        <v>0</v>
      </c>
      <c r="AX1440" s="142">
        <v>0</v>
      </c>
      <c r="AY1440" s="143">
        <v>0</v>
      </c>
      <c r="AZ1440" s="142">
        <v>0</v>
      </c>
      <c r="BA1440" s="143">
        <v>0</v>
      </c>
      <c r="BB1440" s="142">
        <v>0</v>
      </c>
      <c r="BC1440" s="143">
        <v>0</v>
      </c>
      <c r="BE1440" s="139">
        <v>0</v>
      </c>
      <c r="BF1440" s="139">
        <v>0</v>
      </c>
      <c r="BG1440" s="139">
        <v>0</v>
      </c>
      <c r="BH1440" s="139">
        <v>0</v>
      </c>
      <c r="BI1440" s="139">
        <v>0</v>
      </c>
      <c r="BJ1440" s="139">
        <v>0</v>
      </c>
      <c r="BK1440" s="139">
        <v>0</v>
      </c>
      <c r="BL1440" s="139">
        <v>0</v>
      </c>
      <c r="BM1440" s="139">
        <v>0</v>
      </c>
      <c r="BN1440" s="139">
        <v>0</v>
      </c>
      <c r="BO1440" s="139">
        <v>0</v>
      </c>
      <c r="BP1440" s="139">
        <v>0</v>
      </c>
      <c r="BQ1440" s="144">
        <v>0</v>
      </c>
    </row>
    <row r="1441" spans="2:96" x14ac:dyDescent="0.25">
      <c r="K1441" s="135" t="s">
        <v>328</v>
      </c>
      <c r="N1441" s="61" t="s">
        <v>3378</v>
      </c>
      <c r="V1441" s="61" t="s">
        <v>431</v>
      </c>
      <c r="W1441" s="61" t="s">
        <v>437</v>
      </c>
      <c r="X1441" s="61">
        <v>171</v>
      </c>
      <c r="AB1441" s="136" t="s">
        <v>387</v>
      </c>
      <c r="AC1441" s="179">
        <v>250050009610</v>
      </c>
      <c r="AD1441" s="180" t="s">
        <v>3379</v>
      </c>
      <c r="AE1441" s="139">
        <v>790093.57</v>
      </c>
      <c r="AF1441" s="17">
        <v>0</v>
      </c>
      <c r="AG1441" s="17">
        <v>0</v>
      </c>
      <c r="AH1441" s="140">
        <v>0</v>
      </c>
      <c r="AI1441" s="141">
        <v>0</v>
      </c>
      <c r="AJ1441" s="142">
        <v>0</v>
      </c>
      <c r="AK1441" s="121">
        <v>0</v>
      </c>
      <c r="AL1441" s="142">
        <v>0</v>
      </c>
      <c r="AM1441" s="181">
        <v>0</v>
      </c>
      <c r="AN1441" s="141">
        <v>0</v>
      </c>
      <c r="AO1441" s="140">
        <v>0</v>
      </c>
      <c r="AP1441" s="140">
        <v>0</v>
      </c>
      <c r="AQ1441" s="140">
        <v>0</v>
      </c>
      <c r="AR1441" s="142">
        <v>0</v>
      </c>
      <c r="AS1441" s="143">
        <v>0</v>
      </c>
      <c r="AT1441" s="142">
        <v>0</v>
      </c>
      <c r="AU1441" s="143">
        <v>0</v>
      </c>
      <c r="AV1441" s="142">
        <v>0</v>
      </c>
      <c r="AW1441" s="143">
        <v>0</v>
      </c>
      <c r="AX1441" s="142">
        <v>0</v>
      </c>
      <c r="AY1441" s="143">
        <v>0</v>
      </c>
      <c r="AZ1441" s="142">
        <v>0</v>
      </c>
      <c r="BA1441" s="143">
        <v>0</v>
      </c>
      <c r="BB1441" s="142">
        <v>0</v>
      </c>
      <c r="BC1441" s="143">
        <v>0</v>
      </c>
      <c r="BE1441" s="139">
        <v>0</v>
      </c>
      <c r="BF1441" s="139">
        <v>0</v>
      </c>
      <c r="BG1441" s="139">
        <v>0</v>
      </c>
      <c r="BH1441" s="139">
        <v>0</v>
      </c>
      <c r="BI1441" s="139">
        <v>0</v>
      </c>
      <c r="BJ1441" s="139">
        <v>0</v>
      </c>
      <c r="BK1441" s="139">
        <v>0</v>
      </c>
      <c r="BL1441" s="139">
        <v>0</v>
      </c>
      <c r="BM1441" s="139">
        <v>0</v>
      </c>
      <c r="BN1441" s="139">
        <v>0</v>
      </c>
      <c r="BO1441" s="139">
        <v>0</v>
      </c>
      <c r="BP1441" s="139">
        <v>0</v>
      </c>
      <c r="BQ1441" s="144">
        <v>0</v>
      </c>
    </row>
    <row r="1442" spans="2:96" x14ac:dyDescent="0.25">
      <c r="K1442" s="135" t="s">
        <v>328</v>
      </c>
      <c r="N1442" s="61" t="s">
        <v>3380</v>
      </c>
      <c r="V1442" s="61" t="s">
        <v>431</v>
      </c>
      <c r="W1442" s="61" t="s">
        <v>437</v>
      </c>
      <c r="X1442" s="61">
        <v>171</v>
      </c>
      <c r="AB1442" s="136" t="s">
        <v>387</v>
      </c>
      <c r="AC1442" s="179">
        <v>250050009630</v>
      </c>
      <c r="AD1442" s="180" t="s">
        <v>3381</v>
      </c>
      <c r="AE1442" s="139">
        <v>-6197.4</v>
      </c>
      <c r="AF1442" s="17">
        <v>0</v>
      </c>
      <c r="AG1442" s="17">
        <v>0</v>
      </c>
      <c r="AH1442" s="140">
        <v>0</v>
      </c>
      <c r="AI1442" s="141">
        <v>0</v>
      </c>
      <c r="AJ1442" s="142">
        <v>0</v>
      </c>
      <c r="AK1442" s="121">
        <v>0</v>
      </c>
      <c r="AL1442" s="142">
        <v>0</v>
      </c>
      <c r="AM1442" s="181">
        <v>0</v>
      </c>
      <c r="AN1442" s="141">
        <v>0</v>
      </c>
      <c r="AO1442" s="140">
        <v>0</v>
      </c>
      <c r="AP1442" s="140">
        <v>0</v>
      </c>
      <c r="AQ1442" s="140">
        <v>0</v>
      </c>
      <c r="AR1442" s="142">
        <v>0</v>
      </c>
      <c r="AS1442" s="143">
        <v>0</v>
      </c>
      <c r="AT1442" s="142">
        <v>0</v>
      </c>
      <c r="AU1442" s="143">
        <v>0</v>
      </c>
      <c r="AV1442" s="142">
        <v>0</v>
      </c>
      <c r="AW1442" s="143">
        <v>0</v>
      </c>
      <c r="AX1442" s="142">
        <v>0</v>
      </c>
      <c r="AY1442" s="143">
        <v>0</v>
      </c>
      <c r="AZ1442" s="142">
        <v>0</v>
      </c>
      <c r="BA1442" s="143">
        <v>0</v>
      </c>
      <c r="BB1442" s="142">
        <v>0</v>
      </c>
      <c r="BC1442" s="143">
        <v>0</v>
      </c>
      <c r="BE1442" s="139">
        <v>0</v>
      </c>
      <c r="BF1442" s="139">
        <v>0</v>
      </c>
      <c r="BG1442" s="139">
        <v>0</v>
      </c>
      <c r="BH1442" s="139">
        <v>0</v>
      </c>
      <c r="BI1442" s="139">
        <v>0</v>
      </c>
      <c r="BJ1442" s="139">
        <v>0</v>
      </c>
      <c r="BK1442" s="139">
        <v>0</v>
      </c>
      <c r="BL1442" s="139">
        <v>0</v>
      </c>
      <c r="BM1442" s="139">
        <v>0</v>
      </c>
      <c r="BN1442" s="139">
        <v>0</v>
      </c>
      <c r="BO1442" s="139">
        <v>0</v>
      </c>
      <c r="BP1442" s="139">
        <v>0</v>
      </c>
      <c r="BQ1442" s="144">
        <v>0</v>
      </c>
    </row>
    <row r="1443" spans="2:96" ht="18.75" hidden="1" x14ac:dyDescent="0.3">
      <c r="B1443" s="120" t="s">
        <v>318</v>
      </c>
      <c r="C1443" s="120" t="s">
        <v>318</v>
      </c>
      <c r="J1443" s="120" t="s">
        <v>318</v>
      </c>
      <c r="K1443" s="135" t="s">
        <v>321</v>
      </c>
      <c r="N1443" s="61" t="s">
        <v>323</v>
      </c>
      <c r="AC1443" s="145"/>
      <c r="AD1443" s="165"/>
      <c r="AE1443" s="17"/>
      <c r="AI1443" s="163"/>
      <c r="AS1443" s="61"/>
      <c r="AU1443" s="61"/>
      <c r="AW1443" s="61"/>
      <c r="AY1443" s="61"/>
      <c r="BA1443" s="61"/>
      <c r="BB1443" s="61"/>
      <c r="BC1443" s="61"/>
      <c r="BE1443" s="17"/>
      <c r="BF1443" s="17"/>
      <c r="BG1443" s="17"/>
      <c r="BH1443" s="17"/>
      <c r="BI1443" s="17"/>
      <c r="BJ1443" s="17"/>
      <c r="BK1443" s="17"/>
      <c r="BL1443" s="17"/>
      <c r="BM1443" s="17"/>
      <c r="BN1443" s="17"/>
      <c r="BO1443" s="17"/>
      <c r="BP1443" s="17"/>
      <c r="BQ1443" s="166"/>
    </row>
    <row r="1444" spans="2:96" ht="17.25" x14ac:dyDescent="0.3">
      <c r="K1444" s="135" t="s">
        <v>325</v>
      </c>
      <c r="V1444" s="61" t="s">
        <v>431</v>
      </c>
      <c r="W1444" s="61" t="s">
        <v>437</v>
      </c>
      <c r="AB1444" s="136" t="s">
        <v>387</v>
      </c>
      <c r="AC1444" s="167" t="s">
        <v>1691</v>
      </c>
      <c r="AD1444" s="138"/>
      <c r="AE1444" s="168">
        <v>20465798.099999998</v>
      </c>
      <c r="AF1444" s="168">
        <v>20335085.039999995</v>
      </c>
      <c r="AG1444" s="168">
        <v>21425277.220000003</v>
      </c>
      <c r="AH1444" s="169">
        <v>23492488.681161296</v>
      </c>
      <c r="AI1444" s="170">
        <v>7856488.0100000007</v>
      </c>
      <c r="AJ1444" s="169">
        <v>23569464.030000001</v>
      </c>
      <c r="AK1444" s="170">
        <v>19041446.82</v>
      </c>
      <c r="AL1444" s="169">
        <v>22849736.184</v>
      </c>
      <c r="AM1444" s="170">
        <v>19601836.830401901</v>
      </c>
      <c r="AN1444" s="170">
        <v>22932098.670759395</v>
      </c>
      <c r="AO1444" s="169">
        <v>23014727.851428568</v>
      </c>
      <c r="AP1444" s="169">
        <v>24134750.611720283</v>
      </c>
      <c r="AQ1444" s="169">
        <v>25891557.429417059</v>
      </c>
      <c r="AR1444" s="169">
        <v>2322093.3994170576</v>
      </c>
      <c r="AS1444" s="171">
        <v>9.852126448278245E-2</v>
      </c>
      <c r="AT1444" s="169">
        <v>2399068.7482557632</v>
      </c>
      <c r="AU1444" s="171">
        <v>0.10212067273143285</v>
      </c>
      <c r="AV1444" s="169">
        <v>4466280.2094170563</v>
      </c>
      <c r="AW1444" s="171">
        <v>0.20845845603565338</v>
      </c>
      <c r="AX1444" s="169">
        <v>565286.58172028139</v>
      </c>
      <c r="AY1444" s="171">
        <v>2.3983853896752415E-2</v>
      </c>
      <c r="AZ1444" s="169">
        <v>642261.93055898696</v>
      </c>
      <c r="BA1444" s="171">
        <v>2.7339033308719604E-2</v>
      </c>
      <c r="BB1444" s="169">
        <v>1756806.8176967762</v>
      </c>
      <c r="BC1444" s="171">
        <v>7.279158777980653E-2</v>
      </c>
      <c r="BE1444" s="168">
        <v>2241638.2521922975</v>
      </c>
      <c r="BF1444" s="168">
        <v>2080907.2314426689</v>
      </c>
      <c r="BG1444" s="168">
        <v>2153153.5851368485</v>
      </c>
      <c r="BH1444" s="168">
        <v>2238682.8140393565</v>
      </c>
      <c r="BI1444" s="168">
        <v>2044725.9260442283</v>
      </c>
      <c r="BJ1444" s="168">
        <v>2159808.7118810825</v>
      </c>
      <c r="BK1444" s="168">
        <v>2168483.1114781294</v>
      </c>
      <c r="BL1444" s="168">
        <v>2166422.766884638</v>
      </c>
      <c r="BM1444" s="168">
        <v>2156924.3077307059</v>
      </c>
      <c r="BN1444" s="168">
        <v>2193005.0507976427</v>
      </c>
      <c r="BO1444" s="168">
        <v>2172442.7981814397</v>
      </c>
      <c r="BP1444" s="168">
        <v>2115362.8736080159</v>
      </c>
      <c r="BQ1444" s="172">
        <v>25891557.429417059</v>
      </c>
    </row>
    <row r="1445" spans="2:96" ht="18.75" x14ac:dyDescent="0.3">
      <c r="K1445" s="135" t="s">
        <v>325</v>
      </c>
      <c r="AC1445" s="145"/>
      <c r="AD1445" s="173"/>
      <c r="AE1445" s="174"/>
      <c r="AI1445" s="175"/>
      <c r="AS1445" s="61"/>
      <c r="AU1445" s="61"/>
      <c r="AW1445" s="61"/>
      <c r="AY1445" s="61"/>
      <c r="BA1445" s="61"/>
      <c r="BB1445" s="61"/>
      <c r="BC1445" s="61"/>
      <c r="BE1445" s="174"/>
      <c r="BF1445" s="174"/>
      <c r="BG1445" s="174"/>
      <c r="BH1445" s="174"/>
      <c r="BI1445" s="174"/>
      <c r="BJ1445" s="174"/>
      <c r="BK1445" s="174"/>
      <c r="BL1445" s="174"/>
      <c r="BM1445" s="174"/>
      <c r="BN1445" s="174"/>
      <c r="BO1445" s="174"/>
      <c r="BP1445" s="174"/>
      <c r="BQ1445" s="176"/>
    </row>
    <row r="1446" spans="2:96" hidden="1" x14ac:dyDescent="0.25">
      <c r="B1446" s="120" t="s">
        <v>318</v>
      </c>
      <c r="C1446" s="120" t="s">
        <v>318</v>
      </c>
      <c r="J1446" s="120" t="s">
        <v>318</v>
      </c>
      <c r="K1446" s="135" t="s">
        <v>319</v>
      </c>
      <c r="M1446" s="61" t="s">
        <v>323</v>
      </c>
      <c r="AE1446" s="17"/>
      <c r="AI1446" s="152"/>
      <c r="AS1446" s="61"/>
      <c r="AU1446" s="61"/>
      <c r="AW1446" s="61"/>
      <c r="AY1446" s="61"/>
      <c r="BA1446" s="61"/>
      <c r="BB1446" s="61"/>
      <c r="BC1446" s="61"/>
      <c r="BE1446" s="17"/>
      <c r="BF1446" s="17"/>
      <c r="BG1446" s="17"/>
      <c r="BH1446" s="17"/>
      <c r="BI1446" s="17"/>
      <c r="BJ1446" s="17"/>
      <c r="BK1446" s="17"/>
      <c r="BL1446" s="17"/>
      <c r="BM1446" s="17"/>
      <c r="BN1446" s="17"/>
      <c r="BO1446" s="17"/>
      <c r="BP1446" s="17"/>
      <c r="BQ1446" s="153"/>
    </row>
    <row r="1447" spans="2:96" ht="18.75" x14ac:dyDescent="0.3">
      <c r="K1447" s="135" t="s">
        <v>321</v>
      </c>
      <c r="V1447" s="61" t="s">
        <v>431</v>
      </c>
      <c r="AB1447" s="136" t="s">
        <v>387</v>
      </c>
      <c r="AC1447" s="154" t="s">
        <v>1692</v>
      </c>
      <c r="AD1447" s="155"/>
      <c r="AE1447" s="156">
        <v>20506542.099999998</v>
      </c>
      <c r="AF1447" s="156">
        <v>20810103.279999994</v>
      </c>
      <c r="AG1447" s="156">
        <v>22022830.950000003</v>
      </c>
      <c r="AH1447" s="156">
        <v>23954908.683010343</v>
      </c>
      <c r="AI1447" s="157">
        <v>8005123.8099999996</v>
      </c>
      <c r="AJ1447" s="156">
        <v>24015371.43</v>
      </c>
      <c r="AK1447" s="157">
        <v>19429019.789999999</v>
      </c>
      <c r="AL1447" s="156">
        <v>23314823.747999996</v>
      </c>
      <c r="AM1447" s="157">
        <v>19987186.831942778</v>
      </c>
      <c r="AN1447" s="157">
        <v>23396741.641067564</v>
      </c>
      <c r="AO1447" s="156">
        <v>23439634.634285711</v>
      </c>
      <c r="AP1447" s="156">
        <v>24315505.131720286</v>
      </c>
      <c r="AQ1447" s="156">
        <v>26072311.949417058</v>
      </c>
      <c r="AR1447" s="156">
        <v>2056940.5194170587</v>
      </c>
      <c r="AS1447" s="158">
        <v>8.5650997545993757E-2</v>
      </c>
      <c r="AT1447" s="156">
        <v>2117403.2664067149</v>
      </c>
      <c r="AU1447" s="158">
        <v>8.8391205928847943E-2</v>
      </c>
      <c r="AV1447" s="156">
        <v>4049480.9994170554</v>
      </c>
      <c r="AW1447" s="158">
        <v>0.18387649655990548</v>
      </c>
      <c r="AX1447" s="156">
        <v>300133.70172028616</v>
      </c>
      <c r="AY1447" s="158">
        <v>1.2497566510479166E-2</v>
      </c>
      <c r="AZ1447" s="156">
        <v>360596.4487099424</v>
      </c>
      <c r="BA1447" s="158">
        <v>1.5053133930988014E-2</v>
      </c>
      <c r="BB1447" s="156">
        <v>1756806.8176967725</v>
      </c>
      <c r="BC1447" s="158">
        <v>7.2250475907447501E-2</v>
      </c>
      <c r="BE1447" s="156">
        <v>2256701.1288589644</v>
      </c>
      <c r="BF1447" s="156">
        <v>2095970.1081093354</v>
      </c>
      <c r="BG1447" s="156">
        <v>2168216.461803515</v>
      </c>
      <c r="BH1447" s="156">
        <v>2253745.6907060235</v>
      </c>
      <c r="BI1447" s="156">
        <v>2059788.802710895</v>
      </c>
      <c r="BJ1447" s="156">
        <v>2174871.588547749</v>
      </c>
      <c r="BK1447" s="156">
        <v>2183545.9881447959</v>
      </c>
      <c r="BL1447" s="156">
        <v>2181485.643551304</v>
      </c>
      <c r="BM1447" s="156">
        <v>2171987.1843973733</v>
      </c>
      <c r="BN1447" s="156">
        <v>2208067.9274643096</v>
      </c>
      <c r="BO1447" s="156">
        <v>2187505.6748481067</v>
      </c>
      <c r="BP1447" s="156">
        <v>2130425.7502746824</v>
      </c>
      <c r="BQ1447" s="159">
        <v>26072311.949417058</v>
      </c>
    </row>
    <row r="1448" spans="2:96" x14ac:dyDescent="0.25">
      <c r="L1448" s="61" t="s">
        <v>323</v>
      </c>
      <c r="AC1448" s="252"/>
      <c r="AD1448" s="138"/>
      <c r="AE1448" s="253"/>
      <c r="AF1448" s="254"/>
      <c r="AG1448" s="254"/>
      <c r="AI1448" s="255"/>
      <c r="AJ1448" s="254"/>
      <c r="AK1448" s="256"/>
      <c r="AL1448" s="254"/>
      <c r="AM1448" s="256"/>
      <c r="AN1448" s="256"/>
      <c r="AO1448" s="254"/>
      <c r="AP1448" s="254"/>
      <c r="AQ1448" s="254"/>
      <c r="AR1448" s="254"/>
      <c r="AS1448" s="257"/>
      <c r="AT1448" s="254"/>
      <c r="AU1448" s="257"/>
      <c r="AV1448" s="254"/>
      <c r="AW1448" s="257"/>
      <c r="AX1448" s="254"/>
      <c r="AY1448" s="257"/>
      <c r="AZ1448" s="254"/>
      <c r="BA1448" s="257"/>
      <c r="BB1448" s="254"/>
      <c r="BC1448" s="257"/>
      <c r="BE1448" s="342"/>
      <c r="BF1448" s="342"/>
      <c r="BG1448" s="342"/>
      <c r="BH1448" s="342"/>
      <c r="BI1448" s="342"/>
      <c r="BJ1448" s="342"/>
      <c r="BK1448" s="342"/>
      <c r="BL1448" s="342"/>
      <c r="BM1448" s="342"/>
      <c r="BN1448" s="342"/>
      <c r="BO1448" s="342"/>
      <c r="BP1448" s="342"/>
      <c r="BQ1448" s="342"/>
    </row>
    <row r="1449" spans="2:96" ht="17.25" x14ac:dyDescent="0.3">
      <c r="AB1449" s="61" t="s">
        <v>387</v>
      </c>
      <c r="AC1449" s="245" t="s">
        <v>439</v>
      </c>
      <c r="AD1449" s="138"/>
      <c r="AE1449" s="246">
        <v>91520952.560000062</v>
      </c>
      <c r="AF1449" s="247">
        <v>98711767.699999958</v>
      </c>
      <c r="AG1449" s="247">
        <v>115464374.45999993</v>
      </c>
      <c r="AH1449" s="247">
        <v>125035101.64623345</v>
      </c>
      <c r="AI1449" s="248">
        <v>39725905.570000067</v>
      </c>
      <c r="AJ1449" s="247">
        <v>119177716.7100002</v>
      </c>
      <c r="AK1449" s="247">
        <v>101476645.05999982</v>
      </c>
      <c r="AL1449" s="247">
        <v>121771974.07199979</v>
      </c>
      <c r="AM1449" s="248">
        <v>104306841.23535459</v>
      </c>
      <c r="AN1449" s="248">
        <v>366614716.41263652</v>
      </c>
      <c r="AO1449" s="247">
        <v>120262985.41714305</v>
      </c>
      <c r="AP1449" s="247">
        <v>126672319.42674042</v>
      </c>
      <c r="AQ1449" s="247">
        <v>130329325.7975277</v>
      </c>
      <c r="AR1449" s="247">
        <v>11151609.087527499</v>
      </c>
      <c r="AS1449" s="249">
        <v>9.357125975708315E-2</v>
      </c>
      <c r="AT1449" s="247">
        <v>5294224.1512942463</v>
      </c>
      <c r="AU1449" s="249">
        <v>4.2341903046341299E-2</v>
      </c>
      <c r="AV1449" s="247">
        <v>14864951.337527767</v>
      </c>
      <c r="AW1449" s="249">
        <v>0.12874058693036439</v>
      </c>
      <c r="AX1449" s="247">
        <v>7494602.7167402208</v>
      </c>
      <c r="AY1449" s="249">
        <v>6.2885939785011405E-2</v>
      </c>
      <c r="AZ1449" s="247">
        <v>1637217.7805069685</v>
      </c>
      <c r="BA1449" s="249">
        <v>1.3094065258084172E-2</v>
      </c>
      <c r="BB1449" s="247">
        <v>3657006.3707872778</v>
      </c>
      <c r="BC1449" s="249">
        <v>2.8869814552517675E-2</v>
      </c>
      <c r="BE1449" s="247">
        <v>11158244.258657159</v>
      </c>
      <c r="BF1449" s="247">
        <v>10352278.585675132</v>
      </c>
      <c r="BG1449" s="247">
        <v>10709378.447743004</v>
      </c>
      <c r="BH1449" s="247">
        <v>11343958.917433316</v>
      </c>
      <c r="BI1449" s="247">
        <v>10347537.313982608</v>
      </c>
      <c r="BJ1449" s="247">
        <v>10892317.881659206</v>
      </c>
      <c r="BK1449" s="247">
        <v>10937040.842481161</v>
      </c>
      <c r="BL1449" s="247">
        <v>10935070.271744724</v>
      </c>
      <c r="BM1449" s="247">
        <v>10920642.045049593</v>
      </c>
      <c r="BN1449" s="247">
        <v>11048603.669853849</v>
      </c>
      <c r="BO1449" s="247">
        <v>10973992.900166132</v>
      </c>
      <c r="BP1449" s="247">
        <v>10710260.663082045</v>
      </c>
      <c r="BQ1449" s="247">
        <v>130329325.7975277</v>
      </c>
    </row>
    <row r="1450" spans="2:96" x14ac:dyDescent="0.25">
      <c r="AC1450" s="252" t="s">
        <v>440</v>
      </c>
      <c r="AD1450" s="138"/>
      <c r="AE1450" s="253">
        <v>0.52059745308906813</v>
      </c>
      <c r="AF1450" s="254">
        <v>0.50879953388723342</v>
      </c>
      <c r="AG1450" s="254">
        <v>0.53853645417127316</v>
      </c>
      <c r="AH1450" s="254">
        <v>0.56350313746893399</v>
      </c>
      <c r="AI1450" s="255">
        <v>0.54087860605315552</v>
      </c>
      <c r="AJ1450" s="254">
        <v>0.54087860605315552</v>
      </c>
      <c r="AK1450" s="256">
        <v>0.54707442201318646</v>
      </c>
      <c r="AL1450" s="254">
        <v>0.54707442201318646</v>
      </c>
      <c r="AM1450" s="256">
        <v>0.56304668016957127</v>
      </c>
      <c r="AN1450" s="256">
        <v>0.55016467358202992</v>
      </c>
      <c r="AO1450" s="254">
        <v>0.54885531236811569</v>
      </c>
      <c r="AP1450" s="254">
        <v>0.54029655944446853</v>
      </c>
      <c r="AQ1450" s="254">
        <v>0.53973653380559727</v>
      </c>
      <c r="AR1450" s="254"/>
      <c r="AS1450" s="257"/>
      <c r="AT1450" s="254"/>
      <c r="AU1450" s="257"/>
      <c r="AV1450" s="254"/>
      <c r="AW1450" s="257"/>
      <c r="AX1450" s="254"/>
      <c r="AY1450" s="257"/>
      <c r="AZ1450" s="254"/>
      <c r="BA1450" s="257"/>
      <c r="BB1450" s="254"/>
      <c r="BC1450" s="257"/>
      <c r="BE1450" s="254">
        <v>0.53799599776730034</v>
      </c>
      <c r="BF1450" s="254">
        <v>0.53536134519094591</v>
      </c>
      <c r="BG1450" s="254">
        <v>0.53677662218889988</v>
      </c>
      <c r="BH1450" s="254">
        <v>0.53830406634294437</v>
      </c>
      <c r="BI1450" s="254">
        <v>0.53773481114141941</v>
      </c>
      <c r="BJ1450" s="254">
        <v>0.54293344868413329</v>
      </c>
      <c r="BK1450" s="254">
        <v>0.5440702961612377</v>
      </c>
      <c r="BL1450" s="254">
        <v>0.54188245889113407</v>
      </c>
      <c r="BM1450" s="254">
        <v>0.53823555206862517</v>
      </c>
      <c r="BN1450" s="254">
        <v>0.54534281754207248</v>
      </c>
      <c r="BO1450" s="254">
        <v>0.54093696144636505</v>
      </c>
      <c r="BP1450" s="254">
        <v>0.53704993035570081</v>
      </c>
      <c r="BQ1450" s="254">
        <v>0.53973653380559727</v>
      </c>
    </row>
    <row r="1451" spans="2:96" x14ac:dyDescent="0.25">
      <c r="B1451" s="120" t="s">
        <v>320</v>
      </c>
      <c r="C1451" s="120" t="s">
        <v>320</v>
      </c>
      <c r="D1451" s="120" t="s">
        <v>320</v>
      </c>
      <c r="E1451" s="120" t="s">
        <v>320</v>
      </c>
      <c r="F1451" s="120" t="s">
        <v>320</v>
      </c>
      <c r="G1451" s="120" t="s">
        <v>320</v>
      </c>
      <c r="H1451" s="120" t="s">
        <v>320</v>
      </c>
      <c r="I1451" s="120" t="s">
        <v>320</v>
      </c>
      <c r="J1451" s="120" t="s">
        <v>320</v>
      </c>
      <c r="L1451" s="61" t="s">
        <v>1693</v>
      </c>
      <c r="AC1451" s="217"/>
      <c r="AD1451" s="265"/>
      <c r="AE1451" s="217"/>
      <c r="AF1451" s="218"/>
      <c r="AG1451" s="218"/>
      <c r="AH1451" s="218"/>
      <c r="AI1451" s="324"/>
      <c r="AJ1451" s="218"/>
      <c r="AK1451" s="324"/>
      <c r="AL1451" s="218"/>
      <c r="AM1451" s="324"/>
      <c r="AN1451" s="324"/>
      <c r="AO1451" s="218"/>
      <c r="AP1451" s="218"/>
      <c r="AQ1451" s="218"/>
      <c r="AR1451" s="218"/>
      <c r="AS1451" s="325"/>
      <c r="AT1451" s="218"/>
      <c r="AU1451" s="325"/>
      <c r="AV1451" s="218"/>
      <c r="AW1451" s="325"/>
      <c r="AX1451" s="218"/>
      <c r="AY1451" s="325"/>
      <c r="AZ1451" s="218"/>
      <c r="BA1451" s="325"/>
      <c r="BB1451" s="218"/>
      <c r="BC1451" s="325"/>
    </row>
    <row r="1452" spans="2:96" ht="21" x14ac:dyDescent="0.35">
      <c r="K1452" s="135" t="s">
        <v>321</v>
      </c>
      <c r="L1452" s="61" t="s">
        <v>441</v>
      </c>
      <c r="M1452" s="61" t="s">
        <v>1694</v>
      </c>
      <c r="V1452" s="61" t="s">
        <v>441</v>
      </c>
      <c r="AC1452" s="146" t="s">
        <v>442</v>
      </c>
      <c r="AD1452" s="147"/>
      <c r="AE1452" s="148"/>
      <c r="AF1452" s="147"/>
      <c r="AG1452" s="147"/>
      <c r="AH1452" s="147"/>
      <c r="AI1452" s="149"/>
      <c r="AJ1452" s="147"/>
      <c r="AK1452" s="150"/>
      <c r="AL1452" s="147"/>
      <c r="AM1452" s="150"/>
      <c r="AN1452" s="150"/>
      <c r="AO1452" s="147"/>
      <c r="AP1452" s="147"/>
      <c r="AQ1452" s="147"/>
      <c r="AR1452" s="147"/>
      <c r="AS1452" s="147"/>
      <c r="AT1452" s="147"/>
      <c r="AU1452" s="147"/>
      <c r="AV1452" s="147"/>
      <c r="AW1452" s="147"/>
      <c r="AX1452" s="147"/>
      <c r="AY1452" s="147"/>
      <c r="AZ1452" s="147"/>
      <c r="BA1452" s="147"/>
      <c r="BB1452" s="147"/>
      <c r="BC1452" s="147"/>
      <c r="BD1452" s="151"/>
      <c r="BE1452" s="148"/>
      <c r="BF1452" s="148"/>
      <c r="BG1452" s="148"/>
      <c r="BH1452" s="148"/>
      <c r="BI1452" s="148"/>
      <c r="BJ1452" s="148"/>
      <c r="BK1452" s="148"/>
      <c r="BL1452" s="148"/>
      <c r="BM1452" s="148"/>
      <c r="BN1452" s="148"/>
      <c r="BO1452" s="148"/>
      <c r="BP1452" s="148"/>
      <c r="BQ1452" s="148"/>
      <c r="BR1452" s="151"/>
      <c r="BS1452" s="61">
        <v>7753444.9699999997</v>
      </c>
      <c r="BT1452" s="61">
        <v>6560099.7999999998</v>
      </c>
      <c r="BU1452" s="61">
        <v>4314901.58</v>
      </c>
      <c r="BV1452" s="61">
        <v>3746231.3289035228</v>
      </c>
      <c r="BW1452" s="61">
        <v>1396077.72</v>
      </c>
      <c r="BY1452" s="61">
        <v>4258369.59</v>
      </c>
      <c r="CA1452" s="61">
        <v>3121859.4407529351</v>
      </c>
      <c r="CC1452" s="61">
        <v>4053785.87428571</v>
      </c>
      <c r="CD1452" s="61">
        <v>4576837.9300000006</v>
      </c>
      <c r="CE1452" s="61">
        <v>4718190.9299999988</v>
      </c>
      <c r="CG1452" s="61">
        <v>393182.57749999984</v>
      </c>
      <c r="CH1452" s="61">
        <v>393182.57749999984</v>
      </c>
      <c r="CI1452" s="61">
        <v>393182.57749999984</v>
      </c>
      <c r="CJ1452" s="61">
        <v>393182.57749999984</v>
      </c>
      <c r="CK1452" s="61">
        <v>393182.57749999984</v>
      </c>
      <c r="CL1452" s="61">
        <v>393182.57749999984</v>
      </c>
      <c r="CM1452" s="61">
        <v>393182.57749999984</v>
      </c>
      <c r="CN1452" s="61">
        <v>393182.57749999984</v>
      </c>
      <c r="CO1452" s="61">
        <v>393182.57749999984</v>
      </c>
      <c r="CP1452" s="61">
        <v>393182.57749999984</v>
      </c>
      <c r="CQ1452" s="61">
        <v>393182.57749999984</v>
      </c>
      <c r="CR1452" s="61">
        <v>393182.57749999984</v>
      </c>
    </row>
    <row r="1453" spans="2:96" ht="18.75" x14ac:dyDescent="0.3">
      <c r="K1453" s="135" t="s">
        <v>325</v>
      </c>
      <c r="M1453" s="61" t="s">
        <v>444</v>
      </c>
      <c r="N1453" s="61" t="s">
        <v>1695</v>
      </c>
      <c r="V1453" s="61" t="s">
        <v>441</v>
      </c>
      <c r="W1453" s="61" t="s">
        <v>445</v>
      </c>
      <c r="X1453" s="61">
        <v>180</v>
      </c>
      <c r="AB1453" s="136" t="s">
        <v>387</v>
      </c>
      <c r="AC1453" s="162" t="s">
        <v>446</v>
      </c>
      <c r="AD1453" s="138"/>
      <c r="AE1453" s="39"/>
      <c r="AI1453" s="163"/>
      <c r="AS1453" s="61"/>
      <c r="AU1453" s="61"/>
      <c r="AW1453" s="61"/>
      <c r="AY1453" s="61"/>
      <c r="BA1453" s="61"/>
      <c r="BB1453" s="61"/>
      <c r="BC1453" s="61"/>
      <c r="BE1453" s="39"/>
      <c r="BF1453" s="39"/>
      <c r="BG1453" s="39"/>
      <c r="BH1453" s="39"/>
      <c r="BI1453" s="39"/>
      <c r="BJ1453" s="39"/>
      <c r="BK1453" s="39"/>
      <c r="BL1453" s="39"/>
      <c r="BM1453" s="39"/>
      <c r="BN1453" s="39"/>
      <c r="BO1453" s="39"/>
      <c r="BP1453" s="39"/>
      <c r="BQ1453" s="164"/>
      <c r="BS1453" s="61">
        <v>612973.97000000009</v>
      </c>
      <c r="BT1453" s="61">
        <v>473495.26999999996</v>
      </c>
      <c r="BU1453" s="61">
        <v>955398.2300000001</v>
      </c>
      <c r="BV1453" s="61">
        <v>424452</v>
      </c>
      <c r="BW1453" s="61">
        <v>305986.62</v>
      </c>
      <c r="BX1453" s="61">
        <v>917959.86</v>
      </c>
      <c r="BY1453" s="61">
        <v>792321.57</v>
      </c>
      <c r="BZ1453" s="61">
        <v>950785.88399999985</v>
      </c>
      <c r="CA1453" s="61">
        <v>353710</v>
      </c>
      <c r="CB1453" s="61">
        <v>863063.57</v>
      </c>
      <c r="CC1453" s="61">
        <v>853047.42857142922</v>
      </c>
      <c r="CD1453" s="61">
        <v>500818</v>
      </c>
      <c r="CE1453" s="61">
        <v>500817.99999999971</v>
      </c>
      <c r="CG1453" s="61">
        <v>41734.833333333292</v>
      </c>
      <c r="CH1453" s="61">
        <v>41734.833333333292</v>
      </c>
      <c r="CI1453" s="61">
        <v>41734.833333333292</v>
      </c>
      <c r="CJ1453" s="61">
        <v>41734.833333333292</v>
      </c>
      <c r="CK1453" s="61">
        <v>41734.833333333292</v>
      </c>
      <c r="CL1453" s="61">
        <v>41734.833333333292</v>
      </c>
      <c r="CM1453" s="61">
        <v>41734.833333333292</v>
      </c>
      <c r="CN1453" s="61">
        <v>41734.833333333292</v>
      </c>
      <c r="CO1453" s="61">
        <v>41734.833333333292</v>
      </c>
      <c r="CP1453" s="61">
        <v>41734.833333333292</v>
      </c>
      <c r="CQ1453" s="61">
        <v>41734.833333333292</v>
      </c>
      <c r="CR1453" s="61">
        <v>41734.833333333292</v>
      </c>
    </row>
    <row r="1454" spans="2:96" x14ac:dyDescent="0.25">
      <c r="K1454" s="135" t="s">
        <v>328</v>
      </c>
      <c r="N1454" s="61" t="s">
        <v>1696</v>
      </c>
      <c r="V1454" s="61" t="s">
        <v>441</v>
      </c>
      <c r="W1454" s="61" t="s">
        <v>445</v>
      </c>
      <c r="X1454" s="61">
        <v>180</v>
      </c>
      <c r="AB1454" s="136" t="s">
        <v>387</v>
      </c>
      <c r="AC1454" s="179">
        <v>3400105</v>
      </c>
      <c r="AD1454" s="180" t="s">
        <v>1697</v>
      </c>
      <c r="AE1454" s="139">
        <v>0</v>
      </c>
      <c r="AF1454" s="17">
        <v>0</v>
      </c>
      <c r="AG1454" s="17">
        <v>0</v>
      </c>
      <c r="AH1454" s="140">
        <v>0</v>
      </c>
      <c r="AI1454" s="141">
        <v>0</v>
      </c>
      <c r="AJ1454" s="142">
        <v>0</v>
      </c>
      <c r="AK1454" s="121">
        <v>0</v>
      </c>
      <c r="AL1454" s="142">
        <v>0</v>
      </c>
      <c r="AM1454" s="181">
        <v>0</v>
      </c>
      <c r="AN1454" s="141">
        <v>0</v>
      </c>
      <c r="AO1454" s="140">
        <v>0</v>
      </c>
      <c r="AP1454" s="140">
        <v>181818</v>
      </c>
      <c r="AQ1454" s="140">
        <v>181818</v>
      </c>
      <c r="AR1454" s="142">
        <v>181818</v>
      </c>
      <c r="AS1454" s="143">
        <v>0</v>
      </c>
      <c r="AT1454" s="142">
        <v>181818</v>
      </c>
      <c r="AU1454" s="143">
        <v>0</v>
      </c>
      <c r="AV1454" s="142">
        <v>181818</v>
      </c>
      <c r="AW1454" s="143">
        <v>0</v>
      </c>
      <c r="AX1454" s="142">
        <v>181818</v>
      </c>
      <c r="AY1454" s="143">
        <v>0</v>
      </c>
      <c r="AZ1454" s="142">
        <v>181818</v>
      </c>
      <c r="BA1454" s="143">
        <v>0</v>
      </c>
      <c r="BB1454" s="142">
        <v>0</v>
      </c>
      <c r="BC1454" s="143">
        <v>0</v>
      </c>
      <c r="BE1454" s="139">
        <v>15151.5</v>
      </c>
      <c r="BF1454" s="139">
        <v>15151.5</v>
      </c>
      <c r="BG1454" s="139">
        <v>15151.5</v>
      </c>
      <c r="BH1454" s="139">
        <v>15151.5</v>
      </c>
      <c r="BI1454" s="139">
        <v>15151.5</v>
      </c>
      <c r="BJ1454" s="139">
        <v>15151.5</v>
      </c>
      <c r="BK1454" s="139">
        <v>15151.5</v>
      </c>
      <c r="BL1454" s="139">
        <v>15151.5</v>
      </c>
      <c r="BM1454" s="139">
        <v>15151.5</v>
      </c>
      <c r="BN1454" s="139">
        <v>15151.5</v>
      </c>
      <c r="BO1454" s="139">
        <v>15151.5</v>
      </c>
      <c r="BP1454" s="139">
        <v>15151.5</v>
      </c>
      <c r="BQ1454" s="144">
        <v>181818</v>
      </c>
    </row>
    <row r="1455" spans="2:96" x14ac:dyDescent="0.25">
      <c r="K1455" s="135" t="s">
        <v>328</v>
      </c>
      <c r="N1455" s="61" t="s">
        <v>1698</v>
      </c>
      <c r="V1455" s="61" t="s">
        <v>441</v>
      </c>
      <c r="W1455" s="61" t="s">
        <v>445</v>
      </c>
      <c r="X1455" s="61">
        <v>180</v>
      </c>
      <c r="AB1455" s="136" t="s">
        <v>387</v>
      </c>
      <c r="AC1455" s="179">
        <v>3400400</v>
      </c>
      <c r="AD1455" s="180" t="s">
        <v>1699</v>
      </c>
      <c r="AE1455" s="139">
        <v>112714.2</v>
      </c>
      <c r="AF1455" s="17">
        <v>469852.27</v>
      </c>
      <c r="AG1455" s="17">
        <v>954985.7300000001</v>
      </c>
      <c r="AH1455" s="140">
        <v>424452</v>
      </c>
      <c r="AI1455" s="141">
        <v>305986.62</v>
      </c>
      <c r="AJ1455" s="142">
        <v>917959.86</v>
      </c>
      <c r="AK1455" s="121">
        <v>792321.57</v>
      </c>
      <c r="AL1455" s="142">
        <v>950785.88399999985</v>
      </c>
      <c r="AM1455" s="181">
        <v>353710</v>
      </c>
      <c r="AN1455" s="141">
        <v>863063.57</v>
      </c>
      <c r="AO1455" s="140">
        <v>853047.42857142922</v>
      </c>
      <c r="AP1455" s="140">
        <v>319000</v>
      </c>
      <c r="AQ1455" s="140">
        <v>318999.99999999971</v>
      </c>
      <c r="AR1455" s="142">
        <v>-598959.86000000034</v>
      </c>
      <c r="AS1455" s="143">
        <v>-0.65249025158899687</v>
      </c>
      <c r="AT1455" s="142">
        <v>-105452.00000000029</v>
      </c>
      <c r="AU1455" s="143">
        <v>-0.2484426978786772</v>
      </c>
      <c r="AV1455" s="142">
        <v>-635985.73000000045</v>
      </c>
      <c r="AW1455" s="143">
        <v>-0.66596359507905989</v>
      </c>
      <c r="AX1455" s="142">
        <v>-598959.86</v>
      </c>
      <c r="AY1455" s="143">
        <v>-0.65249025158899654</v>
      </c>
      <c r="AZ1455" s="142">
        <v>-105452</v>
      </c>
      <c r="BA1455" s="143">
        <v>-0.24844269787867651</v>
      </c>
      <c r="BB1455" s="142">
        <v>-2.9103830456733704E-10</v>
      </c>
      <c r="BC1455" s="143">
        <v>-9.1234578234274935E-16</v>
      </c>
      <c r="BE1455" s="139">
        <v>26583.333333333299</v>
      </c>
      <c r="BF1455" s="139">
        <v>26583.333333333299</v>
      </c>
      <c r="BG1455" s="139">
        <v>26583.333333333299</v>
      </c>
      <c r="BH1455" s="139">
        <v>26583.333333333299</v>
      </c>
      <c r="BI1455" s="139">
        <v>26583.333333333299</v>
      </c>
      <c r="BJ1455" s="139">
        <v>26583.333333333299</v>
      </c>
      <c r="BK1455" s="139">
        <v>26583.333333333299</v>
      </c>
      <c r="BL1455" s="139">
        <v>26583.333333333299</v>
      </c>
      <c r="BM1455" s="139">
        <v>26583.333333333299</v>
      </c>
      <c r="BN1455" s="139">
        <v>26583.333333333299</v>
      </c>
      <c r="BO1455" s="139">
        <v>26583.333333333299</v>
      </c>
      <c r="BP1455" s="139">
        <v>26583.333333333299</v>
      </c>
      <c r="BQ1455" s="144">
        <v>318999.99999999971</v>
      </c>
    </row>
    <row r="1456" spans="2:96" x14ac:dyDescent="0.25">
      <c r="K1456" s="135" t="s">
        <v>328</v>
      </c>
      <c r="N1456" s="61" t="s">
        <v>3382</v>
      </c>
      <c r="V1456" s="61" t="s">
        <v>441</v>
      </c>
      <c r="W1456" s="61" t="s">
        <v>445</v>
      </c>
      <c r="X1456" s="61">
        <v>180</v>
      </c>
      <c r="AB1456" s="136" t="s">
        <v>387</v>
      </c>
      <c r="AC1456" s="179">
        <v>3400405</v>
      </c>
      <c r="AD1456" s="180" t="s">
        <v>3383</v>
      </c>
      <c r="AE1456" s="139">
        <v>1750</v>
      </c>
      <c r="AF1456" s="17">
        <v>3193</v>
      </c>
      <c r="AG1456" s="17">
        <v>412.5</v>
      </c>
      <c r="AH1456" s="140">
        <v>0</v>
      </c>
      <c r="AI1456" s="141">
        <v>0</v>
      </c>
      <c r="AJ1456" s="142">
        <v>0</v>
      </c>
      <c r="AK1456" s="121">
        <v>0</v>
      </c>
      <c r="AL1456" s="142">
        <v>0</v>
      </c>
      <c r="AM1456" s="181">
        <v>0</v>
      </c>
      <c r="AN1456" s="141">
        <v>0</v>
      </c>
      <c r="AO1456" s="140">
        <v>0</v>
      </c>
      <c r="AP1456" s="140">
        <v>0</v>
      </c>
      <c r="AQ1456" s="140">
        <v>0</v>
      </c>
      <c r="AR1456" s="142">
        <v>0</v>
      </c>
      <c r="AS1456" s="143">
        <v>0</v>
      </c>
      <c r="AT1456" s="142">
        <v>0</v>
      </c>
      <c r="AU1456" s="143">
        <v>0</v>
      </c>
      <c r="AV1456" s="142">
        <v>-412.5</v>
      </c>
      <c r="AW1456" s="143">
        <v>-1</v>
      </c>
      <c r="AX1456" s="142">
        <v>0</v>
      </c>
      <c r="AY1456" s="143">
        <v>0</v>
      </c>
      <c r="AZ1456" s="142">
        <v>0</v>
      </c>
      <c r="BA1456" s="143">
        <v>0</v>
      </c>
      <c r="BB1456" s="142">
        <v>0</v>
      </c>
      <c r="BC1456" s="143">
        <v>0</v>
      </c>
      <c r="BE1456" s="139">
        <v>0</v>
      </c>
      <c r="BF1456" s="139">
        <v>0</v>
      </c>
      <c r="BG1456" s="139">
        <v>0</v>
      </c>
      <c r="BH1456" s="139">
        <v>0</v>
      </c>
      <c r="BI1456" s="139">
        <v>0</v>
      </c>
      <c r="BJ1456" s="139">
        <v>0</v>
      </c>
      <c r="BK1456" s="139">
        <v>0</v>
      </c>
      <c r="BL1456" s="139">
        <v>0</v>
      </c>
      <c r="BM1456" s="139">
        <v>0</v>
      </c>
      <c r="BN1456" s="139">
        <v>0</v>
      </c>
      <c r="BO1456" s="139">
        <v>0</v>
      </c>
      <c r="BP1456" s="139">
        <v>0</v>
      </c>
      <c r="BQ1456" s="144">
        <v>0</v>
      </c>
    </row>
    <row r="1457" spans="2:96" x14ac:dyDescent="0.25">
      <c r="K1457" s="135" t="s">
        <v>328</v>
      </c>
      <c r="N1457" s="61" t="s">
        <v>3384</v>
      </c>
      <c r="V1457" s="61" t="s">
        <v>441</v>
      </c>
      <c r="W1457" s="61" t="s">
        <v>445</v>
      </c>
      <c r="X1457" s="61">
        <v>180</v>
      </c>
      <c r="AB1457" s="136" t="s">
        <v>387</v>
      </c>
      <c r="AC1457" s="179">
        <v>3400406</v>
      </c>
      <c r="AD1457" s="180" t="s">
        <v>3385</v>
      </c>
      <c r="AE1457" s="139">
        <v>17000</v>
      </c>
      <c r="AF1457" s="17">
        <v>450</v>
      </c>
      <c r="AG1457" s="17">
        <v>0</v>
      </c>
      <c r="AH1457" s="140">
        <v>0</v>
      </c>
      <c r="AI1457" s="141">
        <v>0</v>
      </c>
      <c r="AJ1457" s="142">
        <v>0</v>
      </c>
      <c r="AK1457" s="121">
        <v>0</v>
      </c>
      <c r="AL1457" s="142">
        <v>0</v>
      </c>
      <c r="AM1457" s="181">
        <v>0</v>
      </c>
      <c r="AN1457" s="141">
        <v>0</v>
      </c>
      <c r="AO1457" s="140">
        <v>0</v>
      </c>
      <c r="AP1457" s="140">
        <v>0</v>
      </c>
      <c r="AQ1457" s="140">
        <v>0</v>
      </c>
      <c r="AR1457" s="142">
        <v>0</v>
      </c>
      <c r="AS1457" s="143">
        <v>0</v>
      </c>
      <c r="AT1457" s="142">
        <v>0</v>
      </c>
      <c r="AU1457" s="143">
        <v>0</v>
      </c>
      <c r="AV1457" s="142">
        <v>0</v>
      </c>
      <c r="AW1457" s="143">
        <v>0</v>
      </c>
      <c r="AX1457" s="142">
        <v>0</v>
      </c>
      <c r="AY1457" s="143">
        <v>0</v>
      </c>
      <c r="AZ1457" s="142">
        <v>0</v>
      </c>
      <c r="BA1457" s="143">
        <v>0</v>
      </c>
      <c r="BB1457" s="142">
        <v>0</v>
      </c>
      <c r="BC1457" s="143">
        <v>0</v>
      </c>
      <c r="BE1457" s="139">
        <v>0</v>
      </c>
      <c r="BF1457" s="139">
        <v>0</v>
      </c>
      <c r="BG1457" s="139">
        <v>0</v>
      </c>
      <c r="BH1457" s="139">
        <v>0</v>
      </c>
      <c r="BI1457" s="139">
        <v>0</v>
      </c>
      <c r="BJ1457" s="139">
        <v>0</v>
      </c>
      <c r="BK1457" s="139">
        <v>0</v>
      </c>
      <c r="BL1457" s="139">
        <v>0</v>
      </c>
      <c r="BM1457" s="139">
        <v>0</v>
      </c>
      <c r="BN1457" s="139">
        <v>0</v>
      </c>
      <c r="BO1457" s="139">
        <v>0</v>
      </c>
      <c r="BP1457" s="139">
        <v>0</v>
      </c>
      <c r="BQ1457" s="144">
        <v>0</v>
      </c>
    </row>
    <row r="1458" spans="2:96" x14ac:dyDescent="0.25">
      <c r="K1458" s="135" t="s">
        <v>328</v>
      </c>
      <c r="N1458" s="61" t="s">
        <v>3386</v>
      </c>
      <c r="V1458" s="61" t="s">
        <v>441</v>
      </c>
      <c r="W1458" s="61" t="s">
        <v>445</v>
      </c>
      <c r="X1458" s="61">
        <v>180</v>
      </c>
      <c r="AB1458" s="136" t="s">
        <v>387</v>
      </c>
      <c r="AC1458" s="179">
        <v>250030001770</v>
      </c>
      <c r="AD1458" s="180" t="s">
        <v>3387</v>
      </c>
      <c r="AE1458" s="139">
        <v>234360.97000000003</v>
      </c>
      <c r="AF1458" s="17">
        <v>0</v>
      </c>
      <c r="AG1458" s="17">
        <v>0</v>
      </c>
      <c r="AH1458" s="140">
        <v>0</v>
      </c>
      <c r="AI1458" s="141">
        <v>0</v>
      </c>
      <c r="AJ1458" s="142">
        <v>0</v>
      </c>
      <c r="AK1458" s="121">
        <v>0</v>
      </c>
      <c r="AL1458" s="142">
        <v>0</v>
      </c>
      <c r="AM1458" s="181">
        <v>0</v>
      </c>
      <c r="AN1458" s="141">
        <v>0</v>
      </c>
      <c r="AO1458" s="140">
        <v>0</v>
      </c>
      <c r="AP1458" s="140">
        <v>0</v>
      </c>
      <c r="AQ1458" s="140">
        <v>0</v>
      </c>
      <c r="AR1458" s="142">
        <v>0</v>
      </c>
      <c r="AS1458" s="143">
        <v>0</v>
      </c>
      <c r="AT1458" s="142">
        <v>0</v>
      </c>
      <c r="AU1458" s="143">
        <v>0</v>
      </c>
      <c r="AV1458" s="142">
        <v>0</v>
      </c>
      <c r="AW1458" s="143">
        <v>0</v>
      </c>
      <c r="AX1458" s="142">
        <v>0</v>
      </c>
      <c r="AY1458" s="143">
        <v>0</v>
      </c>
      <c r="AZ1458" s="142">
        <v>0</v>
      </c>
      <c r="BA1458" s="143">
        <v>0</v>
      </c>
      <c r="BB1458" s="142">
        <v>0</v>
      </c>
      <c r="BC1458" s="143">
        <v>0</v>
      </c>
      <c r="BE1458" s="139">
        <v>0</v>
      </c>
      <c r="BF1458" s="139">
        <v>0</v>
      </c>
      <c r="BG1458" s="139">
        <v>0</v>
      </c>
      <c r="BH1458" s="139">
        <v>0</v>
      </c>
      <c r="BI1458" s="139">
        <v>0</v>
      </c>
      <c r="BJ1458" s="139">
        <v>0</v>
      </c>
      <c r="BK1458" s="139">
        <v>0</v>
      </c>
      <c r="BL1458" s="139">
        <v>0</v>
      </c>
      <c r="BM1458" s="139">
        <v>0</v>
      </c>
      <c r="BN1458" s="139">
        <v>0</v>
      </c>
      <c r="BO1458" s="139">
        <v>0</v>
      </c>
      <c r="BP1458" s="139">
        <v>0</v>
      </c>
      <c r="BQ1458" s="144">
        <v>0</v>
      </c>
    </row>
    <row r="1459" spans="2:96" x14ac:dyDescent="0.25">
      <c r="K1459" s="135" t="s">
        <v>328</v>
      </c>
      <c r="N1459" s="61" t="s">
        <v>3388</v>
      </c>
      <c r="V1459" s="61" t="s">
        <v>441</v>
      </c>
      <c r="W1459" s="61" t="s">
        <v>445</v>
      </c>
      <c r="X1459" s="61">
        <v>180</v>
      </c>
      <c r="AB1459" s="136" t="s">
        <v>387</v>
      </c>
      <c r="AC1459" s="179">
        <v>250030009451</v>
      </c>
      <c r="AD1459" s="180" t="s">
        <v>3389</v>
      </c>
      <c r="AE1459" s="139">
        <v>17000</v>
      </c>
      <c r="AF1459" s="17">
        <v>0</v>
      </c>
      <c r="AG1459" s="17">
        <v>0</v>
      </c>
      <c r="AH1459" s="140">
        <v>0</v>
      </c>
      <c r="AI1459" s="141">
        <v>0</v>
      </c>
      <c r="AJ1459" s="142">
        <v>0</v>
      </c>
      <c r="AK1459" s="121">
        <v>0</v>
      </c>
      <c r="AL1459" s="142">
        <v>0</v>
      </c>
      <c r="AM1459" s="181">
        <v>0</v>
      </c>
      <c r="AN1459" s="141">
        <v>0</v>
      </c>
      <c r="AO1459" s="140">
        <v>0</v>
      </c>
      <c r="AP1459" s="140">
        <v>0</v>
      </c>
      <c r="AQ1459" s="140">
        <v>0</v>
      </c>
      <c r="AR1459" s="142">
        <v>0</v>
      </c>
      <c r="AS1459" s="143">
        <v>0</v>
      </c>
      <c r="AT1459" s="142">
        <v>0</v>
      </c>
      <c r="AU1459" s="143">
        <v>0</v>
      </c>
      <c r="AV1459" s="142">
        <v>0</v>
      </c>
      <c r="AW1459" s="143">
        <v>0</v>
      </c>
      <c r="AX1459" s="142">
        <v>0</v>
      </c>
      <c r="AY1459" s="143">
        <v>0</v>
      </c>
      <c r="AZ1459" s="142">
        <v>0</v>
      </c>
      <c r="BA1459" s="143">
        <v>0</v>
      </c>
      <c r="BB1459" s="142">
        <v>0</v>
      </c>
      <c r="BC1459" s="143">
        <v>0</v>
      </c>
      <c r="BE1459" s="139">
        <v>0</v>
      </c>
      <c r="BF1459" s="139">
        <v>0</v>
      </c>
      <c r="BG1459" s="139">
        <v>0</v>
      </c>
      <c r="BH1459" s="139">
        <v>0</v>
      </c>
      <c r="BI1459" s="139">
        <v>0</v>
      </c>
      <c r="BJ1459" s="139">
        <v>0</v>
      </c>
      <c r="BK1459" s="139">
        <v>0</v>
      </c>
      <c r="BL1459" s="139">
        <v>0</v>
      </c>
      <c r="BM1459" s="139">
        <v>0</v>
      </c>
      <c r="BN1459" s="139">
        <v>0</v>
      </c>
      <c r="BO1459" s="139">
        <v>0</v>
      </c>
      <c r="BP1459" s="139">
        <v>0</v>
      </c>
      <c r="BQ1459" s="144">
        <v>0</v>
      </c>
    </row>
    <row r="1460" spans="2:96" x14ac:dyDescent="0.25">
      <c r="K1460" s="135" t="s">
        <v>328</v>
      </c>
      <c r="N1460" s="61" t="s">
        <v>3390</v>
      </c>
      <c r="V1460" s="61" t="s">
        <v>441</v>
      </c>
      <c r="W1460" s="61" t="s">
        <v>445</v>
      </c>
      <c r="X1460" s="61">
        <v>180</v>
      </c>
      <c r="AB1460" s="136" t="s">
        <v>387</v>
      </c>
      <c r="AC1460" s="179">
        <v>250030009452</v>
      </c>
      <c r="AD1460" s="180" t="s">
        <v>3391</v>
      </c>
      <c r="AE1460" s="139">
        <v>600</v>
      </c>
      <c r="AF1460" s="17">
        <v>0</v>
      </c>
      <c r="AG1460" s="17">
        <v>0</v>
      </c>
      <c r="AH1460" s="140">
        <v>0</v>
      </c>
      <c r="AI1460" s="141">
        <v>0</v>
      </c>
      <c r="AJ1460" s="142">
        <v>0</v>
      </c>
      <c r="AK1460" s="121">
        <v>0</v>
      </c>
      <c r="AL1460" s="142">
        <v>0</v>
      </c>
      <c r="AM1460" s="181">
        <v>0</v>
      </c>
      <c r="AN1460" s="141">
        <v>0</v>
      </c>
      <c r="AO1460" s="140">
        <v>0</v>
      </c>
      <c r="AP1460" s="140">
        <v>0</v>
      </c>
      <c r="AQ1460" s="140">
        <v>0</v>
      </c>
      <c r="AR1460" s="142">
        <v>0</v>
      </c>
      <c r="AS1460" s="143">
        <v>0</v>
      </c>
      <c r="AT1460" s="142">
        <v>0</v>
      </c>
      <c r="AU1460" s="143">
        <v>0</v>
      </c>
      <c r="AV1460" s="142">
        <v>0</v>
      </c>
      <c r="AW1460" s="143">
        <v>0</v>
      </c>
      <c r="AX1460" s="142">
        <v>0</v>
      </c>
      <c r="AY1460" s="143">
        <v>0</v>
      </c>
      <c r="AZ1460" s="142">
        <v>0</v>
      </c>
      <c r="BA1460" s="143">
        <v>0</v>
      </c>
      <c r="BB1460" s="142">
        <v>0</v>
      </c>
      <c r="BC1460" s="143">
        <v>0</v>
      </c>
      <c r="BE1460" s="139">
        <v>0</v>
      </c>
      <c r="BF1460" s="139">
        <v>0</v>
      </c>
      <c r="BG1460" s="139">
        <v>0</v>
      </c>
      <c r="BH1460" s="139">
        <v>0</v>
      </c>
      <c r="BI1460" s="139">
        <v>0</v>
      </c>
      <c r="BJ1460" s="139">
        <v>0</v>
      </c>
      <c r="BK1460" s="139">
        <v>0</v>
      </c>
      <c r="BL1460" s="139">
        <v>0</v>
      </c>
      <c r="BM1460" s="139">
        <v>0</v>
      </c>
      <c r="BN1460" s="139">
        <v>0</v>
      </c>
      <c r="BO1460" s="139">
        <v>0</v>
      </c>
      <c r="BP1460" s="139">
        <v>0</v>
      </c>
      <c r="BQ1460" s="144">
        <v>0</v>
      </c>
    </row>
    <row r="1461" spans="2:96" x14ac:dyDescent="0.25">
      <c r="K1461" s="135" t="s">
        <v>328</v>
      </c>
      <c r="N1461" s="61" t="s">
        <v>3392</v>
      </c>
      <c r="V1461" s="61" t="s">
        <v>441</v>
      </c>
      <c r="W1461" s="61" t="s">
        <v>445</v>
      </c>
      <c r="X1461" s="61">
        <v>180</v>
      </c>
      <c r="AB1461" s="136" t="s">
        <v>387</v>
      </c>
      <c r="AC1461" s="179">
        <v>250050000945</v>
      </c>
      <c r="AD1461" s="180" t="s">
        <v>3393</v>
      </c>
      <c r="AE1461" s="139">
        <v>100</v>
      </c>
      <c r="AF1461" s="17">
        <v>0</v>
      </c>
      <c r="AG1461" s="17">
        <v>0</v>
      </c>
      <c r="AH1461" s="140">
        <v>0</v>
      </c>
      <c r="AI1461" s="141">
        <v>0</v>
      </c>
      <c r="AJ1461" s="142">
        <v>0</v>
      </c>
      <c r="AK1461" s="121">
        <v>0</v>
      </c>
      <c r="AL1461" s="142">
        <v>0</v>
      </c>
      <c r="AM1461" s="181">
        <v>0</v>
      </c>
      <c r="AN1461" s="141">
        <v>0</v>
      </c>
      <c r="AO1461" s="140">
        <v>0</v>
      </c>
      <c r="AP1461" s="140">
        <v>0</v>
      </c>
      <c r="AQ1461" s="140">
        <v>0</v>
      </c>
      <c r="AR1461" s="142">
        <v>0</v>
      </c>
      <c r="AS1461" s="143">
        <v>0</v>
      </c>
      <c r="AT1461" s="142">
        <v>0</v>
      </c>
      <c r="AU1461" s="143">
        <v>0</v>
      </c>
      <c r="AV1461" s="142">
        <v>0</v>
      </c>
      <c r="AW1461" s="143">
        <v>0</v>
      </c>
      <c r="AX1461" s="142">
        <v>0</v>
      </c>
      <c r="AY1461" s="143">
        <v>0</v>
      </c>
      <c r="AZ1461" s="142">
        <v>0</v>
      </c>
      <c r="BA1461" s="143">
        <v>0</v>
      </c>
      <c r="BB1461" s="142">
        <v>0</v>
      </c>
      <c r="BC1461" s="143">
        <v>0</v>
      </c>
      <c r="BE1461" s="139">
        <v>0</v>
      </c>
      <c r="BF1461" s="139">
        <v>0</v>
      </c>
      <c r="BG1461" s="139">
        <v>0</v>
      </c>
      <c r="BH1461" s="139">
        <v>0</v>
      </c>
      <c r="BI1461" s="139">
        <v>0</v>
      </c>
      <c r="BJ1461" s="139">
        <v>0</v>
      </c>
      <c r="BK1461" s="139">
        <v>0</v>
      </c>
      <c r="BL1461" s="139">
        <v>0</v>
      </c>
      <c r="BM1461" s="139">
        <v>0</v>
      </c>
      <c r="BN1461" s="139">
        <v>0</v>
      </c>
      <c r="BO1461" s="139">
        <v>0</v>
      </c>
      <c r="BP1461" s="139">
        <v>0</v>
      </c>
      <c r="BQ1461" s="144">
        <v>0</v>
      </c>
    </row>
    <row r="1462" spans="2:96" x14ac:dyDescent="0.25">
      <c r="K1462" s="135" t="s">
        <v>328</v>
      </c>
      <c r="N1462" s="61" t="s">
        <v>3394</v>
      </c>
      <c r="V1462" s="61" t="s">
        <v>441</v>
      </c>
      <c r="W1462" s="61" t="s">
        <v>445</v>
      </c>
      <c r="X1462" s="61">
        <v>180</v>
      </c>
      <c r="AB1462" s="136" t="s">
        <v>387</v>
      </c>
      <c r="AC1462" s="179">
        <v>250050001770</v>
      </c>
      <c r="AD1462" s="180" t="s">
        <v>3387</v>
      </c>
      <c r="AE1462" s="139">
        <v>256.25</v>
      </c>
      <c r="AF1462" s="17">
        <v>0</v>
      </c>
      <c r="AG1462" s="17">
        <v>0</v>
      </c>
      <c r="AH1462" s="140">
        <v>0</v>
      </c>
      <c r="AI1462" s="141">
        <v>0</v>
      </c>
      <c r="AJ1462" s="142">
        <v>0</v>
      </c>
      <c r="AK1462" s="121">
        <v>0</v>
      </c>
      <c r="AL1462" s="142">
        <v>0</v>
      </c>
      <c r="AM1462" s="181">
        <v>0</v>
      </c>
      <c r="AN1462" s="141">
        <v>0</v>
      </c>
      <c r="AO1462" s="140">
        <v>0</v>
      </c>
      <c r="AP1462" s="140">
        <v>0</v>
      </c>
      <c r="AQ1462" s="140">
        <v>0</v>
      </c>
      <c r="AR1462" s="142">
        <v>0</v>
      </c>
      <c r="AS1462" s="143">
        <v>0</v>
      </c>
      <c r="AT1462" s="142">
        <v>0</v>
      </c>
      <c r="AU1462" s="143">
        <v>0</v>
      </c>
      <c r="AV1462" s="142">
        <v>0</v>
      </c>
      <c r="AW1462" s="143">
        <v>0</v>
      </c>
      <c r="AX1462" s="142">
        <v>0</v>
      </c>
      <c r="AY1462" s="143">
        <v>0</v>
      </c>
      <c r="AZ1462" s="142">
        <v>0</v>
      </c>
      <c r="BA1462" s="143">
        <v>0</v>
      </c>
      <c r="BB1462" s="142">
        <v>0</v>
      </c>
      <c r="BC1462" s="143">
        <v>0</v>
      </c>
      <c r="BE1462" s="139">
        <v>0</v>
      </c>
      <c r="BF1462" s="139">
        <v>0</v>
      </c>
      <c r="BG1462" s="139">
        <v>0</v>
      </c>
      <c r="BH1462" s="139">
        <v>0</v>
      </c>
      <c r="BI1462" s="139">
        <v>0</v>
      </c>
      <c r="BJ1462" s="139">
        <v>0</v>
      </c>
      <c r="BK1462" s="139">
        <v>0</v>
      </c>
      <c r="BL1462" s="139">
        <v>0</v>
      </c>
      <c r="BM1462" s="139">
        <v>0</v>
      </c>
      <c r="BN1462" s="139">
        <v>0</v>
      </c>
      <c r="BO1462" s="139">
        <v>0</v>
      </c>
      <c r="BP1462" s="139">
        <v>0</v>
      </c>
      <c r="BQ1462" s="144">
        <v>0</v>
      </c>
    </row>
    <row r="1463" spans="2:96" x14ac:dyDescent="0.25">
      <c r="K1463" s="135" t="s">
        <v>328</v>
      </c>
      <c r="N1463" s="61" t="s">
        <v>3395</v>
      </c>
      <c r="V1463" s="61" t="s">
        <v>441</v>
      </c>
      <c r="W1463" s="61" t="s">
        <v>445</v>
      </c>
      <c r="X1463" s="61">
        <v>180</v>
      </c>
      <c r="AB1463" s="136" t="s">
        <v>387</v>
      </c>
      <c r="AC1463" s="179">
        <v>250050009705</v>
      </c>
      <c r="AD1463" s="180" t="s">
        <v>3396</v>
      </c>
      <c r="AE1463" s="139">
        <v>229192.55</v>
      </c>
      <c r="AF1463" s="17">
        <v>0</v>
      </c>
      <c r="AG1463" s="17">
        <v>0</v>
      </c>
      <c r="AH1463" s="140">
        <v>0</v>
      </c>
      <c r="AI1463" s="141">
        <v>0</v>
      </c>
      <c r="AJ1463" s="142">
        <v>0</v>
      </c>
      <c r="AK1463" s="121">
        <v>0</v>
      </c>
      <c r="AL1463" s="142">
        <v>0</v>
      </c>
      <c r="AM1463" s="181">
        <v>0</v>
      </c>
      <c r="AN1463" s="141">
        <v>0</v>
      </c>
      <c r="AO1463" s="140">
        <v>0</v>
      </c>
      <c r="AP1463" s="140">
        <v>0</v>
      </c>
      <c r="AQ1463" s="140">
        <v>0</v>
      </c>
      <c r="AR1463" s="142">
        <v>0</v>
      </c>
      <c r="AS1463" s="143">
        <v>0</v>
      </c>
      <c r="AT1463" s="142">
        <v>0</v>
      </c>
      <c r="AU1463" s="143">
        <v>0</v>
      </c>
      <c r="AV1463" s="142">
        <v>0</v>
      </c>
      <c r="AW1463" s="143">
        <v>0</v>
      </c>
      <c r="AX1463" s="142">
        <v>0</v>
      </c>
      <c r="AY1463" s="143">
        <v>0</v>
      </c>
      <c r="AZ1463" s="142">
        <v>0</v>
      </c>
      <c r="BA1463" s="143">
        <v>0</v>
      </c>
      <c r="BB1463" s="142">
        <v>0</v>
      </c>
      <c r="BC1463" s="143">
        <v>0</v>
      </c>
      <c r="BE1463" s="139">
        <v>0</v>
      </c>
      <c r="BF1463" s="139">
        <v>0</v>
      </c>
      <c r="BG1463" s="139">
        <v>0</v>
      </c>
      <c r="BH1463" s="139">
        <v>0</v>
      </c>
      <c r="BI1463" s="139">
        <v>0</v>
      </c>
      <c r="BJ1463" s="139">
        <v>0</v>
      </c>
      <c r="BK1463" s="139">
        <v>0</v>
      </c>
      <c r="BL1463" s="139">
        <v>0</v>
      </c>
      <c r="BM1463" s="139">
        <v>0</v>
      </c>
      <c r="BN1463" s="139">
        <v>0</v>
      </c>
      <c r="BO1463" s="139">
        <v>0</v>
      </c>
      <c r="BP1463" s="139">
        <v>0</v>
      </c>
      <c r="BQ1463" s="144">
        <v>0</v>
      </c>
    </row>
    <row r="1464" spans="2:96" ht="18.75" hidden="1" x14ac:dyDescent="0.3">
      <c r="B1464" s="120" t="s">
        <v>318</v>
      </c>
      <c r="C1464" s="120" t="s">
        <v>318</v>
      </c>
      <c r="J1464" s="120" t="s">
        <v>318</v>
      </c>
      <c r="K1464" s="135" t="s">
        <v>321</v>
      </c>
      <c r="N1464" s="61" t="s">
        <v>323</v>
      </c>
      <c r="AC1464" s="145"/>
      <c r="AD1464" s="165"/>
      <c r="AE1464" s="17"/>
      <c r="AI1464" s="163"/>
      <c r="AS1464" s="61"/>
      <c r="AU1464" s="61"/>
      <c r="AW1464" s="61"/>
      <c r="AY1464" s="61"/>
      <c r="BA1464" s="61"/>
      <c r="BB1464" s="61"/>
      <c r="BC1464" s="61"/>
      <c r="BE1464" s="17"/>
      <c r="BF1464" s="17"/>
      <c r="BG1464" s="17"/>
      <c r="BH1464" s="17"/>
      <c r="BI1464" s="17"/>
      <c r="BJ1464" s="17"/>
      <c r="BK1464" s="17"/>
      <c r="BL1464" s="17"/>
      <c r="BM1464" s="17"/>
      <c r="BN1464" s="17"/>
      <c r="BO1464" s="17"/>
      <c r="BP1464" s="17"/>
      <c r="BQ1464" s="166"/>
    </row>
    <row r="1465" spans="2:96" ht="17.25" x14ac:dyDescent="0.3">
      <c r="K1465" s="135" t="s">
        <v>325</v>
      </c>
      <c r="V1465" s="61" t="s">
        <v>441</v>
      </c>
      <c r="W1465" s="61" t="s">
        <v>445</v>
      </c>
      <c r="AB1465" s="136" t="s">
        <v>387</v>
      </c>
      <c r="AC1465" s="167" t="s">
        <v>1700</v>
      </c>
      <c r="AD1465" s="138"/>
      <c r="AE1465" s="168">
        <v>612973.97</v>
      </c>
      <c r="AF1465" s="168">
        <v>473495.27</v>
      </c>
      <c r="AG1465" s="168">
        <v>955398.2300000001</v>
      </c>
      <c r="AH1465" s="169">
        <v>424452</v>
      </c>
      <c r="AI1465" s="170">
        <v>305986.62</v>
      </c>
      <c r="AJ1465" s="169">
        <v>917959.86</v>
      </c>
      <c r="AK1465" s="170">
        <v>792321.57</v>
      </c>
      <c r="AL1465" s="169">
        <v>950785.88399999985</v>
      </c>
      <c r="AM1465" s="170">
        <v>353710</v>
      </c>
      <c r="AN1465" s="170">
        <v>863063.57</v>
      </c>
      <c r="AO1465" s="169">
        <v>853047.42857142922</v>
      </c>
      <c r="AP1465" s="169">
        <v>500818</v>
      </c>
      <c r="AQ1465" s="169">
        <v>500817.99999999971</v>
      </c>
      <c r="AR1465" s="169">
        <v>-417141.86000000028</v>
      </c>
      <c r="AS1465" s="171">
        <v>-0.45442276746174964</v>
      </c>
      <c r="AT1465" s="169">
        <v>76365.999999999709</v>
      </c>
      <c r="AU1465" s="171">
        <v>0.17991669258243501</v>
      </c>
      <c r="AV1465" s="169">
        <v>-454580.23000000039</v>
      </c>
      <c r="AW1465" s="171">
        <v>-0.47580183396404274</v>
      </c>
      <c r="AX1465" s="169">
        <v>-417141.86</v>
      </c>
      <c r="AY1465" s="171">
        <v>-0.45442276746174937</v>
      </c>
      <c r="AZ1465" s="169">
        <v>76366</v>
      </c>
      <c r="BA1465" s="171">
        <v>0.1799166925824357</v>
      </c>
      <c r="BB1465" s="169">
        <v>-2.9103830456733704E-10</v>
      </c>
      <c r="BC1465" s="171">
        <v>-5.8112588718324226E-16</v>
      </c>
      <c r="BE1465" s="168">
        <v>41734.833333333299</v>
      </c>
      <c r="BF1465" s="168">
        <v>41734.833333333299</v>
      </c>
      <c r="BG1465" s="168">
        <v>41734.833333333299</v>
      </c>
      <c r="BH1465" s="168">
        <v>41734.833333333299</v>
      </c>
      <c r="BI1465" s="168">
        <v>41734.833333333299</v>
      </c>
      <c r="BJ1465" s="168">
        <v>41734.833333333299</v>
      </c>
      <c r="BK1465" s="168">
        <v>41734.833333333299</v>
      </c>
      <c r="BL1465" s="168">
        <v>41734.833333333299</v>
      </c>
      <c r="BM1465" s="168">
        <v>41734.833333333299</v>
      </c>
      <c r="BN1465" s="168">
        <v>41734.833333333299</v>
      </c>
      <c r="BO1465" s="168">
        <v>41734.833333333299</v>
      </c>
      <c r="BP1465" s="168">
        <v>41734.833333333299</v>
      </c>
      <c r="BQ1465" s="172">
        <v>500817.99999999971</v>
      </c>
    </row>
    <row r="1466" spans="2:96" ht="18.75" x14ac:dyDescent="0.3">
      <c r="K1466" s="135" t="s">
        <v>325</v>
      </c>
      <c r="AC1466" s="145"/>
      <c r="AD1466" s="173"/>
      <c r="AE1466" s="174"/>
      <c r="AI1466" s="175"/>
      <c r="AS1466" s="61"/>
      <c r="AU1466" s="61"/>
      <c r="AW1466" s="61"/>
      <c r="AY1466" s="61"/>
      <c r="BA1466" s="61"/>
      <c r="BB1466" s="61"/>
      <c r="BC1466" s="61"/>
      <c r="BE1466" s="174"/>
      <c r="BF1466" s="174"/>
      <c r="BG1466" s="174"/>
      <c r="BH1466" s="174"/>
      <c r="BI1466" s="174"/>
      <c r="BJ1466" s="174"/>
      <c r="BK1466" s="174"/>
      <c r="BL1466" s="174"/>
      <c r="BM1466" s="174"/>
      <c r="BN1466" s="174"/>
      <c r="BO1466" s="174"/>
      <c r="BP1466" s="174"/>
      <c r="BQ1466" s="176"/>
    </row>
    <row r="1467" spans="2:96" ht="18.75" x14ac:dyDescent="0.3">
      <c r="K1467" s="135" t="s">
        <v>325</v>
      </c>
      <c r="M1467" s="61" t="s">
        <v>447</v>
      </c>
      <c r="N1467" s="61" t="s">
        <v>1701</v>
      </c>
      <c r="V1467" s="61" t="s">
        <v>441</v>
      </c>
      <c r="W1467" s="61" t="s">
        <v>448</v>
      </c>
      <c r="X1467" s="61">
        <v>181</v>
      </c>
      <c r="AB1467" s="136" t="s">
        <v>387</v>
      </c>
      <c r="AC1467" s="162" t="s">
        <v>449</v>
      </c>
      <c r="AD1467" s="138"/>
      <c r="AE1467" s="39"/>
      <c r="AI1467" s="163"/>
      <c r="AS1467" s="61"/>
      <c r="AU1467" s="61"/>
      <c r="AW1467" s="61"/>
      <c r="AY1467" s="61"/>
      <c r="BA1467" s="61"/>
      <c r="BB1467" s="61"/>
      <c r="BC1467" s="61"/>
      <c r="BE1467" s="39"/>
      <c r="BF1467" s="39"/>
      <c r="BG1467" s="39"/>
      <c r="BH1467" s="39"/>
      <c r="BI1467" s="39"/>
      <c r="BJ1467" s="39"/>
      <c r="BK1467" s="39"/>
      <c r="BL1467" s="39"/>
      <c r="BM1467" s="39"/>
      <c r="BN1467" s="39"/>
      <c r="BO1467" s="39"/>
      <c r="BP1467" s="39"/>
      <c r="BQ1467" s="164"/>
      <c r="BS1467" s="61">
        <v>0</v>
      </c>
      <c r="BT1467" s="61">
        <v>0</v>
      </c>
      <c r="BU1467" s="61">
        <v>0</v>
      </c>
      <c r="BV1467" s="61">
        <v>0.44444444444631298</v>
      </c>
      <c r="BW1467" s="61">
        <v>0</v>
      </c>
      <c r="BX1467" s="61">
        <v>0</v>
      </c>
      <c r="BY1467" s="61">
        <v>0</v>
      </c>
      <c r="BZ1467" s="61">
        <v>0</v>
      </c>
      <c r="CA1467" s="61">
        <v>0.37037037037192799</v>
      </c>
      <c r="CB1467" s="61">
        <v>7.4074074074384988E-2</v>
      </c>
      <c r="CC1467" s="61">
        <v>0</v>
      </c>
      <c r="CD1467" s="61">
        <v>0</v>
      </c>
      <c r="CE1467" s="61">
        <v>0</v>
      </c>
      <c r="CG1467" s="61">
        <v>0</v>
      </c>
      <c r="CH1467" s="61">
        <v>0</v>
      </c>
      <c r="CI1467" s="61">
        <v>0</v>
      </c>
      <c r="CJ1467" s="61">
        <v>0</v>
      </c>
      <c r="CK1467" s="61">
        <v>0</v>
      </c>
      <c r="CL1467" s="61">
        <v>0</v>
      </c>
      <c r="CM1467" s="61">
        <v>0</v>
      </c>
      <c r="CN1467" s="61">
        <v>0</v>
      </c>
      <c r="CO1467" s="61">
        <v>0</v>
      </c>
      <c r="CP1467" s="61">
        <v>0</v>
      </c>
      <c r="CQ1467" s="61">
        <v>0</v>
      </c>
      <c r="CR1467" s="61">
        <v>0</v>
      </c>
    </row>
    <row r="1468" spans="2:96" x14ac:dyDescent="0.25">
      <c r="K1468" s="135" t="s">
        <v>328</v>
      </c>
      <c r="N1468" s="61" t="s">
        <v>3397</v>
      </c>
      <c r="V1468" s="61" t="s">
        <v>441</v>
      </c>
      <c r="W1468" s="61" t="s">
        <v>448</v>
      </c>
      <c r="X1468" s="61">
        <v>181</v>
      </c>
      <c r="AB1468" s="136" t="s">
        <v>387</v>
      </c>
      <c r="AC1468" s="179">
        <v>3050026</v>
      </c>
      <c r="AD1468" s="180" t="s">
        <v>3398</v>
      </c>
      <c r="AE1468" s="139">
        <v>0</v>
      </c>
      <c r="AF1468" s="17">
        <v>0</v>
      </c>
      <c r="AG1468" s="17">
        <v>0</v>
      </c>
      <c r="AH1468" s="140">
        <v>0.222222222223838</v>
      </c>
      <c r="AI1468" s="141">
        <v>0</v>
      </c>
      <c r="AJ1468" s="142">
        <v>0</v>
      </c>
      <c r="AK1468" s="121">
        <v>0</v>
      </c>
      <c r="AL1468" s="142">
        <v>0</v>
      </c>
      <c r="AM1468" s="181">
        <v>0.18518518518653199</v>
      </c>
      <c r="AN1468" s="141">
        <v>3.7037037037306014E-2</v>
      </c>
      <c r="AO1468" s="140">
        <v>0</v>
      </c>
      <c r="AP1468" s="140">
        <v>0</v>
      </c>
      <c r="AQ1468" s="140">
        <v>0</v>
      </c>
      <c r="AR1468" s="142">
        <v>0</v>
      </c>
      <c r="AS1468" s="143">
        <v>0</v>
      </c>
      <c r="AT1468" s="142">
        <v>-0.222222222223838</v>
      </c>
      <c r="AU1468" s="143">
        <v>-1</v>
      </c>
      <c r="AV1468" s="142">
        <v>0</v>
      </c>
      <c r="AW1468" s="143">
        <v>0</v>
      </c>
      <c r="AX1468" s="142">
        <v>0</v>
      </c>
      <c r="AY1468" s="143">
        <v>0</v>
      </c>
      <c r="AZ1468" s="142">
        <v>-0.222222222223838</v>
      </c>
      <c r="BA1468" s="143">
        <v>-1</v>
      </c>
      <c r="BB1468" s="142">
        <v>0</v>
      </c>
      <c r="BC1468" s="143">
        <v>0</v>
      </c>
      <c r="BE1468" s="139">
        <v>0</v>
      </c>
      <c r="BF1468" s="139">
        <v>0</v>
      </c>
      <c r="BG1468" s="139">
        <v>0</v>
      </c>
      <c r="BH1468" s="139">
        <v>0</v>
      </c>
      <c r="BI1468" s="139">
        <v>0</v>
      </c>
      <c r="BJ1468" s="139">
        <v>0</v>
      </c>
      <c r="BK1468" s="139">
        <v>0</v>
      </c>
      <c r="BL1468" s="139">
        <v>0</v>
      </c>
      <c r="BM1468" s="139">
        <v>0</v>
      </c>
      <c r="BN1468" s="139">
        <v>0</v>
      </c>
      <c r="BO1468" s="139">
        <v>0</v>
      </c>
      <c r="BP1468" s="139">
        <v>0</v>
      </c>
      <c r="BQ1468" s="144">
        <v>0</v>
      </c>
    </row>
    <row r="1469" spans="2:96" x14ac:dyDescent="0.25">
      <c r="K1469" s="135" t="s">
        <v>328</v>
      </c>
      <c r="N1469" s="61" t="s">
        <v>3399</v>
      </c>
      <c r="V1469" s="61" t="s">
        <v>441</v>
      </c>
      <c r="W1469" s="61" t="s">
        <v>448</v>
      </c>
      <c r="X1469" s="61">
        <v>181</v>
      </c>
      <c r="AB1469" s="136" t="s">
        <v>387</v>
      </c>
      <c r="AC1469" s="179">
        <v>3050029</v>
      </c>
      <c r="AD1469" s="180" t="s">
        <v>3400</v>
      </c>
      <c r="AE1469" s="139">
        <v>0</v>
      </c>
      <c r="AF1469" s="17">
        <v>0</v>
      </c>
      <c r="AG1469" s="17">
        <v>0</v>
      </c>
      <c r="AH1469" s="140">
        <v>0.22222222222247501</v>
      </c>
      <c r="AI1469" s="141">
        <v>0</v>
      </c>
      <c r="AJ1469" s="142">
        <v>0</v>
      </c>
      <c r="AK1469" s="121">
        <v>0</v>
      </c>
      <c r="AL1469" s="142">
        <v>0</v>
      </c>
      <c r="AM1469" s="181">
        <v>0.18518518518539601</v>
      </c>
      <c r="AN1469" s="141">
        <v>3.7037037037079001E-2</v>
      </c>
      <c r="AO1469" s="140">
        <v>0</v>
      </c>
      <c r="AP1469" s="140">
        <v>0</v>
      </c>
      <c r="AQ1469" s="140">
        <v>0</v>
      </c>
      <c r="AR1469" s="142">
        <v>0</v>
      </c>
      <c r="AS1469" s="143">
        <v>0</v>
      </c>
      <c r="AT1469" s="142">
        <v>-0.22222222222247501</v>
      </c>
      <c r="AU1469" s="143">
        <v>-1</v>
      </c>
      <c r="AV1469" s="142">
        <v>0</v>
      </c>
      <c r="AW1469" s="143">
        <v>0</v>
      </c>
      <c r="AX1469" s="142">
        <v>0</v>
      </c>
      <c r="AY1469" s="143">
        <v>0</v>
      </c>
      <c r="AZ1469" s="142">
        <v>-0.22222222222247501</v>
      </c>
      <c r="BA1469" s="143">
        <v>-1</v>
      </c>
      <c r="BB1469" s="142">
        <v>0</v>
      </c>
      <c r="BC1469" s="143">
        <v>0</v>
      </c>
      <c r="BE1469" s="139">
        <v>0</v>
      </c>
      <c r="BF1469" s="139">
        <v>0</v>
      </c>
      <c r="BG1469" s="139">
        <v>0</v>
      </c>
      <c r="BH1469" s="139">
        <v>0</v>
      </c>
      <c r="BI1469" s="139">
        <v>0</v>
      </c>
      <c r="BJ1469" s="139">
        <v>0</v>
      </c>
      <c r="BK1469" s="139">
        <v>0</v>
      </c>
      <c r="BL1469" s="139">
        <v>0</v>
      </c>
      <c r="BM1469" s="139">
        <v>0</v>
      </c>
      <c r="BN1469" s="139">
        <v>0</v>
      </c>
      <c r="BO1469" s="139">
        <v>0</v>
      </c>
      <c r="BP1469" s="139">
        <v>0</v>
      </c>
      <c r="BQ1469" s="144">
        <v>0</v>
      </c>
    </row>
    <row r="1470" spans="2:96" ht="18.75" hidden="1" x14ac:dyDescent="0.3">
      <c r="B1470" s="120" t="s">
        <v>318</v>
      </c>
      <c r="C1470" s="120" t="s">
        <v>318</v>
      </c>
      <c r="J1470" s="120" t="s">
        <v>318</v>
      </c>
      <c r="K1470" s="135" t="s">
        <v>321</v>
      </c>
      <c r="N1470" s="61" t="s">
        <v>323</v>
      </c>
      <c r="AC1470" s="145"/>
      <c r="AD1470" s="165"/>
      <c r="AE1470" s="17"/>
      <c r="AI1470" s="163"/>
      <c r="AS1470" s="61"/>
      <c r="AU1470" s="61"/>
      <c r="AW1470" s="61"/>
      <c r="AY1470" s="61"/>
      <c r="BA1470" s="61"/>
      <c r="BB1470" s="61"/>
      <c r="BC1470" s="61"/>
      <c r="BE1470" s="17"/>
      <c r="BF1470" s="17"/>
      <c r="BG1470" s="17"/>
      <c r="BH1470" s="17"/>
      <c r="BI1470" s="17"/>
      <c r="BJ1470" s="17"/>
      <c r="BK1470" s="17"/>
      <c r="BL1470" s="17"/>
      <c r="BM1470" s="17"/>
      <c r="BN1470" s="17"/>
      <c r="BO1470" s="17"/>
      <c r="BP1470" s="17"/>
      <c r="BQ1470" s="166"/>
    </row>
    <row r="1471" spans="2:96" ht="17.25" x14ac:dyDescent="0.3">
      <c r="K1471" s="135" t="s">
        <v>325</v>
      </c>
      <c r="V1471" s="61" t="s">
        <v>441</v>
      </c>
      <c r="W1471" s="61" t="s">
        <v>448</v>
      </c>
      <c r="AB1471" s="136" t="s">
        <v>387</v>
      </c>
      <c r="AC1471" s="167" t="s">
        <v>1702</v>
      </c>
      <c r="AD1471" s="138"/>
      <c r="AE1471" s="168">
        <v>0</v>
      </c>
      <c r="AF1471" s="168">
        <v>0</v>
      </c>
      <c r="AG1471" s="168">
        <v>0</v>
      </c>
      <c r="AH1471" s="169">
        <v>0.44444444444631304</v>
      </c>
      <c r="AI1471" s="170">
        <v>0</v>
      </c>
      <c r="AJ1471" s="169">
        <v>0</v>
      </c>
      <c r="AK1471" s="170">
        <v>0</v>
      </c>
      <c r="AL1471" s="169">
        <v>0</v>
      </c>
      <c r="AM1471" s="170">
        <v>0.37037037037192799</v>
      </c>
      <c r="AN1471" s="170">
        <v>7.4074074074385043E-2</v>
      </c>
      <c r="AO1471" s="169">
        <v>0</v>
      </c>
      <c r="AP1471" s="169">
        <v>0</v>
      </c>
      <c r="AQ1471" s="169">
        <v>0</v>
      </c>
      <c r="AR1471" s="169">
        <v>0</v>
      </c>
      <c r="AS1471" s="171">
        <v>0</v>
      </c>
      <c r="AT1471" s="169">
        <v>-0.44444444444631304</v>
      </c>
      <c r="AU1471" s="171">
        <v>-1</v>
      </c>
      <c r="AV1471" s="169">
        <v>0</v>
      </c>
      <c r="AW1471" s="171">
        <v>0</v>
      </c>
      <c r="AX1471" s="169">
        <v>0</v>
      </c>
      <c r="AY1471" s="171">
        <v>0</v>
      </c>
      <c r="AZ1471" s="169">
        <v>-0.44444444444631304</v>
      </c>
      <c r="BA1471" s="171">
        <v>-1</v>
      </c>
      <c r="BB1471" s="169">
        <v>0</v>
      </c>
      <c r="BC1471" s="171">
        <v>0</v>
      </c>
      <c r="BE1471" s="168">
        <v>0</v>
      </c>
      <c r="BF1471" s="168">
        <v>0</v>
      </c>
      <c r="BG1471" s="168">
        <v>0</v>
      </c>
      <c r="BH1471" s="168">
        <v>0</v>
      </c>
      <c r="BI1471" s="168">
        <v>0</v>
      </c>
      <c r="BJ1471" s="168">
        <v>0</v>
      </c>
      <c r="BK1471" s="168">
        <v>0</v>
      </c>
      <c r="BL1471" s="168">
        <v>0</v>
      </c>
      <c r="BM1471" s="168">
        <v>0</v>
      </c>
      <c r="BN1471" s="168">
        <v>0</v>
      </c>
      <c r="BO1471" s="168">
        <v>0</v>
      </c>
      <c r="BP1471" s="168">
        <v>0</v>
      </c>
      <c r="BQ1471" s="172">
        <v>0</v>
      </c>
    </row>
    <row r="1472" spans="2:96" ht="18.75" x14ac:dyDescent="0.3">
      <c r="K1472" s="135" t="s">
        <v>325</v>
      </c>
      <c r="AC1472" s="145"/>
      <c r="AD1472" s="173"/>
      <c r="AE1472" s="174"/>
      <c r="AI1472" s="175"/>
      <c r="AS1472" s="61"/>
      <c r="AU1472" s="61"/>
      <c r="AW1472" s="61"/>
      <c r="AY1472" s="61"/>
      <c r="BA1472" s="61"/>
      <c r="BB1472" s="61"/>
      <c r="BC1472" s="61"/>
      <c r="BE1472" s="174"/>
      <c r="BF1472" s="174"/>
      <c r="BG1472" s="174"/>
      <c r="BH1472" s="174"/>
      <c r="BI1472" s="174"/>
      <c r="BJ1472" s="174"/>
      <c r="BK1472" s="174"/>
      <c r="BL1472" s="174"/>
      <c r="BM1472" s="174"/>
      <c r="BN1472" s="174"/>
      <c r="BO1472" s="174"/>
      <c r="BP1472" s="174"/>
      <c r="BQ1472" s="176"/>
    </row>
    <row r="1473" spans="11:96" ht="18.75" x14ac:dyDescent="0.3">
      <c r="K1473" s="135" t="s">
        <v>325</v>
      </c>
      <c r="M1473" s="61" t="s">
        <v>450</v>
      </c>
      <c r="N1473" s="61" t="s">
        <v>1703</v>
      </c>
      <c r="V1473" s="61" t="s">
        <v>441</v>
      </c>
      <c r="W1473" s="61" t="s">
        <v>451</v>
      </c>
      <c r="X1473" s="61">
        <v>182</v>
      </c>
      <c r="AB1473" s="136" t="s">
        <v>387</v>
      </c>
      <c r="AC1473" s="162" t="s">
        <v>452</v>
      </c>
      <c r="AD1473" s="138"/>
      <c r="AE1473" s="39"/>
      <c r="AI1473" s="163"/>
      <c r="AS1473" s="61"/>
      <c r="AU1473" s="61"/>
      <c r="AW1473" s="61"/>
      <c r="AY1473" s="61"/>
      <c r="BA1473" s="61"/>
      <c r="BB1473" s="61"/>
      <c r="BC1473" s="61"/>
      <c r="BE1473" s="39"/>
      <c r="BF1473" s="39"/>
      <c r="BG1473" s="39"/>
      <c r="BH1473" s="39"/>
      <c r="BI1473" s="39"/>
      <c r="BJ1473" s="39"/>
      <c r="BK1473" s="39"/>
      <c r="BL1473" s="39"/>
      <c r="BM1473" s="39"/>
      <c r="BN1473" s="39"/>
      <c r="BO1473" s="39"/>
      <c r="BP1473" s="39"/>
      <c r="BQ1473" s="164"/>
      <c r="BS1473" s="61">
        <v>2537155.8199999998</v>
      </c>
      <c r="BT1473" s="61">
        <v>1510707.63</v>
      </c>
      <c r="BU1473" s="61">
        <v>1183861.5399999998</v>
      </c>
      <c r="BV1473" s="61">
        <v>1256858.8043777763</v>
      </c>
      <c r="BW1473" s="61">
        <v>392101.35</v>
      </c>
      <c r="BX1473" s="61">
        <v>1176304.0499999998</v>
      </c>
      <c r="BY1473" s="61">
        <v>1556661.4999999998</v>
      </c>
      <c r="BZ1473" s="61">
        <v>1867993.7999999996</v>
      </c>
      <c r="CA1473" s="61">
        <v>1047382.3369814802</v>
      </c>
      <c r="CB1473" s="61">
        <v>1766137.9673962959</v>
      </c>
      <c r="CC1473" s="61">
        <v>1405266.6857142809</v>
      </c>
      <c r="CD1473" s="61">
        <v>1334029.7600000002</v>
      </c>
      <c r="CE1473" s="61">
        <v>1334029.76</v>
      </c>
      <c r="CG1473" s="61">
        <v>111169.14666666665</v>
      </c>
      <c r="CH1473" s="61">
        <v>111169.14666666665</v>
      </c>
      <c r="CI1473" s="61">
        <v>111169.14666666665</v>
      </c>
      <c r="CJ1473" s="61">
        <v>111169.14666666665</v>
      </c>
      <c r="CK1473" s="61">
        <v>111169.14666666665</v>
      </c>
      <c r="CL1473" s="61">
        <v>111169.14666666665</v>
      </c>
      <c r="CM1473" s="61">
        <v>111169.14666666665</v>
      </c>
      <c r="CN1473" s="61">
        <v>111169.14666666665</v>
      </c>
      <c r="CO1473" s="61">
        <v>111169.14666666665</v>
      </c>
      <c r="CP1473" s="61">
        <v>111169.14666666665</v>
      </c>
      <c r="CQ1473" s="61">
        <v>111169.14666666665</v>
      </c>
      <c r="CR1473" s="61">
        <v>111169.14666666665</v>
      </c>
    </row>
    <row r="1474" spans="11:96" x14ac:dyDescent="0.25">
      <c r="K1474" s="135" t="s">
        <v>328</v>
      </c>
      <c r="N1474" s="61" t="s">
        <v>1704</v>
      </c>
      <c r="V1474" s="61" t="s">
        <v>441</v>
      </c>
      <c r="W1474" s="61" t="s">
        <v>451</v>
      </c>
      <c r="X1474" s="61">
        <v>182</v>
      </c>
      <c r="AB1474" s="136" t="s">
        <v>387</v>
      </c>
      <c r="AC1474" s="179">
        <v>3050012</v>
      </c>
      <c r="AD1474" s="180" t="s">
        <v>1705</v>
      </c>
      <c r="AE1474" s="139">
        <v>817602.46</v>
      </c>
      <c r="AF1474" s="17">
        <v>2289179.4900000002</v>
      </c>
      <c r="AG1474" s="17">
        <v>2379244.1799999997</v>
      </c>
      <c r="AH1474" s="140">
        <v>2230195.62882222</v>
      </c>
      <c r="AI1474" s="141">
        <v>812908.03</v>
      </c>
      <c r="AJ1474" s="142">
        <v>2438724.09</v>
      </c>
      <c r="AK1474" s="121">
        <v>2763259.07</v>
      </c>
      <c r="AL1474" s="142">
        <v>3315910.8840000001</v>
      </c>
      <c r="AM1474" s="181">
        <v>1858496.3573518498</v>
      </c>
      <c r="AN1474" s="141">
        <v>3134958.3414703701</v>
      </c>
      <c r="AO1474" s="140">
        <v>2791766.5542857116</v>
      </c>
      <c r="AP1474" s="140">
        <v>2621011.3600000003</v>
      </c>
      <c r="AQ1474" s="140">
        <v>2621011.3599999994</v>
      </c>
      <c r="AR1474" s="142">
        <v>182287.26999999955</v>
      </c>
      <c r="AS1474" s="143">
        <v>7.4746983780358503E-2</v>
      </c>
      <c r="AT1474" s="142">
        <v>390815.73117777938</v>
      </c>
      <c r="AU1474" s="143">
        <v>0.17523831816681101</v>
      </c>
      <c r="AV1474" s="142">
        <v>241767.1799999997</v>
      </c>
      <c r="AW1474" s="143">
        <v>0.1016151187979368</v>
      </c>
      <c r="AX1474" s="142">
        <v>182287.27000000048</v>
      </c>
      <c r="AY1474" s="143">
        <v>7.4746983780358892E-2</v>
      </c>
      <c r="AZ1474" s="142">
        <v>390815.73117778031</v>
      </c>
      <c r="BA1474" s="143">
        <v>0.17523831816681146</v>
      </c>
      <c r="BB1474" s="142">
        <v>-9.3132257461547852E-10</v>
      </c>
      <c r="BC1474" s="143">
        <v>-3.5532946893273992E-16</v>
      </c>
      <c r="BE1474" s="139">
        <v>218417.61333333328</v>
      </c>
      <c r="BF1474" s="139">
        <v>218417.61333333328</v>
      </c>
      <c r="BG1474" s="139">
        <v>218417.61333333328</v>
      </c>
      <c r="BH1474" s="139">
        <v>218417.61333333328</v>
      </c>
      <c r="BI1474" s="139">
        <v>218417.61333333328</v>
      </c>
      <c r="BJ1474" s="139">
        <v>218417.61333333328</v>
      </c>
      <c r="BK1474" s="139">
        <v>218417.61333333328</v>
      </c>
      <c r="BL1474" s="139">
        <v>218417.61333333328</v>
      </c>
      <c r="BM1474" s="139">
        <v>218417.61333333328</v>
      </c>
      <c r="BN1474" s="139">
        <v>218417.61333333328</v>
      </c>
      <c r="BO1474" s="139">
        <v>218417.61333333328</v>
      </c>
      <c r="BP1474" s="139">
        <v>218417.61333333328</v>
      </c>
      <c r="BQ1474" s="144">
        <v>2621011.3599999994</v>
      </c>
    </row>
    <row r="1475" spans="11:96" x14ac:dyDescent="0.25">
      <c r="K1475" s="135" t="s">
        <v>328</v>
      </c>
      <c r="N1475" s="61" t="s">
        <v>1706</v>
      </c>
      <c r="V1475" s="61" t="s">
        <v>441</v>
      </c>
      <c r="W1475" s="61" t="s">
        <v>451</v>
      </c>
      <c r="X1475" s="61">
        <v>182</v>
      </c>
      <c r="AB1475" s="136" t="s">
        <v>387</v>
      </c>
      <c r="AC1475" s="179">
        <v>3050022</v>
      </c>
      <c r="AD1475" s="180" t="s">
        <v>1707</v>
      </c>
      <c r="AE1475" s="139">
        <v>-96182.549999999988</v>
      </c>
      <c r="AF1475" s="17">
        <v>-313333.96999999997</v>
      </c>
      <c r="AG1475" s="17">
        <v>-525358.16</v>
      </c>
      <c r="AH1475" s="140">
        <v>-273487.05555555521</v>
      </c>
      <c r="AI1475" s="141">
        <v>-195075.20000000001</v>
      </c>
      <c r="AJ1475" s="142">
        <v>-585225.60000000009</v>
      </c>
      <c r="AK1475" s="121">
        <v>-661807.72</v>
      </c>
      <c r="AL1475" s="142">
        <v>-794169.26399999997</v>
      </c>
      <c r="AM1475" s="181">
        <v>-227905.87962962931</v>
      </c>
      <c r="AN1475" s="141">
        <v>-707388.89592592581</v>
      </c>
      <c r="AO1475" s="140">
        <v>-724915.20000000077</v>
      </c>
      <c r="AP1475" s="140">
        <v>-676056.72</v>
      </c>
      <c r="AQ1475" s="140">
        <v>-676056.71999999939</v>
      </c>
      <c r="AR1475" s="142">
        <v>-90831.119999999297</v>
      </c>
      <c r="AS1475" s="143">
        <v>-0.15520701760141609</v>
      </c>
      <c r="AT1475" s="142">
        <v>-402569.66444444418</v>
      </c>
      <c r="AU1475" s="143">
        <v>-1.4719880018696812</v>
      </c>
      <c r="AV1475" s="142">
        <v>-150698.55999999936</v>
      </c>
      <c r="AW1475" s="143">
        <v>-0.28684918494460876</v>
      </c>
      <c r="AX1475" s="142">
        <v>-90831.119999999879</v>
      </c>
      <c r="AY1475" s="143">
        <v>-0.15520701760141706</v>
      </c>
      <c r="AZ1475" s="142">
        <v>-402569.66444444476</v>
      </c>
      <c r="BA1475" s="143">
        <v>-1.4719880018696831</v>
      </c>
      <c r="BB1475" s="142">
        <v>5.8207660913467407E-10</v>
      </c>
      <c r="BC1475" s="143">
        <v>8.6098783122024743E-16</v>
      </c>
      <c r="BE1475" s="139">
        <v>-56338.059999999961</v>
      </c>
      <c r="BF1475" s="139">
        <v>-56338.059999999961</v>
      </c>
      <c r="BG1475" s="139">
        <v>-56338.059999999961</v>
      </c>
      <c r="BH1475" s="139">
        <v>-56338.059999999961</v>
      </c>
      <c r="BI1475" s="139">
        <v>-56338.059999999961</v>
      </c>
      <c r="BJ1475" s="139">
        <v>-56338.059999999961</v>
      </c>
      <c r="BK1475" s="139">
        <v>-56338.059999999961</v>
      </c>
      <c r="BL1475" s="139">
        <v>-56338.059999999961</v>
      </c>
      <c r="BM1475" s="139">
        <v>-56338.059999999961</v>
      </c>
      <c r="BN1475" s="139">
        <v>-56338.059999999961</v>
      </c>
      <c r="BO1475" s="139">
        <v>-56338.059999999961</v>
      </c>
      <c r="BP1475" s="139">
        <v>-56338.059999999961</v>
      </c>
      <c r="BQ1475" s="144">
        <v>-676056.71999999939</v>
      </c>
    </row>
    <row r="1476" spans="11:96" x14ac:dyDescent="0.25">
      <c r="K1476" s="135" t="s">
        <v>328</v>
      </c>
      <c r="N1476" s="61" t="s">
        <v>1708</v>
      </c>
      <c r="V1476" s="61" t="s">
        <v>441</v>
      </c>
      <c r="W1476" s="61" t="s">
        <v>451</v>
      </c>
      <c r="X1476" s="61">
        <v>182</v>
      </c>
      <c r="AB1476" s="136" t="s">
        <v>387</v>
      </c>
      <c r="AC1476" s="179">
        <v>3050023</v>
      </c>
      <c r="AD1476" s="180" t="s">
        <v>1709</v>
      </c>
      <c r="AE1476" s="139">
        <v>-34913.699999999997</v>
      </c>
      <c r="AF1476" s="17">
        <v>-95660.44</v>
      </c>
      <c r="AG1476" s="17">
        <v>-279669.74</v>
      </c>
      <c r="AH1476" s="140">
        <v>-319671.96222222212</v>
      </c>
      <c r="AI1476" s="141">
        <v>-132786.85999999999</v>
      </c>
      <c r="AJ1476" s="142">
        <v>-398360.57999999996</v>
      </c>
      <c r="AK1476" s="121">
        <v>-448374.79999999993</v>
      </c>
      <c r="AL1476" s="142">
        <v>-538049.76</v>
      </c>
      <c r="AM1476" s="181">
        <v>-266393.30185185175</v>
      </c>
      <c r="AN1476" s="141">
        <v>-501653.4603703703</v>
      </c>
      <c r="AO1476" s="140">
        <v>-499551.03428571502</v>
      </c>
      <c r="AP1476" s="140">
        <v>-391638.08</v>
      </c>
      <c r="AQ1476" s="140">
        <v>-391638.08000000031</v>
      </c>
      <c r="AR1476" s="142">
        <v>6722.4999999996508</v>
      </c>
      <c r="AS1476" s="143">
        <v>1.6875414731045053E-2</v>
      </c>
      <c r="AT1476" s="142">
        <v>-71966.117777778185</v>
      </c>
      <c r="AU1476" s="143">
        <v>-0.22512489765289598</v>
      </c>
      <c r="AV1476" s="142">
        <v>-111968.34000000032</v>
      </c>
      <c r="AW1476" s="143">
        <v>-0.40035915219143953</v>
      </c>
      <c r="AX1476" s="142">
        <v>6722.4999999999418</v>
      </c>
      <c r="AY1476" s="143">
        <v>1.6875414731045785E-2</v>
      </c>
      <c r="AZ1476" s="142">
        <v>-71966.117777777894</v>
      </c>
      <c r="BA1476" s="143">
        <v>-0.22512489765289506</v>
      </c>
      <c r="BB1476" s="142">
        <v>-2.9103830456733704E-10</v>
      </c>
      <c r="BC1476" s="143">
        <v>-7.4313076135838739E-16</v>
      </c>
      <c r="BE1476" s="139">
        <v>-32636.506666666701</v>
      </c>
      <c r="BF1476" s="139">
        <v>-32636.506666666701</v>
      </c>
      <c r="BG1476" s="139">
        <v>-32636.506666666701</v>
      </c>
      <c r="BH1476" s="139">
        <v>-32636.506666666701</v>
      </c>
      <c r="BI1476" s="139">
        <v>-32636.506666666701</v>
      </c>
      <c r="BJ1476" s="139">
        <v>-32636.506666666701</v>
      </c>
      <c r="BK1476" s="139">
        <v>-32636.506666666701</v>
      </c>
      <c r="BL1476" s="139">
        <v>-32636.506666666701</v>
      </c>
      <c r="BM1476" s="139">
        <v>-32636.506666666701</v>
      </c>
      <c r="BN1476" s="139">
        <v>-32636.506666666701</v>
      </c>
      <c r="BO1476" s="139">
        <v>-32636.506666666701</v>
      </c>
      <c r="BP1476" s="139">
        <v>-32636.506666666701</v>
      </c>
      <c r="BQ1476" s="144">
        <v>-391638.08000000048</v>
      </c>
    </row>
    <row r="1477" spans="11:96" x14ac:dyDescent="0.25">
      <c r="K1477" s="135" t="s">
        <v>328</v>
      </c>
      <c r="N1477" s="61" t="s">
        <v>3401</v>
      </c>
      <c r="V1477" s="61" t="s">
        <v>441</v>
      </c>
      <c r="W1477" s="61" t="s">
        <v>451</v>
      </c>
      <c r="X1477" s="61">
        <v>182</v>
      </c>
      <c r="AB1477" s="136" t="s">
        <v>387</v>
      </c>
      <c r="AC1477" s="179">
        <v>3050024</v>
      </c>
      <c r="AD1477" s="180" t="s">
        <v>3402</v>
      </c>
      <c r="AE1477" s="139">
        <v>0</v>
      </c>
      <c r="AF1477" s="17">
        <v>0</v>
      </c>
      <c r="AG1477" s="17">
        <v>-307049.5</v>
      </c>
      <c r="AH1477" s="140">
        <v>-380177.99999999971</v>
      </c>
      <c r="AI1477" s="141">
        <v>-91369.62000000001</v>
      </c>
      <c r="AJ1477" s="142">
        <v>-274108.86000000004</v>
      </c>
      <c r="AK1477" s="121">
        <v>-91690.05</v>
      </c>
      <c r="AL1477" s="142">
        <v>-110028.06000000001</v>
      </c>
      <c r="AM1477" s="181">
        <v>-316814.99999999977</v>
      </c>
      <c r="AN1477" s="141">
        <v>-155053.04999999993</v>
      </c>
      <c r="AO1477" s="140">
        <v>-156633.6342857143</v>
      </c>
      <c r="AP1477" s="140">
        <v>-219287.12</v>
      </c>
      <c r="AQ1477" s="140">
        <v>-219287.11999999947</v>
      </c>
      <c r="AR1477" s="142">
        <v>54821.740000000573</v>
      </c>
      <c r="AS1477" s="143">
        <v>0.19999988325806237</v>
      </c>
      <c r="AT1477" s="142">
        <v>160890.88000000024</v>
      </c>
      <c r="AU1477" s="143">
        <v>0.4231988173960628</v>
      </c>
      <c r="AV1477" s="142">
        <v>87762.380000000529</v>
      </c>
      <c r="AW1477" s="143">
        <v>0.28582485885826397</v>
      </c>
      <c r="AX1477" s="142">
        <v>54821.740000000049</v>
      </c>
      <c r="AY1477" s="143">
        <v>0.19999988325806048</v>
      </c>
      <c r="AZ1477" s="142">
        <v>160890.87999999971</v>
      </c>
      <c r="BA1477" s="143">
        <v>0.42319881739606141</v>
      </c>
      <c r="BB1477" s="142">
        <v>5.2386894822120667E-10</v>
      </c>
      <c r="BC1477" s="143">
        <v>2.3889636027013656E-15</v>
      </c>
      <c r="BE1477" s="139">
        <v>-18273.92666666663</v>
      </c>
      <c r="BF1477" s="139">
        <v>-18273.92666666663</v>
      </c>
      <c r="BG1477" s="139">
        <v>-18273.92666666663</v>
      </c>
      <c r="BH1477" s="139">
        <v>-18273.92666666663</v>
      </c>
      <c r="BI1477" s="139">
        <v>-18273.92666666663</v>
      </c>
      <c r="BJ1477" s="139">
        <v>-18273.92666666663</v>
      </c>
      <c r="BK1477" s="139">
        <v>-18273.92666666663</v>
      </c>
      <c r="BL1477" s="139">
        <v>-18273.92666666663</v>
      </c>
      <c r="BM1477" s="139">
        <v>-18273.92666666663</v>
      </c>
      <c r="BN1477" s="139">
        <v>-18273.92666666663</v>
      </c>
      <c r="BO1477" s="139">
        <v>-18273.92666666663</v>
      </c>
      <c r="BP1477" s="139">
        <v>-18273.92666666663</v>
      </c>
      <c r="BQ1477" s="144">
        <v>-219287.11999999962</v>
      </c>
    </row>
    <row r="1478" spans="11:96" x14ac:dyDescent="0.25">
      <c r="K1478" s="135" t="s">
        <v>328</v>
      </c>
      <c r="N1478" s="61" t="s">
        <v>3403</v>
      </c>
      <c r="V1478" s="61" t="s">
        <v>441</v>
      </c>
      <c r="W1478" s="61" t="s">
        <v>451</v>
      </c>
      <c r="X1478" s="61">
        <v>182</v>
      </c>
      <c r="AB1478" s="136" t="s">
        <v>387</v>
      </c>
      <c r="AC1478" s="179">
        <v>3050025</v>
      </c>
      <c r="AD1478" s="180" t="s">
        <v>3404</v>
      </c>
      <c r="AE1478" s="139">
        <v>-116188.17000000001</v>
      </c>
      <c r="AF1478" s="17">
        <v>-354927.45</v>
      </c>
      <c r="AG1478" s="17">
        <v>-76202.87</v>
      </c>
      <c r="AH1478" s="140">
        <v>0.10555555582305901</v>
      </c>
      <c r="AI1478" s="141">
        <v>0</v>
      </c>
      <c r="AJ1478" s="142">
        <v>0</v>
      </c>
      <c r="AK1478" s="121">
        <v>0</v>
      </c>
      <c r="AL1478" s="142">
        <v>0</v>
      </c>
      <c r="AM1478" s="181">
        <v>8.7962963185882995E-2</v>
      </c>
      <c r="AN1478" s="141">
        <v>1.7592592637176011E-2</v>
      </c>
      <c r="AO1478" s="140">
        <v>0</v>
      </c>
      <c r="AP1478" s="140">
        <v>0</v>
      </c>
      <c r="AQ1478" s="140">
        <v>0</v>
      </c>
      <c r="AR1478" s="142">
        <v>0</v>
      </c>
      <c r="AS1478" s="143">
        <v>0</v>
      </c>
      <c r="AT1478" s="142">
        <v>-0.10555555582305901</v>
      </c>
      <c r="AU1478" s="143">
        <v>-1</v>
      </c>
      <c r="AV1478" s="142">
        <v>76202.87</v>
      </c>
      <c r="AW1478" s="143">
        <v>1</v>
      </c>
      <c r="AX1478" s="142">
        <v>0</v>
      </c>
      <c r="AY1478" s="143">
        <v>0</v>
      </c>
      <c r="AZ1478" s="142">
        <v>-0.10555555582305901</v>
      </c>
      <c r="BA1478" s="143">
        <v>-1</v>
      </c>
      <c r="BB1478" s="142">
        <v>0</v>
      </c>
      <c r="BC1478" s="143">
        <v>0</v>
      </c>
      <c r="BE1478" s="139">
        <v>0</v>
      </c>
      <c r="BF1478" s="139">
        <v>0</v>
      </c>
      <c r="BG1478" s="139">
        <v>0</v>
      </c>
      <c r="BH1478" s="139">
        <v>0</v>
      </c>
      <c r="BI1478" s="139">
        <v>0</v>
      </c>
      <c r="BJ1478" s="139">
        <v>0</v>
      </c>
      <c r="BK1478" s="139">
        <v>0</v>
      </c>
      <c r="BL1478" s="139">
        <v>0</v>
      </c>
      <c r="BM1478" s="139">
        <v>0</v>
      </c>
      <c r="BN1478" s="139">
        <v>0</v>
      </c>
      <c r="BO1478" s="139">
        <v>0</v>
      </c>
      <c r="BP1478" s="139">
        <v>0</v>
      </c>
      <c r="BQ1478" s="144">
        <v>0</v>
      </c>
    </row>
    <row r="1479" spans="11:96" x14ac:dyDescent="0.25">
      <c r="K1479" s="135" t="s">
        <v>328</v>
      </c>
      <c r="N1479" s="61" t="s">
        <v>3405</v>
      </c>
      <c r="V1479" s="61" t="s">
        <v>441</v>
      </c>
      <c r="W1479" s="61" t="s">
        <v>451</v>
      </c>
      <c r="X1479" s="61">
        <v>182</v>
      </c>
      <c r="AB1479" s="136" t="s">
        <v>387</v>
      </c>
      <c r="AC1479" s="179">
        <v>3050028</v>
      </c>
      <c r="AD1479" s="180" t="s">
        <v>3406</v>
      </c>
      <c r="AE1479" s="139">
        <v>0</v>
      </c>
      <c r="AF1479" s="17">
        <v>0</v>
      </c>
      <c r="AG1479" s="17">
        <v>0</v>
      </c>
      <c r="AH1479" s="140">
        <v>-0.222222222223838</v>
      </c>
      <c r="AI1479" s="141">
        <v>0</v>
      </c>
      <c r="AJ1479" s="142">
        <v>0</v>
      </c>
      <c r="AK1479" s="121">
        <v>0</v>
      </c>
      <c r="AL1479" s="142">
        <v>0</v>
      </c>
      <c r="AM1479" s="181">
        <v>-0.18518518518653199</v>
      </c>
      <c r="AN1479" s="141">
        <v>-3.7037037037306014E-2</v>
      </c>
      <c r="AO1479" s="140">
        <v>0</v>
      </c>
      <c r="AP1479" s="140">
        <v>0</v>
      </c>
      <c r="AQ1479" s="140">
        <v>0</v>
      </c>
      <c r="AR1479" s="142">
        <v>0</v>
      </c>
      <c r="AS1479" s="143">
        <v>0</v>
      </c>
      <c r="AT1479" s="142">
        <v>0.222222222223838</v>
      </c>
      <c r="AU1479" s="143">
        <v>1</v>
      </c>
      <c r="AV1479" s="142">
        <v>0</v>
      </c>
      <c r="AW1479" s="143">
        <v>0</v>
      </c>
      <c r="AX1479" s="142">
        <v>0</v>
      </c>
      <c r="AY1479" s="143">
        <v>0</v>
      </c>
      <c r="AZ1479" s="142">
        <v>0.222222222223838</v>
      </c>
      <c r="BA1479" s="143">
        <v>1</v>
      </c>
      <c r="BB1479" s="142">
        <v>0</v>
      </c>
      <c r="BC1479" s="143">
        <v>0</v>
      </c>
      <c r="BE1479" s="139">
        <v>0</v>
      </c>
      <c r="BF1479" s="139">
        <v>0</v>
      </c>
      <c r="BG1479" s="139">
        <v>0</v>
      </c>
      <c r="BH1479" s="139">
        <v>0</v>
      </c>
      <c r="BI1479" s="139">
        <v>0</v>
      </c>
      <c r="BJ1479" s="139">
        <v>0</v>
      </c>
      <c r="BK1479" s="139">
        <v>0</v>
      </c>
      <c r="BL1479" s="139">
        <v>0</v>
      </c>
      <c r="BM1479" s="139">
        <v>0</v>
      </c>
      <c r="BN1479" s="139">
        <v>0</v>
      </c>
      <c r="BO1479" s="139">
        <v>0</v>
      </c>
      <c r="BP1479" s="139">
        <v>0</v>
      </c>
      <c r="BQ1479" s="144">
        <v>0</v>
      </c>
    </row>
    <row r="1480" spans="11:96" x14ac:dyDescent="0.25">
      <c r="K1480" s="135" t="s">
        <v>328</v>
      </c>
      <c r="N1480" s="61" t="s">
        <v>3407</v>
      </c>
      <c r="V1480" s="61" t="s">
        <v>441</v>
      </c>
      <c r="W1480" s="61" t="s">
        <v>451</v>
      </c>
      <c r="X1480" s="61">
        <v>182</v>
      </c>
      <c r="AB1480" s="136" t="s">
        <v>387</v>
      </c>
      <c r="AC1480" s="179">
        <v>3050030</v>
      </c>
      <c r="AD1480" s="180" t="s">
        <v>3408</v>
      </c>
      <c r="AE1480" s="139">
        <v>5319.5</v>
      </c>
      <c r="AF1480" s="17">
        <v>-13500</v>
      </c>
      <c r="AG1480" s="17">
        <v>-7102.37</v>
      </c>
      <c r="AH1480" s="140">
        <v>0.30999999999994599</v>
      </c>
      <c r="AI1480" s="141">
        <v>-1575</v>
      </c>
      <c r="AJ1480" s="142">
        <v>-4725</v>
      </c>
      <c r="AK1480" s="121">
        <v>-4725</v>
      </c>
      <c r="AL1480" s="142">
        <v>-5670</v>
      </c>
      <c r="AM1480" s="181">
        <v>0.25833333333328801</v>
      </c>
      <c r="AN1480" s="141">
        <v>-4724.9483333333337</v>
      </c>
      <c r="AO1480" s="140">
        <v>-5400</v>
      </c>
      <c r="AP1480" s="140">
        <v>0.31999999999970902</v>
      </c>
      <c r="AQ1480" s="140">
        <v>0.31999999999970902</v>
      </c>
      <c r="AR1480" s="142">
        <v>4725.32</v>
      </c>
      <c r="AS1480" s="143">
        <v>1.0000677248677248</v>
      </c>
      <c r="AT1480" s="142">
        <v>9.9999999997630318E-3</v>
      </c>
      <c r="AU1480" s="143">
        <v>3.2258064515370242E-2</v>
      </c>
      <c r="AV1480" s="142">
        <v>7102.69</v>
      </c>
      <c r="AW1480" s="143">
        <v>1.0000450553829214</v>
      </c>
      <c r="AX1480" s="142">
        <v>4725.32</v>
      </c>
      <c r="AY1480" s="143">
        <v>1.0000677248677248</v>
      </c>
      <c r="AZ1480" s="142">
        <v>9.9999999997630318E-3</v>
      </c>
      <c r="BA1480" s="143">
        <v>3.2258064515370242E-2</v>
      </c>
      <c r="BB1480" s="142">
        <v>0</v>
      </c>
      <c r="BC1480" s="143">
        <v>0</v>
      </c>
      <c r="BE1480" s="139">
        <v>2.6666666666642001E-2</v>
      </c>
      <c r="BF1480" s="139">
        <v>2.6666666666642001E-2</v>
      </c>
      <c r="BG1480" s="139">
        <v>2.6666666666642001E-2</v>
      </c>
      <c r="BH1480" s="139">
        <v>2.6666666666642001E-2</v>
      </c>
      <c r="BI1480" s="139">
        <v>2.6666666666642001E-2</v>
      </c>
      <c r="BJ1480" s="139">
        <v>2.6666666666642001E-2</v>
      </c>
      <c r="BK1480" s="139">
        <v>2.6666666666642001E-2</v>
      </c>
      <c r="BL1480" s="139">
        <v>2.6666666666642001E-2</v>
      </c>
      <c r="BM1480" s="139">
        <v>2.6666666666642001E-2</v>
      </c>
      <c r="BN1480" s="139">
        <v>2.6666666666642001E-2</v>
      </c>
      <c r="BO1480" s="139">
        <v>2.6666666666642001E-2</v>
      </c>
      <c r="BP1480" s="139">
        <v>2.6666666666642001E-2</v>
      </c>
      <c r="BQ1480" s="144">
        <v>0.31999999999970408</v>
      </c>
    </row>
    <row r="1481" spans="11:96" x14ac:dyDescent="0.25">
      <c r="K1481" s="135" t="s">
        <v>328</v>
      </c>
      <c r="N1481" s="61" t="s">
        <v>3409</v>
      </c>
      <c r="V1481" s="61" t="s">
        <v>441</v>
      </c>
      <c r="W1481" s="61" t="s">
        <v>451</v>
      </c>
      <c r="X1481" s="61">
        <v>182</v>
      </c>
      <c r="AB1481" s="136" t="s">
        <v>387</v>
      </c>
      <c r="AC1481" s="179">
        <v>3050031</v>
      </c>
      <c r="AD1481" s="180" t="s">
        <v>3410</v>
      </c>
      <c r="AE1481" s="139">
        <v>0</v>
      </c>
      <c r="AF1481" s="17">
        <v>-1050</v>
      </c>
      <c r="AG1481" s="17">
        <v>0</v>
      </c>
      <c r="AH1481" s="140">
        <v>0</v>
      </c>
      <c r="AI1481" s="141">
        <v>0</v>
      </c>
      <c r="AJ1481" s="142">
        <v>0</v>
      </c>
      <c r="AK1481" s="121">
        <v>0</v>
      </c>
      <c r="AL1481" s="142">
        <v>0</v>
      </c>
      <c r="AM1481" s="181">
        <v>0</v>
      </c>
      <c r="AN1481" s="141">
        <v>0</v>
      </c>
      <c r="AO1481" s="140">
        <v>0</v>
      </c>
      <c r="AP1481" s="140">
        <v>0</v>
      </c>
      <c r="AQ1481" s="140">
        <v>0</v>
      </c>
      <c r="AR1481" s="142">
        <v>0</v>
      </c>
      <c r="AS1481" s="143">
        <v>0</v>
      </c>
      <c r="AT1481" s="142">
        <v>0</v>
      </c>
      <c r="AU1481" s="143">
        <v>0</v>
      </c>
      <c r="AV1481" s="142">
        <v>0</v>
      </c>
      <c r="AW1481" s="143">
        <v>0</v>
      </c>
      <c r="AX1481" s="142">
        <v>0</v>
      </c>
      <c r="AY1481" s="143">
        <v>0</v>
      </c>
      <c r="AZ1481" s="142">
        <v>0</v>
      </c>
      <c r="BA1481" s="143">
        <v>0</v>
      </c>
      <c r="BB1481" s="142">
        <v>0</v>
      </c>
      <c r="BC1481" s="143">
        <v>0</v>
      </c>
      <c r="BE1481" s="139">
        <v>0</v>
      </c>
      <c r="BF1481" s="139">
        <v>0</v>
      </c>
      <c r="BG1481" s="139">
        <v>0</v>
      </c>
      <c r="BH1481" s="139">
        <v>0</v>
      </c>
      <c r="BI1481" s="139">
        <v>0</v>
      </c>
      <c r="BJ1481" s="139">
        <v>0</v>
      </c>
      <c r="BK1481" s="139">
        <v>0</v>
      </c>
      <c r="BL1481" s="139">
        <v>0</v>
      </c>
      <c r="BM1481" s="139">
        <v>0</v>
      </c>
      <c r="BN1481" s="139">
        <v>0</v>
      </c>
      <c r="BO1481" s="139">
        <v>0</v>
      </c>
      <c r="BP1481" s="139">
        <v>0</v>
      </c>
      <c r="BQ1481" s="144">
        <v>0</v>
      </c>
    </row>
    <row r="1482" spans="11:96" x14ac:dyDescent="0.25">
      <c r="K1482" s="135" t="s">
        <v>328</v>
      </c>
      <c r="N1482" s="61" t="s">
        <v>3411</v>
      </c>
      <c r="V1482" s="61" t="s">
        <v>441</v>
      </c>
      <c r="W1482" s="61" t="s">
        <v>451</v>
      </c>
      <c r="X1482" s="61">
        <v>182</v>
      </c>
      <c r="AB1482" s="136" t="s">
        <v>387</v>
      </c>
      <c r="AC1482" s="179">
        <v>250030007300</v>
      </c>
      <c r="AD1482" s="180" t="s">
        <v>3412</v>
      </c>
      <c r="AE1482" s="139">
        <v>3081982.78</v>
      </c>
      <c r="AF1482" s="17">
        <v>0</v>
      </c>
      <c r="AG1482" s="17">
        <v>0</v>
      </c>
      <c r="AH1482" s="140">
        <v>0</v>
      </c>
      <c r="AI1482" s="141">
        <v>0</v>
      </c>
      <c r="AJ1482" s="142">
        <v>0</v>
      </c>
      <c r="AK1482" s="121">
        <v>0</v>
      </c>
      <c r="AL1482" s="142">
        <v>0</v>
      </c>
      <c r="AM1482" s="181">
        <v>0</v>
      </c>
      <c r="AN1482" s="141">
        <v>0</v>
      </c>
      <c r="AO1482" s="140">
        <v>0</v>
      </c>
      <c r="AP1482" s="140">
        <v>0</v>
      </c>
      <c r="AQ1482" s="140">
        <v>0</v>
      </c>
      <c r="AR1482" s="142">
        <v>0</v>
      </c>
      <c r="AS1482" s="143">
        <v>0</v>
      </c>
      <c r="AT1482" s="142">
        <v>0</v>
      </c>
      <c r="AU1482" s="143">
        <v>0</v>
      </c>
      <c r="AV1482" s="142">
        <v>0</v>
      </c>
      <c r="AW1482" s="143">
        <v>0</v>
      </c>
      <c r="AX1482" s="142">
        <v>0</v>
      </c>
      <c r="AY1482" s="143">
        <v>0</v>
      </c>
      <c r="AZ1482" s="142">
        <v>0</v>
      </c>
      <c r="BA1482" s="143">
        <v>0</v>
      </c>
      <c r="BB1482" s="142">
        <v>0</v>
      </c>
      <c r="BC1482" s="143">
        <v>0</v>
      </c>
      <c r="BE1482" s="139">
        <v>0</v>
      </c>
      <c r="BF1482" s="139">
        <v>0</v>
      </c>
      <c r="BG1482" s="139">
        <v>0</v>
      </c>
      <c r="BH1482" s="139">
        <v>0</v>
      </c>
      <c r="BI1482" s="139">
        <v>0</v>
      </c>
      <c r="BJ1482" s="139">
        <v>0</v>
      </c>
      <c r="BK1482" s="139">
        <v>0</v>
      </c>
      <c r="BL1482" s="139">
        <v>0</v>
      </c>
      <c r="BM1482" s="139">
        <v>0</v>
      </c>
      <c r="BN1482" s="139">
        <v>0</v>
      </c>
      <c r="BO1482" s="139">
        <v>0</v>
      </c>
      <c r="BP1482" s="139">
        <v>0</v>
      </c>
      <c r="BQ1482" s="144">
        <v>0</v>
      </c>
    </row>
    <row r="1483" spans="11:96" x14ac:dyDescent="0.25">
      <c r="K1483" s="135" t="s">
        <v>328</v>
      </c>
      <c r="N1483" s="61" t="s">
        <v>3413</v>
      </c>
      <c r="V1483" s="61" t="s">
        <v>441</v>
      </c>
      <c r="W1483" s="61" t="s">
        <v>451</v>
      </c>
      <c r="X1483" s="61">
        <v>182</v>
      </c>
      <c r="AB1483" s="136" t="s">
        <v>387</v>
      </c>
      <c r="AC1483" s="179">
        <v>250030007320</v>
      </c>
      <c r="AD1483" s="180" t="s">
        <v>3414</v>
      </c>
      <c r="AE1483" s="139">
        <v>-265799.34000000003</v>
      </c>
      <c r="AF1483" s="17">
        <v>0</v>
      </c>
      <c r="AG1483" s="17">
        <v>0</v>
      </c>
      <c r="AH1483" s="140">
        <v>0</v>
      </c>
      <c r="AI1483" s="141">
        <v>0</v>
      </c>
      <c r="AJ1483" s="142">
        <v>0</v>
      </c>
      <c r="AK1483" s="121">
        <v>0</v>
      </c>
      <c r="AL1483" s="142">
        <v>0</v>
      </c>
      <c r="AM1483" s="181">
        <v>0</v>
      </c>
      <c r="AN1483" s="141">
        <v>0</v>
      </c>
      <c r="AO1483" s="140">
        <v>0</v>
      </c>
      <c r="AP1483" s="140">
        <v>0</v>
      </c>
      <c r="AQ1483" s="140">
        <v>0</v>
      </c>
      <c r="AR1483" s="142">
        <v>0</v>
      </c>
      <c r="AS1483" s="143">
        <v>0</v>
      </c>
      <c r="AT1483" s="142">
        <v>0</v>
      </c>
      <c r="AU1483" s="143">
        <v>0</v>
      </c>
      <c r="AV1483" s="142">
        <v>0</v>
      </c>
      <c r="AW1483" s="143">
        <v>0</v>
      </c>
      <c r="AX1483" s="142">
        <v>0</v>
      </c>
      <c r="AY1483" s="143">
        <v>0</v>
      </c>
      <c r="AZ1483" s="142">
        <v>0</v>
      </c>
      <c r="BA1483" s="143">
        <v>0</v>
      </c>
      <c r="BB1483" s="142">
        <v>0</v>
      </c>
      <c r="BC1483" s="143">
        <v>0</v>
      </c>
      <c r="BE1483" s="139">
        <v>0</v>
      </c>
      <c r="BF1483" s="139">
        <v>0</v>
      </c>
      <c r="BG1483" s="139">
        <v>0</v>
      </c>
      <c r="BH1483" s="139">
        <v>0</v>
      </c>
      <c r="BI1483" s="139">
        <v>0</v>
      </c>
      <c r="BJ1483" s="139">
        <v>0</v>
      </c>
      <c r="BK1483" s="139">
        <v>0</v>
      </c>
      <c r="BL1483" s="139">
        <v>0</v>
      </c>
      <c r="BM1483" s="139">
        <v>0</v>
      </c>
      <c r="BN1483" s="139">
        <v>0</v>
      </c>
      <c r="BO1483" s="139">
        <v>0</v>
      </c>
      <c r="BP1483" s="139">
        <v>0</v>
      </c>
      <c r="BQ1483" s="144">
        <v>0</v>
      </c>
    </row>
    <row r="1484" spans="11:96" x14ac:dyDescent="0.25">
      <c r="K1484" s="135" t="s">
        <v>328</v>
      </c>
      <c r="N1484" s="61" t="s">
        <v>3415</v>
      </c>
      <c r="V1484" s="61" t="s">
        <v>441</v>
      </c>
      <c r="W1484" s="61" t="s">
        <v>451</v>
      </c>
      <c r="X1484" s="61">
        <v>182</v>
      </c>
      <c r="AB1484" s="136" t="s">
        <v>387</v>
      </c>
      <c r="AC1484" s="179">
        <v>250030007321</v>
      </c>
      <c r="AD1484" s="180" t="s">
        <v>3416</v>
      </c>
      <c r="AE1484" s="139">
        <v>-207662.83000000002</v>
      </c>
      <c r="AF1484" s="17">
        <v>0</v>
      </c>
      <c r="AG1484" s="17">
        <v>0</v>
      </c>
      <c r="AH1484" s="140">
        <v>0</v>
      </c>
      <c r="AI1484" s="141">
        <v>0</v>
      </c>
      <c r="AJ1484" s="142">
        <v>0</v>
      </c>
      <c r="AK1484" s="121">
        <v>0</v>
      </c>
      <c r="AL1484" s="142">
        <v>0</v>
      </c>
      <c r="AM1484" s="181">
        <v>0</v>
      </c>
      <c r="AN1484" s="141">
        <v>0</v>
      </c>
      <c r="AO1484" s="140">
        <v>0</v>
      </c>
      <c r="AP1484" s="140">
        <v>0</v>
      </c>
      <c r="AQ1484" s="140">
        <v>0</v>
      </c>
      <c r="AR1484" s="142">
        <v>0</v>
      </c>
      <c r="AS1484" s="143">
        <v>0</v>
      </c>
      <c r="AT1484" s="142">
        <v>0</v>
      </c>
      <c r="AU1484" s="143">
        <v>0</v>
      </c>
      <c r="AV1484" s="142">
        <v>0</v>
      </c>
      <c r="AW1484" s="143">
        <v>0</v>
      </c>
      <c r="AX1484" s="142">
        <v>0</v>
      </c>
      <c r="AY1484" s="143">
        <v>0</v>
      </c>
      <c r="AZ1484" s="142">
        <v>0</v>
      </c>
      <c r="BA1484" s="143">
        <v>0</v>
      </c>
      <c r="BB1484" s="142">
        <v>0</v>
      </c>
      <c r="BC1484" s="143">
        <v>0</v>
      </c>
      <c r="BE1484" s="139">
        <v>0</v>
      </c>
      <c r="BF1484" s="139">
        <v>0</v>
      </c>
      <c r="BG1484" s="139">
        <v>0</v>
      </c>
      <c r="BH1484" s="139">
        <v>0</v>
      </c>
      <c r="BI1484" s="139">
        <v>0</v>
      </c>
      <c r="BJ1484" s="139">
        <v>0</v>
      </c>
      <c r="BK1484" s="139">
        <v>0</v>
      </c>
      <c r="BL1484" s="139">
        <v>0</v>
      </c>
      <c r="BM1484" s="139">
        <v>0</v>
      </c>
      <c r="BN1484" s="139">
        <v>0</v>
      </c>
      <c r="BO1484" s="139">
        <v>0</v>
      </c>
      <c r="BP1484" s="139">
        <v>0</v>
      </c>
      <c r="BQ1484" s="144">
        <v>0</v>
      </c>
    </row>
    <row r="1485" spans="11:96" x14ac:dyDescent="0.25">
      <c r="K1485" s="135" t="s">
        <v>328</v>
      </c>
      <c r="N1485" s="61" t="s">
        <v>3417</v>
      </c>
      <c r="V1485" s="61" t="s">
        <v>441</v>
      </c>
      <c r="W1485" s="61" t="s">
        <v>451</v>
      </c>
      <c r="X1485" s="61">
        <v>182</v>
      </c>
      <c r="AB1485" s="136" t="s">
        <v>387</v>
      </c>
      <c r="AC1485" s="179">
        <v>250030007322</v>
      </c>
      <c r="AD1485" s="180" t="s">
        <v>3418</v>
      </c>
      <c r="AE1485" s="139">
        <v>-330062.38999999996</v>
      </c>
      <c r="AF1485" s="17">
        <v>0</v>
      </c>
      <c r="AG1485" s="17">
        <v>0</v>
      </c>
      <c r="AH1485" s="140">
        <v>0</v>
      </c>
      <c r="AI1485" s="141">
        <v>0</v>
      </c>
      <c r="AJ1485" s="142">
        <v>0</v>
      </c>
      <c r="AK1485" s="121">
        <v>0</v>
      </c>
      <c r="AL1485" s="142">
        <v>0</v>
      </c>
      <c r="AM1485" s="181">
        <v>0</v>
      </c>
      <c r="AN1485" s="141">
        <v>0</v>
      </c>
      <c r="AO1485" s="140">
        <v>0</v>
      </c>
      <c r="AP1485" s="140">
        <v>0</v>
      </c>
      <c r="AQ1485" s="140">
        <v>0</v>
      </c>
      <c r="AR1485" s="142">
        <v>0</v>
      </c>
      <c r="AS1485" s="143">
        <v>0</v>
      </c>
      <c r="AT1485" s="142">
        <v>0</v>
      </c>
      <c r="AU1485" s="143">
        <v>0</v>
      </c>
      <c r="AV1485" s="142">
        <v>0</v>
      </c>
      <c r="AW1485" s="143">
        <v>0</v>
      </c>
      <c r="AX1485" s="142">
        <v>0</v>
      </c>
      <c r="AY1485" s="143">
        <v>0</v>
      </c>
      <c r="AZ1485" s="142">
        <v>0</v>
      </c>
      <c r="BA1485" s="143">
        <v>0</v>
      </c>
      <c r="BB1485" s="142">
        <v>0</v>
      </c>
      <c r="BC1485" s="143">
        <v>0</v>
      </c>
      <c r="BE1485" s="139">
        <v>0</v>
      </c>
      <c r="BF1485" s="139">
        <v>0</v>
      </c>
      <c r="BG1485" s="139">
        <v>0</v>
      </c>
      <c r="BH1485" s="139">
        <v>0</v>
      </c>
      <c r="BI1485" s="139">
        <v>0</v>
      </c>
      <c r="BJ1485" s="139">
        <v>0</v>
      </c>
      <c r="BK1485" s="139">
        <v>0</v>
      </c>
      <c r="BL1485" s="139">
        <v>0</v>
      </c>
      <c r="BM1485" s="139">
        <v>0</v>
      </c>
      <c r="BN1485" s="139">
        <v>0</v>
      </c>
      <c r="BO1485" s="139">
        <v>0</v>
      </c>
      <c r="BP1485" s="139">
        <v>0</v>
      </c>
      <c r="BQ1485" s="144">
        <v>0</v>
      </c>
    </row>
    <row r="1486" spans="11:96" x14ac:dyDescent="0.25">
      <c r="K1486" s="135" t="s">
        <v>328</v>
      </c>
      <c r="N1486" s="61" t="s">
        <v>3419</v>
      </c>
      <c r="V1486" s="61" t="s">
        <v>441</v>
      </c>
      <c r="W1486" s="61" t="s">
        <v>451</v>
      </c>
      <c r="X1486" s="61">
        <v>182</v>
      </c>
      <c r="AB1486" s="136" t="s">
        <v>387</v>
      </c>
      <c r="AC1486" s="179">
        <v>250030007323</v>
      </c>
      <c r="AD1486" s="180" t="s">
        <v>3420</v>
      </c>
      <c r="AE1486" s="139">
        <v>-221769.13000000003</v>
      </c>
      <c r="AF1486" s="17">
        <v>0</v>
      </c>
      <c r="AG1486" s="17">
        <v>0</v>
      </c>
      <c r="AH1486" s="140">
        <v>0</v>
      </c>
      <c r="AI1486" s="141">
        <v>0</v>
      </c>
      <c r="AJ1486" s="142">
        <v>0</v>
      </c>
      <c r="AK1486" s="121">
        <v>0</v>
      </c>
      <c r="AL1486" s="142">
        <v>0</v>
      </c>
      <c r="AM1486" s="181">
        <v>0</v>
      </c>
      <c r="AN1486" s="141">
        <v>0</v>
      </c>
      <c r="AO1486" s="140">
        <v>0</v>
      </c>
      <c r="AP1486" s="140">
        <v>0</v>
      </c>
      <c r="AQ1486" s="140">
        <v>0</v>
      </c>
      <c r="AR1486" s="142">
        <v>0</v>
      </c>
      <c r="AS1486" s="143">
        <v>0</v>
      </c>
      <c r="AT1486" s="142">
        <v>0</v>
      </c>
      <c r="AU1486" s="143">
        <v>0</v>
      </c>
      <c r="AV1486" s="142">
        <v>0</v>
      </c>
      <c r="AW1486" s="143">
        <v>0</v>
      </c>
      <c r="AX1486" s="142">
        <v>0</v>
      </c>
      <c r="AY1486" s="143">
        <v>0</v>
      </c>
      <c r="AZ1486" s="142">
        <v>0</v>
      </c>
      <c r="BA1486" s="143">
        <v>0</v>
      </c>
      <c r="BB1486" s="142">
        <v>0</v>
      </c>
      <c r="BC1486" s="143">
        <v>0</v>
      </c>
      <c r="BE1486" s="139">
        <v>0</v>
      </c>
      <c r="BF1486" s="139">
        <v>0</v>
      </c>
      <c r="BG1486" s="139">
        <v>0</v>
      </c>
      <c r="BH1486" s="139">
        <v>0</v>
      </c>
      <c r="BI1486" s="139">
        <v>0</v>
      </c>
      <c r="BJ1486" s="139">
        <v>0</v>
      </c>
      <c r="BK1486" s="139">
        <v>0</v>
      </c>
      <c r="BL1486" s="139">
        <v>0</v>
      </c>
      <c r="BM1486" s="139">
        <v>0</v>
      </c>
      <c r="BN1486" s="139">
        <v>0</v>
      </c>
      <c r="BO1486" s="139">
        <v>0</v>
      </c>
      <c r="BP1486" s="139">
        <v>0</v>
      </c>
      <c r="BQ1486" s="144">
        <v>0</v>
      </c>
    </row>
    <row r="1487" spans="11:96" x14ac:dyDescent="0.25">
      <c r="K1487" s="135" t="s">
        <v>328</v>
      </c>
      <c r="N1487" s="61" t="s">
        <v>3421</v>
      </c>
      <c r="V1487" s="61" t="s">
        <v>441</v>
      </c>
      <c r="W1487" s="61" t="s">
        <v>451</v>
      </c>
      <c r="X1487" s="61">
        <v>182</v>
      </c>
      <c r="AB1487" s="136" t="s">
        <v>387</v>
      </c>
      <c r="AC1487" s="179">
        <v>250030007456</v>
      </c>
      <c r="AD1487" s="180" t="s">
        <v>3422</v>
      </c>
      <c r="AE1487" s="139">
        <v>-95204.66</v>
      </c>
      <c r="AF1487" s="17">
        <v>0</v>
      </c>
      <c r="AG1487" s="17">
        <v>0</v>
      </c>
      <c r="AH1487" s="140">
        <v>0</v>
      </c>
      <c r="AI1487" s="141">
        <v>0</v>
      </c>
      <c r="AJ1487" s="142">
        <v>0</v>
      </c>
      <c r="AK1487" s="121">
        <v>0</v>
      </c>
      <c r="AL1487" s="142">
        <v>0</v>
      </c>
      <c r="AM1487" s="181">
        <v>0</v>
      </c>
      <c r="AN1487" s="141">
        <v>0</v>
      </c>
      <c r="AO1487" s="140">
        <v>0</v>
      </c>
      <c r="AP1487" s="140">
        <v>0</v>
      </c>
      <c r="AQ1487" s="140">
        <v>0</v>
      </c>
      <c r="AR1487" s="142">
        <v>0</v>
      </c>
      <c r="AS1487" s="143">
        <v>0</v>
      </c>
      <c r="AT1487" s="142">
        <v>0</v>
      </c>
      <c r="AU1487" s="143">
        <v>0</v>
      </c>
      <c r="AV1487" s="142">
        <v>0</v>
      </c>
      <c r="AW1487" s="143">
        <v>0</v>
      </c>
      <c r="AX1487" s="142">
        <v>0</v>
      </c>
      <c r="AY1487" s="143">
        <v>0</v>
      </c>
      <c r="AZ1487" s="142">
        <v>0</v>
      </c>
      <c r="BA1487" s="143">
        <v>0</v>
      </c>
      <c r="BB1487" s="142">
        <v>0</v>
      </c>
      <c r="BC1487" s="143">
        <v>0</v>
      </c>
      <c r="BE1487" s="139">
        <v>0</v>
      </c>
      <c r="BF1487" s="139">
        <v>0</v>
      </c>
      <c r="BG1487" s="139">
        <v>0</v>
      </c>
      <c r="BH1487" s="139">
        <v>0</v>
      </c>
      <c r="BI1487" s="139">
        <v>0</v>
      </c>
      <c r="BJ1487" s="139">
        <v>0</v>
      </c>
      <c r="BK1487" s="139">
        <v>0</v>
      </c>
      <c r="BL1487" s="139">
        <v>0</v>
      </c>
      <c r="BM1487" s="139">
        <v>0</v>
      </c>
      <c r="BN1487" s="139">
        <v>0</v>
      </c>
      <c r="BO1487" s="139">
        <v>0</v>
      </c>
      <c r="BP1487" s="139">
        <v>0</v>
      </c>
      <c r="BQ1487" s="144">
        <v>0</v>
      </c>
    </row>
    <row r="1488" spans="11:96" x14ac:dyDescent="0.25">
      <c r="K1488" s="135" t="s">
        <v>328</v>
      </c>
      <c r="N1488" s="61" t="s">
        <v>3423</v>
      </c>
      <c r="V1488" s="61" t="s">
        <v>441</v>
      </c>
      <c r="W1488" s="61" t="s">
        <v>451</v>
      </c>
      <c r="X1488" s="61">
        <v>182</v>
      </c>
      <c r="AB1488" s="136" t="s">
        <v>387</v>
      </c>
      <c r="AC1488" s="179">
        <v>250030007470</v>
      </c>
      <c r="AD1488" s="180" t="s">
        <v>3424</v>
      </c>
      <c r="AE1488" s="139">
        <v>33.85</v>
      </c>
      <c r="AF1488" s="17">
        <v>0</v>
      </c>
      <c r="AG1488" s="17">
        <v>0</v>
      </c>
      <c r="AH1488" s="140">
        <v>0</v>
      </c>
      <c r="AI1488" s="141">
        <v>0</v>
      </c>
      <c r="AJ1488" s="142">
        <v>0</v>
      </c>
      <c r="AK1488" s="121">
        <v>0</v>
      </c>
      <c r="AL1488" s="142">
        <v>0</v>
      </c>
      <c r="AM1488" s="181">
        <v>0</v>
      </c>
      <c r="AN1488" s="141">
        <v>0</v>
      </c>
      <c r="AO1488" s="140">
        <v>0</v>
      </c>
      <c r="AP1488" s="140">
        <v>0</v>
      </c>
      <c r="AQ1488" s="140">
        <v>0</v>
      </c>
      <c r="AR1488" s="142">
        <v>0</v>
      </c>
      <c r="AS1488" s="143">
        <v>0</v>
      </c>
      <c r="AT1488" s="142">
        <v>0</v>
      </c>
      <c r="AU1488" s="143">
        <v>0</v>
      </c>
      <c r="AV1488" s="142">
        <v>0</v>
      </c>
      <c r="AW1488" s="143">
        <v>0</v>
      </c>
      <c r="AX1488" s="142">
        <v>0</v>
      </c>
      <c r="AY1488" s="143">
        <v>0</v>
      </c>
      <c r="AZ1488" s="142">
        <v>0</v>
      </c>
      <c r="BA1488" s="143">
        <v>0</v>
      </c>
      <c r="BB1488" s="142">
        <v>0</v>
      </c>
      <c r="BC1488" s="143">
        <v>0</v>
      </c>
      <c r="BE1488" s="139">
        <v>0</v>
      </c>
      <c r="BF1488" s="139">
        <v>0</v>
      </c>
      <c r="BG1488" s="139">
        <v>0</v>
      </c>
      <c r="BH1488" s="139">
        <v>0</v>
      </c>
      <c r="BI1488" s="139">
        <v>0</v>
      </c>
      <c r="BJ1488" s="139">
        <v>0</v>
      </c>
      <c r="BK1488" s="139">
        <v>0</v>
      </c>
      <c r="BL1488" s="139">
        <v>0</v>
      </c>
      <c r="BM1488" s="139">
        <v>0</v>
      </c>
      <c r="BN1488" s="139">
        <v>0</v>
      </c>
      <c r="BO1488" s="139">
        <v>0</v>
      </c>
      <c r="BP1488" s="139">
        <v>0</v>
      </c>
      <c r="BQ1488" s="144">
        <v>0</v>
      </c>
    </row>
    <row r="1489" spans="2:96" ht="18.75" hidden="1" x14ac:dyDescent="0.3">
      <c r="B1489" s="120" t="s">
        <v>318</v>
      </c>
      <c r="C1489" s="120" t="s">
        <v>318</v>
      </c>
      <c r="J1489" s="120" t="s">
        <v>318</v>
      </c>
      <c r="K1489" s="135" t="s">
        <v>321</v>
      </c>
      <c r="N1489" s="61" t="s">
        <v>323</v>
      </c>
      <c r="AC1489" s="145"/>
      <c r="AD1489" s="165"/>
      <c r="AE1489" s="17"/>
      <c r="AI1489" s="163"/>
      <c r="AS1489" s="61"/>
      <c r="AU1489" s="61"/>
      <c r="AW1489" s="61"/>
      <c r="AY1489" s="61"/>
      <c r="BA1489" s="61"/>
      <c r="BB1489" s="61"/>
      <c r="BC1489" s="61"/>
      <c r="BE1489" s="17"/>
      <c r="BF1489" s="17"/>
      <c r="BG1489" s="17"/>
      <c r="BH1489" s="17"/>
      <c r="BI1489" s="17"/>
      <c r="BJ1489" s="17"/>
      <c r="BK1489" s="17"/>
      <c r="BL1489" s="17"/>
      <c r="BM1489" s="17"/>
      <c r="BN1489" s="17"/>
      <c r="BO1489" s="17"/>
      <c r="BP1489" s="17"/>
      <c r="BQ1489" s="166"/>
    </row>
    <row r="1490" spans="2:96" ht="17.25" x14ac:dyDescent="0.3">
      <c r="K1490" s="135" t="s">
        <v>325</v>
      </c>
      <c r="V1490" s="61" t="s">
        <v>441</v>
      </c>
      <c r="W1490" s="61" t="s">
        <v>451</v>
      </c>
      <c r="AB1490" s="136" t="s">
        <v>387</v>
      </c>
      <c r="AC1490" s="167" t="s">
        <v>1710</v>
      </c>
      <c r="AD1490" s="138"/>
      <c r="AE1490" s="168">
        <v>2537155.8199999998</v>
      </c>
      <c r="AF1490" s="168">
        <v>1510707.6300000004</v>
      </c>
      <c r="AG1490" s="168">
        <v>1183861.5399999996</v>
      </c>
      <c r="AH1490" s="169">
        <v>1256858.8043777766</v>
      </c>
      <c r="AI1490" s="170">
        <v>392101.35000000009</v>
      </c>
      <c r="AJ1490" s="169">
        <v>1176304.0500000003</v>
      </c>
      <c r="AK1490" s="170">
        <v>1556661.4999999998</v>
      </c>
      <c r="AL1490" s="169">
        <v>1867993.7999999996</v>
      </c>
      <c r="AM1490" s="170">
        <v>1047382.3369814802</v>
      </c>
      <c r="AN1490" s="170">
        <v>1766137.9673962961</v>
      </c>
      <c r="AO1490" s="169">
        <v>1405266.6857142816</v>
      </c>
      <c r="AP1490" s="169">
        <v>1334029.7600000005</v>
      </c>
      <c r="AQ1490" s="169">
        <v>1334029.7600000005</v>
      </c>
      <c r="AR1490" s="169">
        <v>157725.7100000002</v>
      </c>
      <c r="AS1490" s="171">
        <v>0.13408583435549692</v>
      </c>
      <c r="AT1490" s="169">
        <v>77170.955622223904</v>
      </c>
      <c r="AU1490" s="171">
        <v>6.1399860790590823E-2</v>
      </c>
      <c r="AV1490" s="169">
        <v>150168.2200000009</v>
      </c>
      <c r="AW1490" s="171">
        <v>0.12684610060058288</v>
      </c>
      <c r="AX1490" s="169">
        <v>157725.7100000002</v>
      </c>
      <c r="AY1490" s="171">
        <v>0.13408583435549692</v>
      </c>
      <c r="AZ1490" s="169">
        <v>77170.955622223904</v>
      </c>
      <c r="BA1490" s="171">
        <v>6.1399860790590823E-2</v>
      </c>
      <c r="BB1490" s="169">
        <v>0</v>
      </c>
      <c r="BC1490" s="171">
        <v>0</v>
      </c>
      <c r="BE1490" s="168">
        <v>111169.14666666667</v>
      </c>
      <c r="BF1490" s="168">
        <v>111169.14666666667</v>
      </c>
      <c r="BG1490" s="168">
        <v>111169.14666666667</v>
      </c>
      <c r="BH1490" s="168">
        <v>111169.14666666667</v>
      </c>
      <c r="BI1490" s="168">
        <v>111169.14666666667</v>
      </c>
      <c r="BJ1490" s="168">
        <v>111169.14666666667</v>
      </c>
      <c r="BK1490" s="168">
        <v>111169.14666666667</v>
      </c>
      <c r="BL1490" s="168">
        <v>111169.14666666667</v>
      </c>
      <c r="BM1490" s="168">
        <v>111169.14666666667</v>
      </c>
      <c r="BN1490" s="168">
        <v>111169.14666666667</v>
      </c>
      <c r="BO1490" s="168">
        <v>111169.14666666667</v>
      </c>
      <c r="BP1490" s="168">
        <v>111169.14666666667</v>
      </c>
      <c r="BQ1490" s="172">
        <v>1334029.76</v>
      </c>
    </row>
    <row r="1491" spans="2:96" ht="18.75" x14ac:dyDescent="0.3">
      <c r="K1491" s="135" t="s">
        <v>325</v>
      </c>
      <c r="AC1491" s="145"/>
      <c r="AD1491" s="173"/>
      <c r="AE1491" s="174"/>
      <c r="AI1491" s="175"/>
      <c r="AS1491" s="61"/>
      <c r="AU1491" s="61"/>
      <c r="AW1491" s="61"/>
      <c r="AY1491" s="61"/>
      <c r="BA1491" s="61"/>
      <c r="BB1491" s="61"/>
      <c r="BC1491" s="61"/>
      <c r="BE1491" s="174"/>
      <c r="BF1491" s="174"/>
      <c r="BG1491" s="174"/>
      <c r="BH1491" s="174"/>
      <c r="BI1491" s="174"/>
      <c r="BJ1491" s="174"/>
      <c r="BK1491" s="174"/>
      <c r="BL1491" s="174"/>
      <c r="BM1491" s="174"/>
      <c r="BN1491" s="174"/>
      <c r="BO1491" s="174"/>
      <c r="BP1491" s="174"/>
      <c r="BQ1491" s="176"/>
    </row>
    <row r="1492" spans="2:96" ht="18.75" x14ac:dyDescent="0.3">
      <c r="K1492" s="135" t="s">
        <v>325</v>
      </c>
      <c r="M1492" s="61" t="s">
        <v>453</v>
      </c>
      <c r="N1492" s="61" t="s">
        <v>1711</v>
      </c>
      <c r="V1492" s="61" t="s">
        <v>441</v>
      </c>
      <c r="W1492" s="61" t="s">
        <v>454</v>
      </c>
      <c r="X1492" s="61">
        <v>183</v>
      </c>
      <c r="AB1492" s="136" t="s">
        <v>387</v>
      </c>
      <c r="AC1492" s="162" t="s">
        <v>455</v>
      </c>
      <c r="AD1492" s="138"/>
      <c r="AE1492" s="39"/>
      <c r="AI1492" s="163"/>
      <c r="AS1492" s="61"/>
      <c r="AU1492" s="61"/>
      <c r="AW1492" s="61"/>
      <c r="AY1492" s="61"/>
      <c r="BA1492" s="61"/>
      <c r="BB1492" s="61"/>
      <c r="BC1492" s="61"/>
      <c r="BE1492" s="39"/>
      <c r="BF1492" s="39"/>
      <c r="BG1492" s="39"/>
      <c r="BH1492" s="39"/>
      <c r="BI1492" s="39"/>
      <c r="BJ1492" s="39"/>
      <c r="BK1492" s="39"/>
      <c r="BL1492" s="39"/>
      <c r="BM1492" s="39"/>
      <c r="BN1492" s="39"/>
      <c r="BO1492" s="39"/>
      <c r="BP1492" s="39"/>
      <c r="BQ1492" s="164"/>
      <c r="BS1492" s="61">
        <v>170039.81</v>
      </c>
      <c r="BT1492" s="61">
        <v>208091.91000000003</v>
      </c>
      <c r="BU1492" s="61">
        <v>254412.12000000005</v>
      </c>
      <c r="BV1492" s="61">
        <v>233798.19999999958</v>
      </c>
      <c r="BW1492" s="61">
        <v>98576.35</v>
      </c>
      <c r="BX1492" s="61">
        <v>295729.05000000005</v>
      </c>
      <c r="BY1492" s="61">
        <v>300715.81</v>
      </c>
      <c r="BZ1492" s="61">
        <v>360858.97199999995</v>
      </c>
      <c r="CA1492" s="61">
        <v>194831.83333333299</v>
      </c>
      <c r="CB1492" s="61">
        <v>339682.17666666658</v>
      </c>
      <c r="CC1492" s="61">
        <v>295501.73142857093</v>
      </c>
      <c r="CD1492" s="61">
        <v>274550.53000000003</v>
      </c>
      <c r="CE1492" s="61">
        <v>274550.52999999968</v>
      </c>
      <c r="CG1492" s="61">
        <v>22879.210833333302</v>
      </c>
      <c r="CH1492" s="61">
        <v>22879.210833333302</v>
      </c>
      <c r="CI1492" s="61">
        <v>22879.210833333302</v>
      </c>
      <c r="CJ1492" s="61">
        <v>22879.210833333302</v>
      </c>
      <c r="CK1492" s="61">
        <v>22879.210833333302</v>
      </c>
      <c r="CL1492" s="61">
        <v>22879.210833333302</v>
      </c>
      <c r="CM1492" s="61">
        <v>22879.210833333302</v>
      </c>
      <c r="CN1492" s="61">
        <v>22879.210833333302</v>
      </c>
      <c r="CO1492" s="61">
        <v>22879.210833333302</v>
      </c>
      <c r="CP1492" s="61">
        <v>22879.210833333302</v>
      </c>
      <c r="CQ1492" s="61">
        <v>22879.210833333302</v>
      </c>
      <c r="CR1492" s="61">
        <v>22879.210833333302</v>
      </c>
    </row>
    <row r="1493" spans="2:96" x14ac:dyDescent="0.25">
      <c r="K1493" s="135" t="s">
        <v>328</v>
      </c>
      <c r="N1493" s="61" t="s">
        <v>1712</v>
      </c>
      <c r="V1493" s="61" t="s">
        <v>441</v>
      </c>
      <c r="W1493" s="61" t="s">
        <v>454</v>
      </c>
      <c r="X1493" s="61">
        <v>183</v>
      </c>
      <c r="AB1493" s="136" t="s">
        <v>387</v>
      </c>
      <c r="AC1493" s="179">
        <v>5000510</v>
      </c>
      <c r="AD1493" s="180" t="s">
        <v>1713</v>
      </c>
      <c r="AE1493" s="139">
        <v>42747.89</v>
      </c>
      <c r="AF1493" s="17">
        <v>208091.91000000003</v>
      </c>
      <c r="AG1493" s="17">
        <v>254412.12000000005</v>
      </c>
      <c r="AH1493" s="140">
        <v>233798.19999999958</v>
      </c>
      <c r="AI1493" s="141">
        <v>98576.35</v>
      </c>
      <c r="AJ1493" s="142">
        <v>295729.05000000005</v>
      </c>
      <c r="AK1493" s="121">
        <v>300715.81</v>
      </c>
      <c r="AL1493" s="142">
        <v>360858.97199999995</v>
      </c>
      <c r="AM1493" s="181">
        <v>194831.83333333299</v>
      </c>
      <c r="AN1493" s="141">
        <v>339682.17666666658</v>
      </c>
      <c r="AO1493" s="140">
        <v>295501.73142857093</v>
      </c>
      <c r="AP1493" s="140">
        <v>274550.53000000003</v>
      </c>
      <c r="AQ1493" s="140">
        <v>274550.52999999968</v>
      </c>
      <c r="AR1493" s="142">
        <v>-21178.520000000368</v>
      </c>
      <c r="AS1493" s="143">
        <v>-7.1614608033943108E-2</v>
      </c>
      <c r="AT1493" s="142">
        <v>40752.330000000104</v>
      </c>
      <c r="AU1493" s="143">
        <v>0.17430557634746621</v>
      </c>
      <c r="AV1493" s="142">
        <v>20138.409999999625</v>
      </c>
      <c r="AW1493" s="143">
        <v>7.915664552459066E-2</v>
      </c>
      <c r="AX1493" s="142">
        <v>-21178.520000000019</v>
      </c>
      <c r="AY1493" s="143">
        <v>-7.1614608033941929E-2</v>
      </c>
      <c r="AZ1493" s="142">
        <v>40752.330000000453</v>
      </c>
      <c r="BA1493" s="143">
        <v>0.17430557634746771</v>
      </c>
      <c r="BB1493" s="142">
        <v>-3.4924596548080444E-10</v>
      </c>
      <c r="BC1493" s="143">
        <v>-1.2720644373944731E-15</v>
      </c>
      <c r="BE1493" s="139">
        <v>22879.210833333302</v>
      </c>
      <c r="BF1493" s="139">
        <v>22879.210833333302</v>
      </c>
      <c r="BG1493" s="139">
        <v>22879.210833333302</v>
      </c>
      <c r="BH1493" s="139">
        <v>22879.210833333302</v>
      </c>
      <c r="BI1493" s="139">
        <v>22879.210833333302</v>
      </c>
      <c r="BJ1493" s="139">
        <v>22879.210833333302</v>
      </c>
      <c r="BK1493" s="139">
        <v>22879.210833333302</v>
      </c>
      <c r="BL1493" s="139">
        <v>22879.210833333302</v>
      </c>
      <c r="BM1493" s="139">
        <v>22879.210833333302</v>
      </c>
      <c r="BN1493" s="139">
        <v>22879.210833333302</v>
      </c>
      <c r="BO1493" s="139">
        <v>22879.210833333302</v>
      </c>
      <c r="BP1493" s="139">
        <v>22879.210833333302</v>
      </c>
      <c r="BQ1493" s="144">
        <v>274550.52999999968</v>
      </c>
    </row>
    <row r="1494" spans="2:96" x14ac:dyDescent="0.25">
      <c r="K1494" s="135" t="s">
        <v>328</v>
      </c>
      <c r="N1494" s="61" t="s">
        <v>3425</v>
      </c>
      <c r="V1494" s="61" t="s">
        <v>441</v>
      </c>
      <c r="W1494" s="61" t="s">
        <v>454</v>
      </c>
      <c r="X1494" s="61">
        <v>183</v>
      </c>
      <c r="AB1494" s="136" t="s">
        <v>387</v>
      </c>
      <c r="AC1494" s="179">
        <v>250030000500</v>
      </c>
      <c r="AD1494" s="180" t="s">
        <v>3426</v>
      </c>
      <c r="AE1494" s="139">
        <v>127291.91999999998</v>
      </c>
      <c r="AF1494" s="17">
        <v>0</v>
      </c>
      <c r="AG1494" s="17">
        <v>0</v>
      </c>
      <c r="AH1494" s="140">
        <v>0</v>
      </c>
      <c r="AI1494" s="141">
        <v>0</v>
      </c>
      <c r="AJ1494" s="142">
        <v>0</v>
      </c>
      <c r="AK1494" s="121">
        <v>0</v>
      </c>
      <c r="AL1494" s="142">
        <v>0</v>
      </c>
      <c r="AM1494" s="181">
        <v>0</v>
      </c>
      <c r="AN1494" s="141">
        <v>0</v>
      </c>
      <c r="AO1494" s="140">
        <v>0</v>
      </c>
      <c r="AP1494" s="140">
        <v>0</v>
      </c>
      <c r="AQ1494" s="140">
        <v>0</v>
      </c>
      <c r="AR1494" s="142">
        <v>0</v>
      </c>
      <c r="AS1494" s="143">
        <v>0</v>
      </c>
      <c r="AT1494" s="142">
        <v>0</v>
      </c>
      <c r="AU1494" s="143">
        <v>0</v>
      </c>
      <c r="AV1494" s="142">
        <v>0</v>
      </c>
      <c r="AW1494" s="143">
        <v>0</v>
      </c>
      <c r="AX1494" s="142">
        <v>0</v>
      </c>
      <c r="AY1494" s="143">
        <v>0</v>
      </c>
      <c r="AZ1494" s="142">
        <v>0</v>
      </c>
      <c r="BA1494" s="143">
        <v>0</v>
      </c>
      <c r="BB1494" s="142">
        <v>0</v>
      </c>
      <c r="BC1494" s="143">
        <v>0</v>
      </c>
      <c r="BE1494" s="139">
        <v>0</v>
      </c>
      <c r="BF1494" s="139">
        <v>0</v>
      </c>
      <c r="BG1494" s="139">
        <v>0</v>
      </c>
      <c r="BH1494" s="139">
        <v>0</v>
      </c>
      <c r="BI1494" s="139">
        <v>0</v>
      </c>
      <c r="BJ1494" s="139">
        <v>0</v>
      </c>
      <c r="BK1494" s="139">
        <v>0</v>
      </c>
      <c r="BL1494" s="139">
        <v>0</v>
      </c>
      <c r="BM1494" s="139">
        <v>0</v>
      </c>
      <c r="BN1494" s="139">
        <v>0</v>
      </c>
      <c r="BO1494" s="139">
        <v>0</v>
      </c>
      <c r="BP1494" s="139">
        <v>0</v>
      </c>
      <c r="BQ1494" s="144">
        <v>0</v>
      </c>
    </row>
    <row r="1495" spans="2:96" ht="18.75" hidden="1" x14ac:dyDescent="0.3">
      <c r="B1495" s="120" t="s">
        <v>318</v>
      </c>
      <c r="C1495" s="120" t="s">
        <v>318</v>
      </c>
      <c r="J1495" s="120" t="s">
        <v>318</v>
      </c>
      <c r="K1495" s="135" t="s">
        <v>321</v>
      </c>
      <c r="N1495" s="61" t="s">
        <v>323</v>
      </c>
      <c r="AC1495" s="145"/>
      <c r="AD1495" s="165"/>
      <c r="AE1495" s="17"/>
      <c r="AI1495" s="163"/>
      <c r="AS1495" s="61"/>
      <c r="AU1495" s="61"/>
      <c r="AW1495" s="61"/>
      <c r="AY1495" s="61"/>
      <c r="BA1495" s="61"/>
      <c r="BB1495" s="61"/>
      <c r="BC1495" s="61"/>
      <c r="BE1495" s="17"/>
      <c r="BF1495" s="17"/>
      <c r="BG1495" s="17"/>
      <c r="BH1495" s="17"/>
      <c r="BI1495" s="17"/>
      <c r="BJ1495" s="17"/>
      <c r="BK1495" s="17"/>
      <c r="BL1495" s="17"/>
      <c r="BM1495" s="17"/>
      <c r="BN1495" s="17"/>
      <c r="BO1495" s="17"/>
      <c r="BP1495" s="17"/>
      <c r="BQ1495" s="166"/>
    </row>
    <row r="1496" spans="2:96" ht="17.25" x14ac:dyDescent="0.3">
      <c r="K1496" s="135" t="s">
        <v>325</v>
      </c>
      <c r="V1496" s="61" t="s">
        <v>441</v>
      </c>
      <c r="W1496" s="61" t="s">
        <v>454</v>
      </c>
      <c r="AB1496" s="136" t="s">
        <v>387</v>
      </c>
      <c r="AC1496" s="167" t="s">
        <v>1714</v>
      </c>
      <c r="AD1496" s="138"/>
      <c r="AE1496" s="168">
        <v>170039.81</v>
      </c>
      <c r="AF1496" s="168">
        <v>208091.91000000003</v>
      </c>
      <c r="AG1496" s="168">
        <v>254412.12000000005</v>
      </c>
      <c r="AH1496" s="169">
        <v>233798.19999999958</v>
      </c>
      <c r="AI1496" s="170">
        <v>98576.35</v>
      </c>
      <c r="AJ1496" s="169">
        <v>295729.05000000005</v>
      </c>
      <c r="AK1496" s="170">
        <v>300715.81</v>
      </c>
      <c r="AL1496" s="169">
        <v>360858.97199999995</v>
      </c>
      <c r="AM1496" s="170">
        <v>194831.83333333299</v>
      </c>
      <c r="AN1496" s="170">
        <v>339682.17666666658</v>
      </c>
      <c r="AO1496" s="169">
        <v>295501.73142857093</v>
      </c>
      <c r="AP1496" s="169">
        <v>274550.53000000003</v>
      </c>
      <c r="AQ1496" s="169">
        <v>274550.52999999968</v>
      </c>
      <c r="AR1496" s="169">
        <v>-21178.520000000368</v>
      </c>
      <c r="AS1496" s="171">
        <v>-7.1614608033943108E-2</v>
      </c>
      <c r="AT1496" s="169">
        <v>40752.330000000104</v>
      </c>
      <c r="AU1496" s="171">
        <v>0.17430557634746621</v>
      </c>
      <c r="AV1496" s="169">
        <v>20138.409999999625</v>
      </c>
      <c r="AW1496" s="171">
        <v>7.915664552459066E-2</v>
      </c>
      <c r="AX1496" s="169">
        <v>-21178.520000000019</v>
      </c>
      <c r="AY1496" s="171">
        <v>-7.1614608033941929E-2</v>
      </c>
      <c r="AZ1496" s="169">
        <v>40752.330000000453</v>
      </c>
      <c r="BA1496" s="171">
        <v>0.17430557634746771</v>
      </c>
      <c r="BB1496" s="169">
        <v>-3.4924596548080444E-10</v>
      </c>
      <c r="BC1496" s="171">
        <v>-1.2720644373944731E-15</v>
      </c>
      <c r="BE1496" s="168">
        <v>22879.210833333302</v>
      </c>
      <c r="BF1496" s="168">
        <v>22879.210833333302</v>
      </c>
      <c r="BG1496" s="168">
        <v>22879.210833333302</v>
      </c>
      <c r="BH1496" s="168">
        <v>22879.210833333302</v>
      </c>
      <c r="BI1496" s="168">
        <v>22879.210833333302</v>
      </c>
      <c r="BJ1496" s="168">
        <v>22879.210833333302</v>
      </c>
      <c r="BK1496" s="168">
        <v>22879.210833333302</v>
      </c>
      <c r="BL1496" s="168">
        <v>22879.210833333302</v>
      </c>
      <c r="BM1496" s="168">
        <v>22879.210833333302</v>
      </c>
      <c r="BN1496" s="168">
        <v>22879.210833333302</v>
      </c>
      <c r="BO1496" s="168">
        <v>22879.210833333302</v>
      </c>
      <c r="BP1496" s="168">
        <v>22879.210833333302</v>
      </c>
      <c r="BQ1496" s="172">
        <v>274550.52999999968</v>
      </c>
    </row>
    <row r="1497" spans="2:96" ht="18.75" x14ac:dyDescent="0.3">
      <c r="K1497" s="135" t="s">
        <v>325</v>
      </c>
      <c r="AC1497" s="145"/>
      <c r="AD1497" s="173"/>
      <c r="AE1497" s="174"/>
      <c r="AI1497" s="175"/>
      <c r="AS1497" s="61"/>
      <c r="AU1497" s="61"/>
      <c r="AW1497" s="61"/>
      <c r="AY1497" s="61"/>
      <c r="BA1497" s="61"/>
      <c r="BB1497" s="61"/>
      <c r="BC1497" s="61"/>
      <c r="BE1497" s="174"/>
      <c r="BF1497" s="174"/>
      <c r="BG1497" s="174"/>
      <c r="BH1497" s="174"/>
      <c r="BI1497" s="174"/>
      <c r="BJ1497" s="174"/>
      <c r="BK1497" s="174"/>
      <c r="BL1497" s="174"/>
      <c r="BM1497" s="174"/>
      <c r="BN1497" s="174"/>
      <c r="BO1497" s="174"/>
      <c r="BP1497" s="174"/>
      <c r="BQ1497" s="176"/>
    </row>
    <row r="1498" spans="2:96" ht="18.75" x14ac:dyDescent="0.3">
      <c r="K1498" s="135" t="s">
        <v>325</v>
      </c>
      <c r="M1498" s="61" t="s">
        <v>456</v>
      </c>
      <c r="N1498" s="61" t="s">
        <v>1715</v>
      </c>
      <c r="V1498" s="61" t="s">
        <v>441</v>
      </c>
      <c r="W1498" s="61" t="s">
        <v>457</v>
      </c>
      <c r="X1498" s="61">
        <v>184</v>
      </c>
      <c r="AB1498" s="136" t="s">
        <v>387</v>
      </c>
      <c r="AC1498" s="162" t="s">
        <v>458</v>
      </c>
      <c r="AD1498" s="138"/>
      <c r="AE1498" s="39"/>
      <c r="AI1498" s="163"/>
      <c r="AS1498" s="61"/>
      <c r="AU1498" s="61"/>
      <c r="AW1498" s="61"/>
      <c r="AY1498" s="61"/>
      <c r="BA1498" s="61"/>
      <c r="BB1498" s="61"/>
      <c r="BC1498" s="61"/>
      <c r="BE1498" s="39"/>
      <c r="BF1498" s="39"/>
      <c r="BG1498" s="39"/>
      <c r="BH1498" s="39"/>
      <c r="BI1498" s="39"/>
      <c r="BJ1498" s="39"/>
      <c r="BK1498" s="39"/>
      <c r="BL1498" s="39"/>
      <c r="BM1498" s="39"/>
      <c r="BN1498" s="39"/>
      <c r="BO1498" s="39"/>
      <c r="BP1498" s="39"/>
      <c r="BQ1498" s="164"/>
      <c r="BS1498" s="61">
        <v>0</v>
      </c>
      <c r="BT1498" s="61">
        <v>0</v>
      </c>
      <c r="BU1498" s="61">
        <v>82980.819999999963</v>
      </c>
      <c r="BV1498" s="61">
        <v>160062.1700000001</v>
      </c>
      <c r="BW1498" s="61">
        <v>6716.9199999999973</v>
      </c>
      <c r="BX1498" s="61">
        <v>20150.759999999991</v>
      </c>
      <c r="BY1498" s="61">
        <v>92848.34</v>
      </c>
      <c r="BZ1498" s="61">
        <v>111418.00799999999</v>
      </c>
      <c r="CA1498" s="61">
        <v>133385.14166666675</v>
      </c>
      <c r="CB1498" s="61">
        <v>119525.36833333335</v>
      </c>
      <c r="CC1498" s="61">
        <v>35915.125714285634</v>
      </c>
      <c r="CD1498" s="61">
        <v>114425.89999999991</v>
      </c>
      <c r="CE1498" s="61">
        <v>114425.89999999983</v>
      </c>
      <c r="CG1498" s="61">
        <v>9535.4916666666559</v>
      </c>
      <c r="CH1498" s="61">
        <v>9535.4916666666559</v>
      </c>
      <c r="CI1498" s="61">
        <v>9535.4916666666559</v>
      </c>
      <c r="CJ1498" s="61">
        <v>9535.4916666666559</v>
      </c>
      <c r="CK1498" s="61">
        <v>9535.4916666666559</v>
      </c>
      <c r="CL1498" s="61">
        <v>9535.4916666666559</v>
      </c>
      <c r="CM1498" s="61">
        <v>9535.4916666666559</v>
      </c>
      <c r="CN1498" s="61">
        <v>9535.4916666666559</v>
      </c>
      <c r="CO1498" s="61">
        <v>9535.4916666666559</v>
      </c>
      <c r="CP1498" s="61">
        <v>9535.4916666666559</v>
      </c>
      <c r="CQ1498" s="61">
        <v>9535.4916666666559</v>
      </c>
      <c r="CR1498" s="61">
        <v>9535.4916666666559</v>
      </c>
    </row>
    <row r="1499" spans="2:96" x14ac:dyDescent="0.25">
      <c r="K1499" s="135" t="s">
        <v>328</v>
      </c>
      <c r="N1499" s="61" t="s">
        <v>1716</v>
      </c>
      <c r="V1499" s="61" t="s">
        <v>441</v>
      </c>
      <c r="W1499" s="61" t="s">
        <v>457</v>
      </c>
      <c r="X1499" s="61">
        <v>184</v>
      </c>
      <c r="AB1499" s="136" t="s">
        <v>387</v>
      </c>
      <c r="AC1499" s="179">
        <v>5000700</v>
      </c>
      <c r="AD1499" s="180" t="s">
        <v>1717</v>
      </c>
      <c r="AE1499" s="139">
        <v>0</v>
      </c>
      <c r="AF1499" s="17">
        <v>0</v>
      </c>
      <c r="AG1499" s="17">
        <v>250460.04999999993</v>
      </c>
      <c r="AH1499" s="140">
        <v>160062.1700000001</v>
      </c>
      <c r="AI1499" s="141">
        <v>88906.569999999992</v>
      </c>
      <c r="AJ1499" s="142">
        <v>266719.70999999996</v>
      </c>
      <c r="AK1499" s="121">
        <v>284282.62999999995</v>
      </c>
      <c r="AL1499" s="142">
        <v>341139.15599999996</v>
      </c>
      <c r="AM1499" s="181">
        <v>133385.14166666675</v>
      </c>
      <c r="AN1499" s="141">
        <v>310959.65833333333</v>
      </c>
      <c r="AO1499" s="140">
        <v>271536.99428571423</v>
      </c>
      <c r="AP1499" s="140">
        <v>115589.5999999999</v>
      </c>
      <c r="AQ1499" s="140">
        <v>115589.59999999983</v>
      </c>
      <c r="AR1499" s="142">
        <v>-151130.11000000013</v>
      </c>
      <c r="AS1499" s="143">
        <v>-0.56662520366417668</v>
      </c>
      <c r="AT1499" s="142">
        <v>-44472.570000000269</v>
      </c>
      <c r="AU1499" s="143">
        <v>-0.27784560211822845</v>
      </c>
      <c r="AV1499" s="142">
        <v>-134870.4500000001</v>
      </c>
      <c r="AW1499" s="143">
        <v>-0.53849086910267785</v>
      </c>
      <c r="AX1499" s="142">
        <v>-151130.11000000004</v>
      </c>
      <c r="AY1499" s="143">
        <v>-0.56662520366417635</v>
      </c>
      <c r="AZ1499" s="142">
        <v>-44472.570000000196</v>
      </c>
      <c r="BA1499" s="143">
        <v>-0.27784560211822801</v>
      </c>
      <c r="BB1499" s="142">
        <v>-7.2759576141834259E-11</v>
      </c>
      <c r="BC1499" s="143">
        <v>-6.2946472815750138E-16</v>
      </c>
      <c r="BE1499" s="139">
        <v>9632.4666666666562</v>
      </c>
      <c r="BF1499" s="139">
        <v>9632.4666666666562</v>
      </c>
      <c r="BG1499" s="139">
        <v>9632.4666666666562</v>
      </c>
      <c r="BH1499" s="139">
        <v>9632.4666666666562</v>
      </c>
      <c r="BI1499" s="139">
        <v>9632.4666666666562</v>
      </c>
      <c r="BJ1499" s="139">
        <v>9632.4666666666562</v>
      </c>
      <c r="BK1499" s="139">
        <v>9632.4666666666562</v>
      </c>
      <c r="BL1499" s="139">
        <v>9632.4666666666562</v>
      </c>
      <c r="BM1499" s="139">
        <v>9632.4666666666562</v>
      </c>
      <c r="BN1499" s="139">
        <v>9632.4666666666562</v>
      </c>
      <c r="BO1499" s="139">
        <v>9632.4666666666562</v>
      </c>
      <c r="BP1499" s="139">
        <v>9632.4666666666562</v>
      </c>
      <c r="BQ1499" s="144">
        <v>115589.5999999999</v>
      </c>
    </row>
    <row r="1500" spans="2:96" x14ac:dyDescent="0.25">
      <c r="K1500" s="135" t="s">
        <v>328</v>
      </c>
      <c r="N1500" s="61" t="s">
        <v>1718</v>
      </c>
      <c r="V1500" s="61" t="s">
        <v>441</v>
      </c>
      <c r="W1500" s="61" t="s">
        <v>457</v>
      </c>
      <c r="X1500" s="61">
        <v>184</v>
      </c>
      <c r="AB1500" s="136" t="s">
        <v>387</v>
      </c>
      <c r="AC1500" s="179">
        <v>5000705</v>
      </c>
      <c r="AD1500" s="180" t="s">
        <v>1719</v>
      </c>
      <c r="AE1500" s="139">
        <v>0</v>
      </c>
      <c r="AF1500" s="17">
        <v>0</v>
      </c>
      <c r="AG1500" s="17">
        <v>-167479.22999999998</v>
      </c>
      <c r="AH1500" s="140">
        <v>0</v>
      </c>
      <c r="AI1500" s="141">
        <v>-82189.649999999994</v>
      </c>
      <c r="AJ1500" s="142">
        <v>-246568.94999999998</v>
      </c>
      <c r="AK1500" s="121">
        <v>-191434.28999999998</v>
      </c>
      <c r="AL1500" s="142">
        <v>-229721.14799999996</v>
      </c>
      <c r="AM1500" s="181">
        <v>0</v>
      </c>
      <c r="AN1500" s="141">
        <v>-191434.28999999998</v>
      </c>
      <c r="AO1500" s="140">
        <v>-235621.86857142855</v>
      </c>
      <c r="AP1500" s="140">
        <v>-1163.7</v>
      </c>
      <c r="AQ1500" s="140">
        <v>-1163.7</v>
      </c>
      <c r="AR1500" s="142">
        <v>245405.24999999997</v>
      </c>
      <c r="AS1500" s="143">
        <v>0.99528042764508662</v>
      </c>
      <c r="AT1500" s="142">
        <v>-1163.7</v>
      </c>
      <c r="AU1500" s="143">
        <v>0</v>
      </c>
      <c r="AV1500" s="142">
        <v>166315.52999999997</v>
      </c>
      <c r="AW1500" s="143">
        <v>0.99305167572122222</v>
      </c>
      <c r="AX1500" s="142">
        <v>245405.24999999997</v>
      </c>
      <c r="AY1500" s="143">
        <v>0.99528042764508662</v>
      </c>
      <c r="AZ1500" s="142">
        <v>-1163.7</v>
      </c>
      <c r="BA1500" s="143">
        <v>0</v>
      </c>
      <c r="BB1500" s="142">
        <v>0</v>
      </c>
      <c r="BC1500" s="143">
        <v>0</v>
      </c>
      <c r="BE1500" s="139">
        <v>-96.974999999999994</v>
      </c>
      <c r="BF1500" s="139">
        <v>-96.974999999999994</v>
      </c>
      <c r="BG1500" s="139">
        <v>-96.974999999999994</v>
      </c>
      <c r="BH1500" s="139">
        <v>-96.974999999999994</v>
      </c>
      <c r="BI1500" s="139">
        <v>-96.974999999999994</v>
      </c>
      <c r="BJ1500" s="139">
        <v>-96.974999999999994</v>
      </c>
      <c r="BK1500" s="139">
        <v>-96.974999999999994</v>
      </c>
      <c r="BL1500" s="139">
        <v>-96.974999999999994</v>
      </c>
      <c r="BM1500" s="139">
        <v>-96.974999999999994</v>
      </c>
      <c r="BN1500" s="139">
        <v>-96.974999999999994</v>
      </c>
      <c r="BO1500" s="139">
        <v>-96.974999999999994</v>
      </c>
      <c r="BP1500" s="139">
        <v>-96.974999999999994</v>
      </c>
      <c r="BQ1500" s="144">
        <v>-1163.7</v>
      </c>
    </row>
    <row r="1501" spans="2:96" ht="18.75" hidden="1" x14ac:dyDescent="0.3">
      <c r="B1501" s="120" t="s">
        <v>318</v>
      </c>
      <c r="C1501" s="120" t="s">
        <v>318</v>
      </c>
      <c r="J1501" s="120" t="s">
        <v>318</v>
      </c>
      <c r="K1501" s="135" t="s">
        <v>321</v>
      </c>
      <c r="N1501" s="61" t="s">
        <v>323</v>
      </c>
      <c r="AC1501" s="145"/>
      <c r="AD1501" s="165"/>
      <c r="AE1501" s="17"/>
      <c r="AI1501" s="163"/>
      <c r="AS1501" s="61"/>
      <c r="AU1501" s="61"/>
      <c r="AW1501" s="61"/>
      <c r="AY1501" s="61"/>
      <c r="BA1501" s="61"/>
      <c r="BB1501" s="61"/>
      <c r="BC1501" s="61"/>
      <c r="BE1501" s="17"/>
      <c r="BF1501" s="17"/>
      <c r="BG1501" s="17"/>
      <c r="BH1501" s="17"/>
      <c r="BI1501" s="17"/>
      <c r="BJ1501" s="17"/>
      <c r="BK1501" s="17"/>
      <c r="BL1501" s="17"/>
      <c r="BM1501" s="17"/>
      <c r="BN1501" s="17"/>
      <c r="BO1501" s="17"/>
      <c r="BP1501" s="17"/>
      <c r="BQ1501" s="166"/>
    </row>
    <row r="1502" spans="2:96" ht="17.25" x14ac:dyDescent="0.3">
      <c r="K1502" s="135" t="s">
        <v>325</v>
      </c>
      <c r="V1502" s="61" t="s">
        <v>441</v>
      </c>
      <c r="W1502" s="61" t="s">
        <v>457</v>
      </c>
      <c r="AB1502" s="136" t="s">
        <v>387</v>
      </c>
      <c r="AC1502" s="167" t="s">
        <v>1720</v>
      </c>
      <c r="AD1502" s="138"/>
      <c r="AE1502" s="168">
        <v>0</v>
      </c>
      <c r="AF1502" s="168">
        <v>0</v>
      </c>
      <c r="AG1502" s="168">
        <v>82980.819999999949</v>
      </c>
      <c r="AH1502" s="169">
        <v>160062.1700000001</v>
      </c>
      <c r="AI1502" s="170">
        <v>6716.9199999999983</v>
      </c>
      <c r="AJ1502" s="169">
        <v>20150.759999999995</v>
      </c>
      <c r="AK1502" s="170">
        <v>92848.339999999967</v>
      </c>
      <c r="AL1502" s="169">
        <v>111418.00799999997</v>
      </c>
      <c r="AM1502" s="170">
        <v>133385.14166666675</v>
      </c>
      <c r="AN1502" s="170">
        <v>119525.36833333332</v>
      </c>
      <c r="AO1502" s="169">
        <v>35915.125714285678</v>
      </c>
      <c r="AP1502" s="169">
        <v>114425.89999999991</v>
      </c>
      <c r="AQ1502" s="169">
        <v>114425.89999999983</v>
      </c>
      <c r="AR1502" s="169">
        <v>94275.139999999839</v>
      </c>
      <c r="AS1502" s="171">
        <v>4.6784905383221211</v>
      </c>
      <c r="AT1502" s="169">
        <v>-45636.270000000266</v>
      </c>
      <c r="AU1502" s="171">
        <v>-0.28511590215227145</v>
      </c>
      <c r="AV1502" s="169">
        <v>31445.079999999885</v>
      </c>
      <c r="AW1502" s="171">
        <v>0.37894395355456723</v>
      </c>
      <c r="AX1502" s="169">
        <v>94275.139999999912</v>
      </c>
      <c r="AY1502" s="171">
        <v>4.6784905383221247</v>
      </c>
      <c r="AZ1502" s="169">
        <v>-45636.270000000193</v>
      </c>
      <c r="BA1502" s="171">
        <v>-0.28511590215227101</v>
      </c>
      <c r="BB1502" s="169">
        <v>-7.2759576141834259E-11</v>
      </c>
      <c r="BC1502" s="171">
        <v>-6.3586632171417768E-16</v>
      </c>
      <c r="BE1502" s="168">
        <v>9535.4916666666559</v>
      </c>
      <c r="BF1502" s="168">
        <v>9535.4916666666559</v>
      </c>
      <c r="BG1502" s="168">
        <v>9535.4916666666559</v>
      </c>
      <c r="BH1502" s="168">
        <v>9535.4916666666559</v>
      </c>
      <c r="BI1502" s="168">
        <v>9535.4916666666559</v>
      </c>
      <c r="BJ1502" s="168">
        <v>9535.4916666666559</v>
      </c>
      <c r="BK1502" s="168">
        <v>9535.4916666666559</v>
      </c>
      <c r="BL1502" s="168">
        <v>9535.4916666666559</v>
      </c>
      <c r="BM1502" s="168">
        <v>9535.4916666666559</v>
      </c>
      <c r="BN1502" s="168">
        <v>9535.4916666666559</v>
      </c>
      <c r="BO1502" s="168">
        <v>9535.4916666666559</v>
      </c>
      <c r="BP1502" s="168">
        <v>9535.4916666666559</v>
      </c>
      <c r="BQ1502" s="172">
        <v>114425.89999999991</v>
      </c>
    </row>
    <row r="1503" spans="2:96" ht="18.75" x14ac:dyDescent="0.3">
      <c r="K1503" s="135" t="s">
        <v>325</v>
      </c>
      <c r="AC1503" s="145"/>
      <c r="AD1503" s="173"/>
      <c r="AE1503" s="174"/>
      <c r="AI1503" s="175"/>
      <c r="AS1503" s="61"/>
      <c r="AU1503" s="61"/>
      <c r="AW1503" s="61"/>
      <c r="AY1503" s="61"/>
      <c r="BA1503" s="61"/>
      <c r="BB1503" s="61"/>
      <c r="BC1503" s="61"/>
      <c r="BE1503" s="174"/>
      <c r="BF1503" s="174"/>
      <c r="BG1503" s="174"/>
      <c r="BH1503" s="174"/>
      <c r="BI1503" s="174"/>
      <c r="BJ1503" s="174"/>
      <c r="BK1503" s="174"/>
      <c r="BL1503" s="174"/>
      <c r="BM1503" s="174"/>
      <c r="BN1503" s="174"/>
      <c r="BO1503" s="174"/>
      <c r="BP1503" s="174"/>
      <c r="BQ1503" s="176"/>
    </row>
    <row r="1504" spans="2:96" ht="18.75" x14ac:dyDescent="0.3">
      <c r="K1504" s="135" t="s">
        <v>325</v>
      </c>
      <c r="M1504" s="61" t="s">
        <v>459</v>
      </c>
      <c r="N1504" s="61" t="s">
        <v>1721</v>
      </c>
      <c r="V1504" s="61" t="s">
        <v>441</v>
      </c>
      <c r="W1504" s="61" t="s">
        <v>441</v>
      </c>
      <c r="X1504" s="61">
        <v>185</v>
      </c>
      <c r="AB1504" s="136" t="s">
        <v>387</v>
      </c>
      <c r="AC1504" s="162" t="s">
        <v>442</v>
      </c>
      <c r="AD1504" s="138"/>
      <c r="AE1504" s="39"/>
      <c r="AI1504" s="163"/>
      <c r="AS1504" s="61"/>
      <c r="AU1504" s="61"/>
      <c r="AW1504" s="61"/>
      <c r="AY1504" s="61"/>
      <c r="BA1504" s="61"/>
      <c r="BB1504" s="61"/>
      <c r="BC1504" s="61"/>
      <c r="BE1504" s="39"/>
      <c r="BF1504" s="39"/>
      <c r="BG1504" s="39"/>
      <c r="BH1504" s="39"/>
      <c r="BI1504" s="39"/>
      <c r="BJ1504" s="39"/>
      <c r="BK1504" s="39"/>
      <c r="BL1504" s="39"/>
      <c r="BM1504" s="39"/>
      <c r="BN1504" s="39"/>
      <c r="BO1504" s="39"/>
      <c r="BP1504" s="39"/>
      <c r="BQ1504" s="164"/>
      <c r="BS1504" s="61">
        <v>1996696.22</v>
      </c>
      <c r="BT1504" s="61">
        <v>2011990.72</v>
      </c>
      <c r="BU1504" s="61">
        <v>1673384.6</v>
      </c>
      <c r="BV1504" s="61">
        <v>1518349.8167479688</v>
      </c>
      <c r="BW1504" s="61">
        <v>537217.98</v>
      </c>
      <c r="BX1504" s="61">
        <v>1611653.94</v>
      </c>
      <c r="BY1504" s="61">
        <v>1375380.71</v>
      </c>
      <c r="BZ1504" s="61">
        <v>1650456.852</v>
      </c>
      <c r="CA1504" s="61">
        <v>1265291.5139566404</v>
      </c>
      <c r="CB1504" s="61">
        <v>1628439.0127913284</v>
      </c>
      <c r="CC1504" s="61">
        <v>1297653.3542857144</v>
      </c>
      <c r="CD1504" s="61">
        <v>2184285.25</v>
      </c>
      <c r="CE1504" s="61">
        <v>2325638.2499999995</v>
      </c>
      <c r="CG1504" s="61">
        <v>193803.18749999994</v>
      </c>
      <c r="CH1504" s="61">
        <v>193803.18749999994</v>
      </c>
      <c r="CI1504" s="61">
        <v>193803.18749999994</v>
      </c>
      <c r="CJ1504" s="61">
        <v>193803.18749999994</v>
      </c>
      <c r="CK1504" s="61">
        <v>193803.18749999994</v>
      </c>
      <c r="CL1504" s="61">
        <v>193803.18749999994</v>
      </c>
      <c r="CM1504" s="61">
        <v>193803.18749999994</v>
      </c>
      <c r="CN1504" s="61">
        <v>193803.18749999994</v>
      </c>
      <c r="CO1504" s="61">
        <v>193803.18749999994</v>
      </c>
      <c r="CP1504" s="61">
        <v>193803.18749999994</v>
      </c>
      <c r="CQ1504" s="61">
        <v>193803.18749999994</v>
      </c>
      <c r="CR1504" s="61">
        <v>193803.18749999994</v>
      </c>
    </row>
    <row r="1505" spans="11:69" x14ac:dyDescent="0.25">
      <c r="K1505" s="135" t="s">
        <v>328</v>
      </c>
      <c r="N1505" s="61" t="s">
        <v>1722</v>
      </c>
      <c r="V1505" s="61" t="s">
        <v>441</v>
      </c>
      <c r="W1505" s="61" t="s">
        <v>441</v>
      </c>
      <c r="X1505" s="61">
        <v>185</v>
      </c>
      <c r="AB1505" s="136" t="s">
        <v>387</v>
      </c>
      <c r="AC1505" s="179">
        <v>5000105</v>
      </c>
      <c r="AD1505" s="180" t="s">
        <v>1723</v>
      </c>
      <c r="AE1505" s="139">
        <v>140523.78999999998</v>
      </c>
      <c r="AF1505" s="17">
        <v>817200.89</v>
      </c>
      <c r="AG1505" s="17">
        <v>378815.49000000011</v>
      </c>
      <c r="AH1505" s="140">
        <v>803960.43444444484</v>
      </c>
      <c r="AI1505" s="141">
        <v>177610.55</v>
      </c>
      <c r="AJ1505" s="142">
        <v>532831.64999999991</v>
      </c>
      <c r="AK1505" s="121">
        <v>446811.63999999996</v>
      </c>
      <c r="AL1505" s="142">
        <v>536173.96799999999</v>
      </c>
      <c r="AM1505" s="181">
        <v>669967.02870370413</v>
      </c>
      <c r="AN1505" s="141">
        <v>580805.04574074061</v>
      </c>
      <c r="AO1505" s="140">
        <v>522756.61714285699</v>
      </c>
      <c r="AP1505" s="140">
        <v>808099.45000000007</v>
      </c>
      <c r="AQ1505" s="140">
        <v>808099.45000000065</v>
      </c>
      <c r="AR1505" s="142">
        <v>275267.80000000075</v>
      </c>
      <c r="AS1505" s="143">
        <v>0.51661308032283892</v>
      </c>
      <c r="AT1505" s="142">
        <v>4139.0155555558158</v>
      </c>
      <c r="AU1505" s="143">
        <v>5.1482826495261183E-3</v>
      </c>
      <c r="AV1505" s="142">
        <v>429283.96000000054</v>
      </c>
      <c r="AW1505" s="143">
        <v>1.133227049400753</v>
      </c>
      <c r="AX1505" s="142">
        <v>275267.80000000016</v>
      </c>
      <c r="AY1505" s="143">
        <v>0.51661308032283781</v>
      </c>
      <c r="AZ1505" s="142">
        <v>4139.0155555552337</v>
      </c>
      <c r="BA1505" s="143">
        <v>5.148282649525395E-3</v>
      </c>
      <c r="BB1505" s="142">
        <v>5.8207660913467407E-10</v>
      </c>
      <c r="BC1505" s="143">
        <v>7.2030318685982775E-16</v>
      </c>
      <c r="BE1505" s="139">
        <v>67341.620833333407</v>
      </c>
      <c r="BF1505" s="139">
        <v>67341.620833333407</v>
      </c>
      <c r="BG1505" s="139">
        <v>67341.620833333407</v>
      </c>
      <c r="BH1505" s="139">
        <v>67341.620833333407</v>
      </c>
      <c r="BI1505" s="139">
        <v>67341.620833333407</v>
      </c>
      <c r="BJ1505" s="139">
        <v>67341.620833333407</v>
      </c>
      <c r="BK1505" s="139">
        <v>67341.620833333407</v>
      </c>
      <c r="BL1505" s="139">
        <v>67341.620833333407</v>
      </c>
      <c r="BM1505" s="139">
        <v>67341.620833333407</v>
      </c>
      <c r="BN1505" s="139">
        <v>67341.620833333407</v>
      </c>
      <c r="BO1505" s="139">
        <v>67341.620833333407</v>
      </c>
      <c r="BP1505" s="139">
        <v>67341.620833333407</v>
      </c>
      <c r="BQ1505" s="144">
        <v>808099.45000000065</v>
      </c>
    </row>
    <row r="1506" spans="11:69" x14ac:dyDescent="0.25">
      <c r="K1506" s="135" t="s">
        <v>328</v>
      </c>
      <c r="N1506" s="61" t="s">
        <v>1724</v>
      </c>
      <c r="V1506" s="61" t="s">
        <v>441</v>
      </c>
      <c r="W1506" s="61" t="s">
        <v>441</v>
      </c>
      <c r="X1506" s="61">
        <v>185</v>
      </c>
      <c r="AB1506" s="136" t="s">
        <v>387</v>
      </c>
      <c r="AC1506" s="179">
        <v>5000120</v>
      </c>
      <c r="AD1506" s="180" t="s">
        <v>1725</v>
      </c>
      <c r="AE1506" s="139">
        <v>84302.5</v>
      </c>
      <c r="AF1506" s="17">
        <v>377905.9</v>
      </c>
      <c r="AG1506" s="17">
        <v>409686.33999999997</v>
      </c>
      <c r="AH1506" s="140">
        <v>346816.63777777791</v>
      </c>
      <c r="AI1506" s="141">
        <v>120221.17</v>
      </c>
      <c r="AJ1506" s="142">
        <v>360663.51</v>
      </c>
      <c r="AK1506" s="121">
        <v>295048.81</v>
      </c>
      <c r="AL1506" s="142">
        <v>354058.57200000004</v>
      </c>
      <c r="AM1506" s="181">
        <v>289013.86481481494</v>
      </c>
      <c r="AN1506" s="141">
        <v>352851.58296296297</v>
      </c>
      <c r="AO1506" s="140">
        <v>359799.42857142858</v>
      </c>
      <c r="AP1506" s="140">
        <v>363501.50999999995</v>
      </c>
      <c r="AQ1506" s="140">
        <v>363501.50999999966</v>
      </c>
      <c r="AR1506" s="142">
        <v>2837.9999999996508</v>
      </c>
      <c r="AS1506" s="143">
        <v>7.8688304231266711E-3</v>
      </c>
      <c r="AT1506" s="142">
        <v>16684.872222221748</v>
      </c>
      <c r="AU1506" s="143">
        <v>4.8108626878830843E-2</v>
      </c>
      <c r="AV1506" s="142">
        <v>-46184.830000000307</v>
      </c>
      <c r="AW1506" s="143">
        <v>-0.11273216968864598</v>
      </c>
      <c r="AX1506" s="142">
        <v>2837.9999999999418</v>
      </c>
      <c r="AY1506" s="143">
        <v>7.8688304231274795E-3</v>
      </c>
      <c r="AZ1506" s="142">
        <v>16684.872222222039</v>
      </c>
      <c r="BA1506" s="143">
        <v>4.8108626878831683E-2</v>
      </c>
      <c r="BB1506" s="142">
        <v>-2.9103830456733704E-10</v>
      </c>
      <c r="BC1506" s="143">
        <v>-8.0065225744822104E-16</v>
      </c>
      <c r="BE1506" s="139">
        <v>30291.79249999997</v>
      </c>
      <c r="BF1506" s="139">
        <v>30291.79249999997</v>
      </c>
      <c r="BG1506" s="139">
        <v>30291.79249999997</v>
      </c>
      <c r="BH1506" s="139">
        <v>30291.79249999997</v>
      </c>
      <c r="BI1506" s="139">
        <v>30291.79249999997</v>
      </c>
      <c r="BJ1506" s="139">
        <v>30291.79249999997</v>
      </c>
      <c r="BK1506" s="139">
        <v>30291.79249999997</v>
      </c>
      <c r="BL1506" s="139">
        <v>30291.79249999997</v>
      </c>
      <c r="BM1506" s="139">
        <v>30291.79249999997</v>
      </c>
      <c r="BN1506" s="139">
        <v>30291.79249999997</v>
      </c>
      <c r="BO1506" s="139">
        <v>30291.79249999997</v>
      </c>
      <c r="BP1506" s="139">
        <v>30291.79249999997</v>
      </c>
      <c r="BQ1506" s="144">
        <v>363501.50999999972</v>
      </c>
    </row>
    <row r="1507" spans="11:69" x14ac:dyDescent="0.25">
      <c r="K1507" s="135" t="s">
        <v>328</v>
      </c>
      <c r="N1507" s="61" t="s">
        <v>1726</v>
      </c>
      <c r="V1507" s="61" t="s">
        <v>441</v>
      </c>
      <c r="W1507" s="61" t="s">
        <v>441</v>
      </c>
      <c r="X1507" s="61">
        <v>185</v>
      </c>
      <c r="AB1507" s="136" t="s">
        <v>387</v>
      </c>
      <c r="AC1507" s="179">
        <v>5000125</v>
      </c>
      <c r="AD1507" s="180" t="s">
        <v>1727</v>
      </c>
      <c r="AE1507" s="139">
        <v>0</v>
      </c>
      <c r="AF1507" s="17">
        <v>0</v>
      </c>
      <c r="AG1507" s="17">
        <v>0</v>
      </c>
      <c r="AH1507" s="140">
        <v>0</v>
      </c>
      <c r="AI1507" s="141">
        <v>0</v>
      </c>
      <c r="AJ1507" s="142">
        <v>0</v>
      </c>
      <c r="AK1507" s="121">
        <v>0</v>
      </c>
      <c r="AL1507" s="142">
        <v>0</v>
      </c>
      <c r="AM1507" s="181">
        <v>0</v>
      </c>
      <c r="AN1507" s="141">
        <v>0</v>
      </c>
      <c r="AO1507" s="140">
        <v>0</v>
      </c>
      <c r="AP1507" s="140">
        <v>144536</v>
      </c>
      <c r="AQ1507" s="140">
        <v>203715.99999999965</v>
      </c>
      <c r="AR1507" s="142">
        <v>203715.99999999965</v>
      </c>
      <c r="AS1507" s="143">
        <v>0</v>
      </c>
      <c r="AT1507" s="142">
        <v>203715.99999999965</v>
      </c>
      <c r="AU1507" s="143">
        <v>0</v>
      </c>
      <c r="AV1507" s="142">
        <v>203715.99999999965</v>
      </c>
      <c r="AW1507" s="143">
        <v>0</v>
      </c>
      <c r="AX1507" s="142">
        <v>144536</v>
      </c>
      <c r="AY1507" s="143">
        <v>0</v>
      </c>
      <c r="AZ1507" s="142">
        <v>144536</v>
      </c>
      <c r="BA1507" s="143">
        <v>0</v>
      </c>
      <c r="BB1507" s="142">
        <v>59179.999999999651</v>
      </c>
      <c r="BC1507" s="143">
        <v>0.40944816516300198</v>
      </c>
      <c r="BE1507" s="139">
        <v>16976.333333333299</v>
      </c>
      <c r="BF1507" s="139">
        <v>16976.333333333299</v>
      </c>
      <c r="BG1507" s="139">
        <v>16976.333333333299</v>
      </c>
      <c r="BH1507" s="139">
        <v>16976.333333333299</v>
      </c>
      <c r="BI1507" s="139">
        <v>16976.333333333299</v>
      </c>
      <c r="BJ1507" s="139">
        <v>16976.333333333299</v>
      </c>
      <c r="BK1507" s="139">
        <v>16976.333333333299</v>
      </c>
      <c r="BL1507" s="139">
        <v>16976.333333333299</v>
      </c>
      <c r="BM1507" s="139">
        <v>16976.333333333299</v>
      </c>
      <c r="BN1507" s="139">
        <v>16976.333333333299</v>
      </c>
      <c r="BO1507" s="139">
        <v>16976.333333333299</v>
      </c>
      <c r="BP1507" s="139">
        <v>16976.333333333299</v>
      </c>
      <c r="BQ1507" s="144">
        <v>203715.99999999965</v>
      </c>
    </row>
    <row r="1508" spans="11:69" x14ac:dyDescent="0.25">
      <c r="K1508" s="135" t="s">
        <v>328</v>
      </c>
      <c r="N1508" s="61" t="s">
        <v>1728</v>
      </c>
      <c r="V1508" s="61" t="s">
        <v>441</v>
      </c>
      <c r="W1508" s="61" t="s">
        <v>441</v>
      </c>
      <c r="X1508" s="61">
        <v>185</v>
      </c>
      <c r="AB1508" s="136" t="s">
        <v>387</v>
      </c>
      <c r="AC1508" s="179">
        <v>5000126</v>
      </c>
      <c r="AD1508" s="180" t="s">
        <v>1729</v>
      </c>
      <c r="AE1508" s="139">
        <v>0</v>
      </c>
      <c r="AF1508" s="17">
        <v>0</v>
      </c>
      <c r="AG1508" s="17">
        <v>0</v>
      </c>
      <c r="AH1508" s="140">
        <v>0</v>
      </c>
      <c r="AI1508" s="141">
        <v>0</v>
      </c>
      <c r="AJ1508" s="142">
        <v>0</v>
      </c>
      <c r="AK1508" s="121">
        <v>0</v>
      </c>
      <c r="AL1508" s="142">
        <v>0</v>
      </c>
      <c r="AM1508" s="181">
        <v>0</v>
      </c>
      <c r="AN1508" s="141">
        <v>0</v>
      </c>
      <c r="AO1508" s="140">
        <v>0</v>
      </c>
      <c r="AP1508" s="140">
        <v>62105</v>
      </c>
      <c r="AQ1508" s="140">
        <v>87534</v>
      </c>
      <c r="AR1508" s="142">
        <v>87534</v>
      </c>
      <c r="AS1508" s="143">
        <v>0</v>
      </c>
      <c r="AT1508" s="142">
        <v>87534</v>
      </c>
      <c r="AU1508" s="143">
        <v>0</v>
      </c>
      <c r="AV1508" s="142">
        <v>87534</v>
      </c>
      <c r="AW1508" s="143">
        <v>0</v>
      </c>
      <c r="AX1508" s="142">
        <v>62105</v>
      </c>
      <c r="AY1508" s="143">
        <v>0</v>
      </c>
      <c r="AZ1508" s="142">
        <v>62105</v>
      </c>
      <c r="BA1508" s="143">
        <v>0</v>
      </c>
      <c r="BB1508" s="142">
        <v>25429</v>
      </c>
      <c r="BC1508" s="143">
        <v>0.40945173496497866</v>
      </c>
      <c r="BE1508" s="139">
        <v>7294.5</v>
      </c>
      <c r="BF1508" s="139">
        <v>7294.5</v>
      </c>
      <c r="BG1508" s="139">
        <v>7294.5</v>
      </c>
      <c r="BH1508" s="139">
        <v>7294.5</v>
      </c>
      <c r="BI1508" s="139">
        <v>7294.5</v>
      </c>
      <c r="BJ1508" s="139">
        <v>7294.5</v>
      </c>
      <c r="BK1508" s="139">
        <v>7294.5</v>
      </c>
      <c r="BL1508" s="139">
        <v>7294.5</v>
      </c>
      <c r="BM1508" s="139">
        <v>7294.5</v>
      </c>
      <c r="BN1508" s="139">
        <v>7294.5</v>
      </c>
      <c r="BO1508" s="139">
        <v>7294.5</v>
      </c>
      <c r="BP1508" s="139">
        <v>7294.5</v>
      </c>
      <c r="BQ1508" s="144">
        <v>87534</v>
      </c>
    </row>
    <row r="1509" spans="11:69" x14ac:dyDescent="0.25">
      <c r="K1509" s="135" t="s">
        <v>328</v>
      </c>
      <c r="N1509" s="61" t="s">
        <v>1730</v>
      </c>
      <c r="V1509" s="61" t="s">
        <v>441</v>
      </c>
      <c r="W1509" s="61" t="s">
        <v>441</v>
      </c>
      <c r="X1509" s="61">
        <v>185</v>
      </c>
      <c r="AB1509" s="136" t="s">
        <v>387</v>
      </c>
      <c r="AC1509" s="179">
        <v>5000127</v>
      </c>
      <c r="AD1509" s="180" t="s">
        <v>1731</v>
      </c>
      <c r="AE1509" s="139">
        <v>0</v>
      </c>
      <c r="AF1509" s="17">
        <v>0</v>
      </c>
      <c r="AG1509" s="17">
        <v>0</v>
      </c>
      <c r="AH1509" s="140">
        <v>0</v>
      </c>
      <c r="AI1509" s="141">
        <v>0</v>
      </c>
      <c r="AJ1509" s="142">
        <v>0</v>
      </c>
      <c r="AK1509" s="121">
        <v>0</v>
      </c>
      <c r="AL1509" s="142">
        <v>0</v>
      </c>
      <c r="AM1509" s="181">
        <v>0</v>
      </c>
      <c r="AN1509" s="141">
        <v>0</v>
      </c>
      <c r="AO1509" s="140">
        <v>0</v>
      </c>
      <c r="AP1509" s="140">
        <v>192919</v>
      </c>
      <c r="AQ1509" s="140">
        <v>245970</v>
      </c>
      <c r="AR1509" s="142">
        <v>245970</v>
      </c>
      <c r="AS1509" s="143">
        <v>0</v>
      </c>
      <c r="AT1509" s="142">
        <v>245970</v>
      </c>
      <c r="AU1509" s="143">
        <v>0</v>
      </c>
      <c r="AV1509" s="142">
        <v>245970</v>
      </c>
      <c r="AW1509" s="143">
        <v>0</v>
      </c>
      <c r="AX1509" s="142">
        <v>192919</v>
      </c>
      <c r="AY1509" s="143">
        <v>0</v>
      </c>
      <c r="AZ1509" s="142">
        <v>192919</v>
      </c>
      <c r="BA1509" s="143">
        <v>0</v>
      </c>
      <c r="BB1509" s="142">
        <v>53051</v>
      </c>
      <c r="BC1509" s="143">
        <v>0.27499105842348343</v>
      </c>
      <c r="BE1509" s="139">
        <v>20497.5</v>
      </c>
      <c r="BF1509" s="139">
        <v>20497.5</v>
      </c>
      <c r="BG1509" s="139">
        <v>20497.5</v>
      </c>
      <c r="BH1509" s="139">
        <v>20497.5</v>
      </c>
      <c r="BI1509" s="139">
        <v>20497.5</v>
      </c>
      <c r="BJ1509" s="139">
        <v>20497.5</v>
      </c>
      <c r="BK1509" s="139">
        <v>20497.5</v>
      </c>
      <c r="BL1509" s="139">
        <v>20497.5</v>
      </c>
      <c r="BM1509" s="139">
        <v>20497.5</v>
      </c>
      <c r="BN1509" s="139">
        <v>20497.5</v>
      </c>
      <c r="BO1509" s="139">
        <v>20497.5</v>
      </c>
      <c r="BP1509" s="139">
        <v>20497.5</v>
      </c>
      <c r="BQ1509" s="144">
        <v>245970</v>
      </c>
    </row>
    <row r="1510" spans="11:69" x14ac:dyDescent="0.25">
      <c r="K1510" s="135" t="s">
        <v>328</v>
      </c>
      <c r="N1510" s="61" t="s">
        <v>1732</v>
      </c>
      <c r="V1510" s="61" t="s">
        <v>441</v>
      </c>
      <c r="W1510" s="61" t="s">
        <v>441</v>
      </c>
      <c r="X1510" s="61">
        <v>185</v>
      </c>
      <c r="AB1510" s="136" t="s">
        <v>387</v>
      </c>
      <c r="AC1510" s="179">
        <v>5000128</v>
      </c>
      <c r="AD1510" s="180" t="s">
        <v>1733</v>
      </c>
      <c r="AE1510" s="139">
        <v>0</v>
      </c>
      <c r="AF1510" s="17">
        <v>0</v>
      </c>
      <c r="AG1510" s="17">
        <v>0</v>
      </c>
      <c r="AH1510" s="140">
        <v>0</v>
      </c>
      <c r="AI1510" s="141">
        <v>0</v>
      </c>
      <c r="AJ1510" s="142">
        <v>0</v>
      </c>
      <c r="AK1510" s="121">
        <v>0</v>
      </c>
      <c r="AL1510" s="142">
        <v>0</v>
      </c>
      <c r="AM1510" s="181">
        <v>0</v>
      </c>
      <c r="AN1510" s="141">
        <v>0</v>
      </c>
      <c r="AO1510" s="140">
        <v>0</v>
      </c>
      <c r="AP1510" s="140">
        <v>9019</v>
      </c>
      <c r="AQ1510" s="140">
        <v>12711.999999999964</v>
      </c>
      <c r="AR1510" s="142">
        <v>12711.999999999964</v>
      </c>
      <c r="AS1510" s="143">
        <v>0</v>
      </c>
      <c r="AT1510" s="142">
        <v>12711.999999999964</v>
      </c>
      <c r="AU1510" s="143">
        <v>0</v>
      </c>
      <c r="AV1510" s="142">
        <v>12711.999999999964</v>
      </c>
      <c r="AW1510" s="143">
        <v>0</v>
      </c>
      <c r="AX1510" s="142">
        <v>9019</v>
      </c>
      <c r="AY1510" s="143">
        <v>0</v>
      </c>
      <c r="AZ1510" s="142">
        <v>9019</v>
      </c>
      <c r="BA1510" s="143">
        <v>0</v>
      </c>
      <c r="BB1510" s="142">
        <v>3692.9999999999636</v>
      </c>
      <c r="BC1510" s="143">
        <v>0.40946889899101491</v>
      </c>
      <c r="BE1510" s="139">
        <v>1059.3333333333301</v>
      </c>
      <c r="BF1510" s="139">
        <v>1059.3333333333301</v>
      </c>
      <c r="BG1510" s="139">
        <v>1059.3333333333301</v>
      </c>
      <c r="BH1510" s="139">
        <v>1059.3333333333301</v>
      </c>
      <c r="BI1510" s="139">
        <v>1059.3333333333301</v>
      </c>
      <c r="BJ1510" s="139">
        <v>1059.3333333333301</v>
      </c>
      <c r="BK1510" s="139">
        <v>1059.3333333333301</v>
      </c>
      <c r="BL1510" s="139">
        <v>1059.3333333333301</v>
      </c>
      <c r="BM1510" s="139">
        <v>1059.3333333333301</v>
      </c>
      <c r="BN1510" s="139">
        <v>1059.3333333333301</v>
      </c>
      <c r="BO1510" s="139">
        <v>1059.3333333333301</v>
      </c>
      <c r="BP1510" s="139">
        <v>1059.3333333333301</v>
      </c>
      <c r="BQ1510" s="144">
        <v>12711.999999999962</v>
      </c>
    </row>
    <row r="1511" spans="11:69" x14ac:dyDescent="0.25">
      <c r="K1511" s="135" t="s">
        <v>328</v>
      </c>
      <c r="N1511" s="61" t="s">
        <v>1734</v>
      </c>
      <c r="V1511" s="61" t="s">
        <v>441</v>
      </c>
      <c r="W1511" s="61" t="s">
        <v>441</v>
      </c>
      <c r="X1511" s="61">
        <v>185</v>
      </c>
      <c r="AB1511" s="136" t="s">
        <v>387</v>
      </c>
      <c r="AC1511" s="179">
        <v>5000129</v>
      </c>
      <c r="AD1511" s="180" t="s">
        <v>1735</v>
      </c>
      <c r="AE1511" s="139">
        <v>0</v>
      </c>
      <c r="AF1511" s="17">
        <v>0</v>
      </c>
      <c r="AG1511" s="17">
        <v>0</v>
      </c>
      <c r="AH1511" s="140">
        <v>0</v>
      </c>
      <c r="AI1511" s="141">
        <v>0</v>
      </c>
      <c r="AJ1511" s="142">
        <v>0</v>
      </c>
      <c r="AK1511" s="121">
        <v>0</v>
      </c>
      <c r="AL1511" s="142">
        <v>0</v>
      </c>
      <c r="AM1511" s="181">
        <v>0</v>
      </c>
      <c r="AN1511" s="141">
        <v>0</v>
      </c>
      <c r="AO1511" s="140">
        <v>0</v>
      </c>
      <c r="AP1511" s="140">
        <v>27872</v>
      </c>
      <c r="AQ1511" s="140">
        <v>27872.000000000051</v>
      </c>
      <c r="AR1511" s="142">
        <v>27872.000000000051</v>
      </c>
      <c r="AS1511" s="143">
        <v>0</v>
      </c>
      <c r="AT1511" s="142">
        <v>27872.000000000051</v>
      </c>
      <c r="AU1511" s="143">
        <v>0</v>
      </c>
      <c r="AV1511" s="142">
        <v>27872.000000000051</v>
      </c>
      <c r="AW1511" s="143">
        <v>0</v>
      </c>
      <c r="AX1511" s="142">
        <v>27872</v>
      </c>
      <c r="AY1511" s="143">
        <v>0</v>
      </c>
      <c r="AZ1511" s="142">
        <v>27872</v>
      </c>
      <c r="BA1511" s="143">
        <v>0</v>
      </c>
      <c r="BB1511" s="142">
        <v>5.0931703299283981E-11</v>
      </c>
      <c r="BC1511" s="143">
        <v>1.827342971415183E-15</v>
      </c>
      <c r="BE1511" s="139">
        <v>2322.6666666666702</v>
      </c>
      <c r="BF1511" s="139">
        <v>2322.6666666666702</v>
      </c>
      <c r="BG1511" s="139">
        <v>2322.6666666666702</v>
      </c>
      <c r="BH1511" s="139">
        <v>2322.6666666666702</v>
      </c>
      <c r="BI1511" s="139">
        <v>2322.6666666666702</v>
      </c>
      <c r="BJ1511" s="139">
        <v>2322.6666666666702</v>
      </c>
      <c r="BK1511" s="139">
        <v>2322.6666666666702</v>
      </c>
      <c r="BL1511" s="139">
        <v>2322.6666666666702</v>
      </c>
      <c r="BM1511" s="139">
        <v>2322.6666666666702</v>
      </c>
      <c r="BN1511" s="139">
        <v>2322.6666666666702</v>
      </c>
      <c r="BO1511" s="139">
        <v>2322.6666666666702</v>
      </c>
      <c r="BP1511" s="139">
        <v>2322.6666666666702</v>
      </c>
      <c r="BQ1511" s="144">
        <v>27872.000000000047</v>
      </c>
    </row>
    <row r="1512" spans="11:69" x14ac:dyDescent="0.25">
      <c r="K1512" s="135" t="s">
        <v>328</v>
      </c>
      <c r="N1512" s="61" t="s">
        <v>1736</v>
      </c>
      <c r="V1512" s="61" t="s">
        <v>441</v>
      </c>
      <c r="W1512" s="61" t="s">
        <v>441</v>
      </c>
      <c r="X1512" s="61">
        <v>185</v>
      </c>
      <c r="AB1512" s="136" t="s">
        <v>387</v>
      </c>
      <c r="AC1512" s="179">
        <v>5000250</v>
      </c>
      <c r="AD1512" s="180" t="s">
        <v>1737</v>
      </c>
      <c r="AE1512" s="139">
        <v>0</v>
      </c>
      <c r="AF1512" s="17">
        <v>26135.039999999994</v>
      </c>
      <c r="AG1512" s="17">
        <v>13691.65</v>
      </c>
      <c r="AH1512" s="140">
        <v>12780.712222222202</v>
      </c>
      <c r="AI1512" s="141">
        <v>3414.73</v>
      </c>
      <c r="AJ1512" s="142">
        <v>10244.19</v>
      </c>
      <c r="AK1512" s="121">
        <v>9248.06</v>
      </c>
      <c r="AL1512" s="142">
        <v>11097.671999999999</v>
      </c>
      <c r="AM1512" s="181">
        <v>10650.593518518501</v>
      </c>
      <c r="AN1512" s="141">
        <v>11378.178703703701</v>
      </c>
      <c r="AO1512" s="140">
        <v>5853.8228571428599</v>
      </c>
      <c r="AP1512" s="140">
        <v>13658.91</v>
      </c>
      <c r="AQ1512" s="140">
        <v>13658.910000000002</v>
      </c>
      <c r="AR1512" s="142">
        <v>3414.7200000000012</v>
      </c>
      <c r="AS1512" s="143">
        <v>0.33333235717025955</v>
      </c>
      <c r="AT1512" s="142">
        <v>878.19777777779927</v>
      </c>
      <c r="AU1512" s="143">
        <v>6.8712741708623307E-2</v>
      </c>
      <c r="AV1512" s="142">
        <v>-32.739999999997963</v>
      </c>
      <c r="AW1512" s="143">
        <v>-2.3912384555548794E-3</v>
      </c>
      <c r="AX1512" s="142">
        <v>3414.7199999999993</v>
      </c>
      <c r="AY1512" s="143">
        <v>0.33333235717025933</v>
      </c>
      <c r="AZ1512" s="142">
        <v>878.19777777779746</v>
      </c>
      <c r="BA1512" s="143">
        <v>6.8712741708623168E-2</v>
      </c>
      <c r="BB1512" s="142">
        <v>1.8189894035458565E-12</v>
      </c>
      <c r="BC1512" s="143">
        <v>1.3317236906501737E-16</v>
      </c>
      <c r="BE1512" s="139">
        <v>1138.2425000000001</v>
      </c>
      <c r="BF1512" s="139">
        <v>1138.2425000000001</v>
      </c>
      <c r="BG1512" s="139">
        <v>1138.2425000000001</v>
      </c>
      <c r="BH1512" s="139">
        <v>1138.2425000000001</v>
      </c>
      <c r="BI1512" s="139">
        <v>1138.2425000000001</v>
      </c>
      <c r="BJ1512" s="139">
        <v>1138.2425000000001</v>
      </c>
      <c r="BK1512" s="139">
        <v>1138.2425000000001</v>
      </c>
      <c r="BL1512" s="139">
        <v>1138.2425000000001</v>
      </c>
      <c r="BM1512" s="139">
        <v>1138.2425000000001</v>
      </c>
      <c r="BN1512" s="139">
        <v>1138.2425000000001</v>
      </c>
      <c r="BO1512" s="139">
        <v>1138.2425000000001</v>
      </c>
      <c r="BP1512" s="139">
        <v>1138.2425000000001</v>
      </c>
      <c r="BQ1512" s="144">
        <v>13658.910000000002</v>
      </c>
    </row>
    <row r="1513" spans="11:69" x14ac:dyDescent="0.25">
      <c r="K1513" s="135" t="s">
        <v>328</v>
      </c>
      <c r="N1513" s="61" t="s">
        <v>3427</v>
      </c>
      <c r="V1513" s="61" t="s">
        <v>441</v>
      </c>
      <c r="W1513" s="61" t="s">
        <v>441</v>
      </c>
      <c r="X1513" s="61">
        <v>185</v>
      </c>
      <c r="AB1513" s="136" t="s">
        <v>387</v>
      </c>
      <c r="AC1513" s="179">
        <v>5000251</v>
      </c>
      <c r="AD1513" s="180" t="s">
        <v>3428</v>
      </c>
      <c r="AE1513" s="139">
        <v>655</v>
      </c>
      <c r="AF1513" s="17">
        <v>3685</v>
      </c>
      <c r="AG1513" s="17">
        <v>4515</v>
      </c>
      <c r="AH1513" s="140">
        <v>345</v>
      </c>
      <c r="AI1513" s="141">
        <v>0</v>
      </c>
      <c r="AJ1513" s="142">
        <v>0</v>
      </c>
      <c r="AK1513" s="121">
        <v>0</v>
      </c>
      <c r="AL1513" s="142">
        <v>0</v>
      </c>
      <c r="AM1513" s="181">
        <v>287.5</v>
      </c>
      <c r="AN1513" s="141">
        <v>57.5</v>
      </c>
      <c r="AO1513" s="140">
        <v>0</v>
      </c>
      <c r="AP1513" s="140">
        <v>0</v>
      </c>
      <c r="AQ1513" s="140">
        <v>0</v>
      </c>
      <c r="AR1513" s="142">
        <v>0</v>
      </c>
      <c r="AS1513" s="143">
        <v>0</v>
      </c>
      <c r="AT1513" s="142">
        <v>-345</v>
      </c>
      <c r="AU1513" s="143">
        <v>-1</v>
      </c>
      <c r="AV1513" s="142">
        <v>-4515</v>
      </c>
      <c r="AW1513" s="143">
        <v>-1</v>
      </c>
      <c r="AX1513" s="142">
        <v>0</v>
      </c>
      <c r="AY1513" s="143">
        <v>0</v>
      </c>
      <c r="AZ1513" s="142">
        <v>-345</v>
      </c>
      <c r="BA1513" s="143">
        <v>-1</v>
      </c>
      <c r="BB1513" s="142">
        <v>0</v>
      </c>
      <c r="BC1513" s="143">
        <v>0</v>
      </c>
      <c r="BE1513" s="139">
        <v>0</v>
      </c>
      <c r="BF1513" s="139">
        <v>0</v>
      </c>
      <c r="BG1513" s="139">
        <v>0</v>
      </c>
      <c r="BH1513" s="139">
        <v>0</v>
      </c>
      <c r="BI1513" s="139">
        <v>0</v>
      </c>
      <c r="BJ1513" s="139">
        <v>0</v>
      </c>
      <c r="BK1513" s="139">
        <v>0</v>
      </c>
      <c r="BL1513" s="139">
        <v>0</v>
      </c>
      <c r="BM1513" s="139">
        <v>0</v>
      </c>
      <c r="BN1513" s="139">
        <v>0</v>
      </c>
      <c r="BO1513" s="139">
        <v>0</v>
      </c>
      <c r="BP1513" s="139">
        <v>0</v>
      </c>
      <c r="BQ1513" s="144">
        <v>0</v>
      </c>
    </row>
    <row r="1514" spans="11:69" x14ac:dyDescent="0.25">
      <c r="K1514" s="135" t="s">
        <v>328</v>
      </c>
      <c r="N1514" s="61" t="s">
        <v>1738</v>
      </c>
      <c r="V1514" s="61" t="s">
        <v>441</v>
      </c>
      <c r="W1514" s="61" t="s">
        <v>441</v>
      </c>
      <c r="X1514" s="61">
        <v>185</v>
      </c>
      <c r="AB1514" s="136" t="s">
        <v>387</v>
      </c>
      <c r="AC1514" s="179">
        <v>5000421</v>
      </c>
      <c r="AD1514" s="180" t="s">
        <v>1739</v>
      </c>
      <c r="AE1514" s="139">
        <v>45</v>
      </c>
      <c r="AF1514" s="17">
        <v>109.05</v>
      </c>
      <c r="AG1514" s="17">
        <v>1904.69</v>
      </c>
      <c r="AH1514" s="140">
        <v>108</v>
      </c>
      <c r="AI1514" s="141">
        <v>42</v>
      </c>
      <c r="AJ1514" s="142">
        <v>126</v>
      </c>
      <c r="AK1514" s="121">
        <v>84</v>
      </c>
      <c r="AL1514" s="142">
        <v>100.80000000000001</v>
      </c>
      <c r="AM1514" s="181">
        <v>90</v>
      </c>
      <c r="AN1514" s="141">
        <v>102</v>
      </c>
      <c r="AO1514" s="140">
        <v>118.28571428571399</v>
      </c>
      <c r="AP1514" s="140">
        <v>174.69000000000008</v>
      </c>
      <c r="AQ1514" s="140">
        <v>174.69</v>
      </c>
      <c r="AR1514" s="142">
        <v>48.69</v>
      </c>
      <c r="AS1514" s="143">
        <v>0.3864285714285714</v>
      </c>
      <c r="AT1514" s="142">
        <v>66.69</v>
      </c>
      <c r="AU1514" s="143">
        <v>0.61749999999999994</v>
      </c>
      <c r="AV1514" s="142">
        <v>-1730</v>
      </c>
      <c r="AW1514" s="143">
        <v>-0.90828428773186187</v>
      </c>
      <c r="AX1514" s="142">
        <v>48.690000000000083</v>
      </c>
      <c r="AY1514" s="143">
        <v>0.38642857142857207</v>
      </c>
      <c r="AZ1514" s="142">
        <v>66.690000000000083</v>
      </c>
      <c r="BA1514" s="143">
        <v>0.61750000000000071</v>
      </c>
      <c r="BB1514" s="142">
        <v>-8.5265128291212022E-14</v>
      </c>
      <c r="BC1514" s="143">
        <v>-4.880939280509015E-16</v>
      </c>
      <c r="BE1514" s="139">
        <v>14.557499999999999</v>
      </c>
      <c r="BF1514" s="139">
        <v>14.557499999999999</v>
      </c>
      <c r="BG1514" s="139">
        <v>14.557499999999999</v>
      </c>
      <c r="BH1514" s="139">
        <v>14.557499999999999</v>
      </c>
      <c r="BI1514" s="139">
        <v>14.557499999999999</v>
      </c>
      <c r="BJ1514" s="139">
        <v>14.557499999999999</v>
      </c>
      <c r="BK1514" s="139">
        <v>14.557499999999999</v>
      </c>
      <c r="BL1514" s="139">
        <v>14.557499999999999</v>
      </c>
      <c r="BM1514" s="139">
        <v>14.557499999999999</v>
      </c>
      <c r="BN1514" s="139">
        <v>14.557499999999999</v>
      </c>
      <c r="BO1514" s="139">
        <v>14.557499999999999</v>
      </c>
      <c r="BP1514" s="139">
        <v>14.557499999999999</v>
      </c>
      <c r="BQ1514" s="144">
        <v>174.69000000000003</v>
      </c>
    </row>
    <row r="1515" spans="11:69" x14ac:dyDescent="0.25">
      <c r="K1515" s="135" t="s">
        <v>328</v>
      </c>
      <c r="N1515" s="61" t="s">
        <v>3429</v>
      </c>
      <c r="V1515" s="61" t="s">
        <v>441</v>
      </c>
      <c r="W1515" s="61" t="s">
        <v>441</v>
      </c>
      <c r="X1515" s="61">
        <v>185</v>
      </c>
      <c r="AB1515" s="136" t="s">
        <v>387</v>
      </c>
      <c r="AC1515" s="179">
        <v>5000621</v>
      </c>
      <c r="AD1515" s="180" t="s">
        <v>3430</v>
      </c>
      <c r="AE1515" s="139">
        <v>71.5</v>
      </c>
      <c r="AF1515" s="17">
        <v>1365.33</v>
      </c>
      <c r="AG1515" s="17">
        <v>670.39</v>
      </c>
      <c r="AH1515" s="140">
        <v>2072.5555555555561</v>
      </c>
      <c r="AI1515" s="141">
        <v>45.5</v>
      </c>
      <c r="AJ1515" s="142">
        <v>136.5</v>
      </c>
      <c r="AK1515" s="121">
        <v>115.5</v>
      </c>
      <c r="AL1515" s="142">
        <v>138.60000000000002</v>
      </c>
      <c r="AM1515" s="181">
        <v>1727.1296296296302</v>
      </c>
      <c r="AN1515" s="141">
        <v>460.92592592592587</v>
      </c>
      <c r="AO1515" s="140">
        <v>141.42857142857099</v>
      </c>
      <c r="AP1515" s="140">
        <v>672.89</v>
      </c>
      <c r="AQ1515" s="140">
        <v>672.89000000000033</v>
      </c>
      <c r="AR1515" s="142">
        <v>536.39000000000033</v>
      </c>
      <c r="AS1515" s="143">
        <v>3.9295970695970719</v>
      </c>
      <c r="AT1515" s="142">
        <v>-1399.6655555555558</v>
      </c>
      <c r="AU1515" s="143">
        <v>-0.67533319037152195</v>
      </c>
      <c r="AV1515" s="142">
        <v>2.5000000000003411</v>
      </c>
      <c r="AW1515" s="143">
        <v>3.7291725711904133E-3</v>
      </c>
      <c r="AX1515" s="142">
        <v>536.39</v>
      </c>
      <c r="AY1515" s="143">
        <v>3.9295970695970697</v>
      </c>
      <c r="AZ1515" s="142">
        <v>-1399.6655555555562</v>
      </c>
      <c r="BA1515" s="143">
        <v>-0.67533319037152217</v>
      </c>
      <c r="BB1515" s="142">
        <v>3.4106051316484809E-13</v>
      </c>
      <c r="BC1515" s="143">
        <v>5.0685923875350812E-16</v>
      </c>
      <c r="BE1515" s="139">
        <v>56.074166666666699</v>
      </c>
      <c r="BF1515" s="139">
        <v>56.074166666666699</v>
      </c>
      <c r="BG1515" s="139">
        <v>56.074166666666699</v>
      </c>
      <c r="BH1515" s="139">
        <v>56.074166666666699</v>
      </c>
      <c r="BI1515" s="139">
        <v>56.074166666666699</v>
      </c>
      <c r="BJ1515" s="139">
        <v>56.074166666666699</v>
      </c>
      <c r="BK1515" s="139">
        <v>56.074166666666699</v>
      </c>
      <c r="BL1515" s="139">
        <v>56.074166666666699</v>
      </c>
      <c r="BM1515" s="139">
        <v>56.074166666666699</v>
      </c>
      <c r="BN1515" s="139">
        <v>56.074166666666699</v>
      </c>
      <c r="BO1515" s="139">
        <v>56.074166666666699</v>
      </c>
      <c r="BP1515" s="139">
        <v>56.074166666666699</v>
      </c>
      <c r="BQ1515" s="144">
        <v>672.89000000000033</v>
      </c>
    </row>
    <row r="1516" spans="11:69" x14ac:dyDescent="0.25">
      <c r="K1516" s="135" t="s">
        <v>328</v>
      </c>
      <c r="N1516" s="61" t="s">
        <v>1740</v>
      </c>
      <c r="V1516" s="61" t="s">
        <v>441</v>
      </c>
      <c r="W1516" s="61" t="s">
        <v>441</v>
      </c>
      <c r="X1516" s="61">
        <v>185</v>
      </c>
      <c r="AB1516" s="136" t="s">
        <v>387</v>
      </c>
      <c r="AC1516" s="179">
        <v>5000800</v>
      </c>
      <c r="AD1516" s="180" t="s">
        <v>1741</v>
      </c>
      <c r="AE1516" s="139">
        <v>57159.44</v>
      </c>
      <c r="AF1516" s="17">
        <v>496589.94</v>
      </c>
      <c r="AG1516" s="17">
        <v>31550.94</v>
      </c>
      <c r="AH1516" s="140">
        <v>155000</v>
      </c>
      <c r="AI1516" s="141">
        <v>101104.96000000001</v>
      </c>
      <c r="AJ1516" s="142">
        <v>303314.88</v>
      </c>
      <c r="AK1516" s="121">
        <v>168616.75</v>
      </c>
      <c r="AL1516" s="142">
        <v>202340.09999999998</v>
      </c>
      <c r="AM1516" s="181">
        <v>129166.66666666667</v>
      </c>
      <c r="AN1516" s="141">
        <v>194450.08333333331</v>
      </c>
      <c r="AO1516" s="140">
        <v>-217272.94857142901</v>
      </c>
      <c r="AP1516" s="140">
        <v>205000</v>
      </c>
      <c r="AQ1516" s="140">
        <v>204999.99999999965</v>
      </c>
      <c r="AR1516" s="142">
        <v>-98314.880000000354</v>
      </c>
      <c r="AS1516" s="143">
        <v>-0.32413470779936793</v>
      </c>
      <c r="AT1516" s="142">
        <v>49999.999999999651</v>
      </c>
      <c r="AU1516" s="143">
        <v>0.32258064516128809</v>
      </c>
      <c r="AV1516" s="142">
        <v>173449.05999999965</v>
      </c>
      <c r="AW1516" s="143">
        <v>5.4974292366566466</v>
      </c>
      <c r="AX1516" s="142">
        <v>-98314.880000000005</v>
      </c>
      <c r="AY1516" s="143">
        <v>-0.32413470779936682</v>
      </c>
      <c r="AZ1516" s="142">
        <v>50000</v>
      </c>
      <c r="BA1516" s="143">
        <v>0.32258064516129031</v>
      </c>
      <c r="BB1516" s="142">
        <v>-3.4924596548080444E-10</v>
      </c>
      <c r="BC1516" s="143">
        <v>-1.7036388560039241E-15</v>
      </c>
      <c r="BE1516" s="139">
        <v>17083.333333333299</v>
      </c>
      <c r="BF1516" s="139">
        <v>17083.333333333299</v>
      </c>
      <c r="BG1516" s="139">
        <v>17083.333333333299</v>
      </c>
      <c r="BH1516" s="139">
        <v>17083.333333333299</v>
      </c>
      <c r="BI1516" s="139">
        <v>17083.333333333299</v>
      </c>
      <c r="BJ1516" s="139">
        <v>17083.333333333299</v>
      </c>
      <c r="BK1516" s="139">
        <v>17083.333333333299</v>
      </c>
      <c r="BL1516" s="139">
        <v>17083.333333333299</v>
      </c>
      <c r="BM1516" s="139">
        <v>17083.333333333299</v>
      </c>
      <c r="BN1516" s="139">
        <v>17083.333333333299</v>
      </c>
      <c r="BO1516" s="139">
        <v>17083.333333333299</v>
      </c>
      <c r="BP1516" s="139">
        <v>17083.333333333299</v>
      </c>
      <c r="BQ1516" s="144">
        <v>204999.99999999965</v>
      </c>
    </row>
    <row r="1517" spans="11:69" x14ac:dyDescent="0.25">
      <c r="K1517" s="135" t="s">
        <v>328</v>
      </c>
      <c r="N1517" s="61" t="s">
        <v>3431</v>
      </c>
      <c r="V1517" s="61" t="s">
        <v>441</v>
      </c>
      <c r="W1517" s="61" t="s">
        <v>441</v>
      </c>
      <c r="X1517" s="61">
        <v>185</v>
      </c>
      <c r="AB1517" s="136" t="s">
        <v>387</v>
      </c>
      <c r="AC1517" s="179">
        <v>5000806</v>
      </c>
      <c r="AD1517" s="180" t="s">
        <v>3432</v>
      </c>
      <c r="AE1517" s="139">
        <v>0</v>
      </c>
      <c r="AF1517" s="17">
        <v>-15265.97</v>
      </c>
      <c r="AG1517" s="17">
        <v>0</v>
      </c>
      <c r="AH1517" s="140">
        <v>0</v>
      </c>
      <c r="AI1517" s="141">
        <v>0</v>
      </c>
      <c r="AJ1517" s="142">
        <v>0</v>
      </c>
      <c r="AK1517" s="121">
        <v>0</v>
      </c>
      <c r="AL1517" s="142">
        <v>0</v>
      </c>
      <c r="AM1517" s="181">
        <v>0</v>
      </c>
      <c r="AN1517" s="141">
        <v>0</v>
      </c>
      <c r="AO1517" s="140">
        <v>0</v>
      </c>
      <c r="AP1517" s="140">
        <v>0</v>
      </c>
      <c r="AQ1517" s="140">
        <v>0</v>
      </c>
      <c r="AR1517" s="142">
        <v>0</v>
      </c>
      <c r="AS1517" s="143">
        <v>0</v>
      </c>
      <c r="AT1517" s="142">
        <v>0</v>
      </c>
      <c r="AU1517" s="143">
        <v>0</v>
      </c>
      <c r="AV1517" s="142">
        <v>0</v>
      </c>
      <c r="AW1517" s="143">
        <v>0</v>
      </c>
      <c r="AX1517" s="142">
        <v>0</v>
      </c>
      <c r="AY1517" s="143">
        <v>0</v>
      </c>
      <c r="AZ1517" s="142">
        <v>0</v>
      </c>
      <c r="BA1517" s="143">
        <v>0</v>
      </c>
      <c r="BB1517" s="142">
        <v>0</v>
      </c>
      <c r="BC1517" s="143">
        <v>0</v>
      </c>
      <c r="BE1517" s="139">
        <v>0</v>
      </c>
      <c r="BF1517" s="139">
        <v>0</v>
      </c>
      <c r="BG1517" s="139">
        <v>0</v>
      </c>
      <c r="BH1517" s="139">
        <v>0</v>
      </c>
      <c r="BI1517" s="139">
        <v>0</v>
      </c>
      <c r="BJ1517" s="139">
        <v>0</v>
      </c>
      <c r="BK1517" s="139">
        <v>0</v>
      </c>
      <c r="BL1517" s="139">
        <v>0</v>
      </c>
      <c r="BM1517" s="139">
        <v>0</v>
      </c>
      <c r="BN1517" s="139">
        <v>0</v>
      </c>
      <c r="BO1517" s="139">
        <v>0</v>
      </c>
      <c r="BP1517" s="139">
        <v>0</v>
      </c>
      <c r="BQ1517" s="144">
        <v>0</v>
      </c>
    </row>
    <row r="1518" spans="11:69" x14ac:dyDescent="0.25">
      <c r="K1518" s="135" t="s">
        <v>328</v>
      </c>
      <c r="N1518" s="61" t="s">
        <v>3433</v>
      </c>
      <c r="V1518" s="61" t="s">
        <v>441</v>
      </c>
      <c r="W1518" s="61" t="s">
        <v>441</v>
      </c>
      <c r="X1518" s="61">
        <v>185</v>
      </c>
      <c r="AB1518" s="136" t="s">
        <v>387</v>
      </c>
      <c r="AC1518" s="179">
        <v>5000807</v>
      </c>
      <c r="AD1518" s="180" t="s">
        <v>3434</v>
      </c>
      <c r="AE1518" s="139">
        <v>37351.339999999997</v>
      </c>
      <c r="AF1518" s="17">
        <v>168329.85</v>
      </c>
      <c r="AG1518" s="17">
        <v>231589.46000000002</v>
      </c>
      <c r="AH1518" s="140">
        <v>3414.2533333333063</v>
      </c>
      <c r="AI1518" s="141">
        <v>45587.32</v>
      </c>
      <c r="AJ1518" s="142">
        <v>136761.96</v>
      </c>
      <c r="AK1518" s="121">
        <v>106550.85</v>
      </c>
      <c r="AL1518" s="142">
        <v>127861.02000000002</v>
      </c>
      <c r="AM1518" s="181">
        <v>2845.2111111110885</v>
      </c>
      <c r="AN1518" s="141">
        <v>107119.89222222222</v>
      </c>
      <c r="AO1518" s="140">
        <v>191689.83428571469</v>
      </c>
      <c r="AP1518" s="140">
        <v>5.9999999994033E-2</v>
      </c>
      <c r="AQ1518" s="140">
        <v>5.9999999994033999E-2</v>
      </c>
      <c r="AR1518" s="142">
        <v>-136761.9</v>
      </c>
      <c r="AS1518" s="143">
        <v>-0.99999956128151424</v>
      </c>
      <c r="AT1518" s="142">
        <v>-3414.1933333333122</v>
      </c>
      <c r="AU1518" s="143">
        <v>-0.9999824266115791</v>
      </c>
      <c r="AV1518" s="142">
        <v>-231589.40000000002</v>
      </c>
      <c r="AW1518" s="143">
        <v>-0.99999974092085198</v>
      </c>
      <c r="AX1518" s="142">
        <v>-136761.9</v>
      </c>
      <c r="AY1518" s="143">
        <v>-0.99999956128151424</v>
      </c>
      <c r="AZ1518" s="142">
        <v>-3414.1933333333122</v>
      </c>
      <c r="BA1518" s="143">
        <v>-0.9999824266115791</v>
      </c>
      <c r="BB1518" s="142">
        <v>9.9920072216264089E-16</v>
      </c>
      <c r="BC1518" s="143">
        <v>1.6653345371033524E-14</v>
      </c>
      <c r="BE1518" s="139">
        <v>4.9999999995030001E-3</v>
      </c>
      <c r="BF1518" s="139">
        <v>4.9999999995030001E-3</v>
      </c>
      <c r="BG1518" s="139">
        <v>4.9999999995030001E-3</v>
      </c>
      <c r="BH1518" s="139">
        <v>4.9999999995030001E-3</v>
      </c>
      <c r="BI1518" s="139">
        <v>4.9999999995030001E-3</v>
      </c>
      <c r="BJ1518" s="139">
        <v>4.9999999995030001E-3</v>
      </c>
      <c r="BK1518" s="139">
        <v>4.9999999995030001E-3</v>
      </c>
      <c r="BL1518" s="139">
        <v>4.9999999995030001E-3</v>
      </c>
      <c r="BM1518" s="139">
        <v>4.9999999995030001E-3</v>
      </c>
      <c r="BN1518" s="139">
        <v>4.9999999995030001E-3</v>
      </c>
      <c r="BO1518" s="139">
        <v>4.9999999995030001E-3</v>
      </c>
      <c r="BP1518" s="139">
        <v>4.9999999995030001E-3</v>
      </c>
      <c r="BQ1518" s="144">
        <v>5.9999999994035998E-2</v>
      </c>
    </row>
    <row r="1519" spans="11:69" x14ac:dyDescent="0.25">
      <c r="K1519" s="135" t="s">
        <v>328</v>
      </c>
      <c r="N1519" s="61" t="s">
        <v>3435</v>
      </c>
      <c r="V1519" s="61" t="s">
        <v>441</v>
      </c>
      <c r="W1519" s="61" t="s">
        <v>441</v>
      </c>
      <c r="X1519" s="61">
        <v>185</v>
      </c>
      <c r="AB1519" s="136" t="s">
        <v>387</v>
      </c>
      <c r="AC1519" s="179">
        <v>5000995</v>
      </c>
      <c r="AD1519" s="180" t="s">
        <v>3436</v>
      </c>
      <c r="AE1519" s="139">
        <v>0</v>
      </c>
      <c r="AF1519" s="17">
        <v>10000</v>
      </c>
      <c r="AG1519" s="17">
        <v>0</v>
      </c>
      <c r="AH1519" s="140">
        <v>0</v>
      </c>
      <c r="AI1519" s="141">
        <v>0</v>
      </c>
      <c r="AJ1519" s="142">
        <v>0</v>
      </c>
      <c r="AK1519" s="121">
        <v>0</v>
      </c>
      <c r="AL1519" s="142">
        <v>0</v>
      </c>
      <c r="AM1519" s="181">
        <v>0</v>
      </c>
      <c r="AN1519" s="141">
        <v>0</v>
      </c>
      <c r="AO1519" s="140">
        <v>0</v>
      </c>
      <c r="AP1519" s="140">
        <v>0</v>
      </c>
      <c r="AQ1519" s="140">
        <v>0</v>
      </c>
      <c r="AR1519" s="142">
        <v>0</v>
      </c>
      <c r="AS1519" s="143">
        <v>0</v>
      </c>
      <c r="AT1519" s="142">
        <v>0</v>
      </c>
      <c r="AU1519" s="143">
        <v>0</v>
      </c>
      <c r="AV1519" s="142">
        <v>0</v>
      </c>
      <c r="AW1519" s="143">
        <v>0</v>
      </c>
      <c r="AX1519" s="142">
        <v>0</v>
      </c>
      <c r="AY1519" s="143">
        <v>0</v>
      </c>
      <c r="AZ1519" s="142">
        <v>0</v>
      </c>
      <c r="BA1519" s="143">
        <v>0</v>
      </c>
      <c r="BB1519" s="142">
        <v>0</v>
      </c>
      <c r="BC1519" s="143">
        <v>0</v>
      </c>
      <c r="BE1519" s="139">
        <v>0</v>
      </c>
      <c r="BF1519" s="139">
        <v>0</v>
      </c>
      <c r="BG1519" s="139">
        <v>0</v>
      </c>
      <c r="BH1519" s="139">
        <v>0</v>
      </c>
      <c r="BI1519" s="139">
        <v>0</v>
      </c>
      <c r="BJ1519" s="139">
        <v>0</v>
      </c>
      <c r="BK1519" s="139">
        <v>0</v>
      </c>
      <c r="BL1519" s="139">
        <v>0</v>
      </c>
      <c r="BM1519" s="139">
        <v>0</v>
      </c>
      <c r="BN1519" s="139">
        <v>0</v>
      </c>
      <c r="BO1519" s="139">
        <v>0</v>
      </c>
      <c r="BP1519" s="139">
        <v>0</v>
      </c>
      <c r="BQ1519" s="144">
        <v>0</v>
      </c>
    </row>
    <row r="1520" spans="11:69" x14ac:dyDescent="0.25">
      <c r="K1520" s="135" t="s">
        <v>328</v>
      </c>
      <c r="N1520" s="61" t="s">
        <v>1742</v>
      </c>
      <c r="V1520" s="61" t="s">
        <v>441</v>
      </c>
      <c r="W1520" s="61" t="s">
        <v>441</v>
      </c>
      <c r="X1520" s="61">
        <v>185</v>
      </c>
      <c r="AB1520" s="136" t="s">
        <v>387</v>
      </c>
      <c r="AC1520" s="179">
        <v>5100100</v>
      </c>
      <c r="AD1520" s="180" t="s">
        <v>1743</v>
      </c>
      <c r="AE1520" s="139">
        <v>-188546.56999999998</v>
      </c>
      <c r="AF1520" s="17">
        <v>126101.55</v>
      </c>
      <c r="AG1520" s="17">
        <v>570639.31999999995</v>
      </c>
      <c r="AH1520" s="140">
        <v>179234.46341463475</v>
      </c>
      <c r="AI1520" s="141">
        <v>78107.889999999985</v>
      </c>
      <c r="AJ1520" s="142">
        <v>234323.66999999995</v>
      </c>
      <c r="AK1520" s="121">
        <v>323933.94000000006</v>
      </c>
      <c r="AL1520" s="142">
        <v>388720.72800000012</v>
      </c>
      <c r="AM1520" s="181">
        <v>149362.05284552893</v>
      </c>
      <c r="AN1520" s="141">
        <v>353806.35056910588</v>
      </c>
      <c r="AO1520" s="140">
        <v>402832.01142857183</v>
      </c>
      <c r="AP1520" s="140">
        <v>337000</v>
      </c>
      <c r="AQ1520" s="140">
        <v>336999.99999999965</v>
      </c>
      <c r="AR1520" s="142">
        <v>102676.3299999997</v>
      </c>
      <c r="AS1520" s="143">
        <v>0.43818163995126791</v>
      </c>
      <c r="AT1520" s="142">
        <v>157765.5365853649</v>
      </c>
      <c r="AU1520" s="143">
        <v>0.88021875692731932</v>
      </c>
      <c r="AV1520" s="142">
        <v>-233639.3200000003</v>
      </c>
      <c r="AW1520" s="143">
        <v>-0.40943431658372281</v>
      </c>
      <c r="AX1520" s="142">
        <v>102676.33000000005</v>
      </c>
      <c r="AY1520" s="143">
        <v>0.43818163995126941</v>
      </c>
      <c r="AZ1520" s="142">
        <v>157765.53658536525</v>
      </c>
      <c r="BA1520" s="143">
        <v>0.88021875692732132</v>
      </c>
      <c r="BB1520" s="142">
        <v>-3.4924596548080444E-10</v>
      </c>
      <c r="BC1520" s="143">
        <v>-1.0363381765009034E-15</v>
      </c>
      <c r="BE1520" s="139">
        <v>28083.333333333299</v>
      </c>
      <c r="BF1520" s="139">
        <v>28083.333333333299</v>
      </c>
      <c r="BG1520" s="139">
        <v>28083.333333333299</v>
      </c>
      <c r="BH1520" s="139">
        <v>28083.333333333299</v>
      </c>
      <c r="BI1520" s="139">
        <v>28083.333333333299</v>
      </c>
      <c r="BJ1520" s="139">
        <v>28083.333333333299</v>
      </c>
      <c r="BK1520" s="139">
        <v>28083.333333333299</v>
      </c>
      <c r="BL1520" s="139">
        <v>28083.333333333299</v>
      </c>
      <c r="BM1520" s="139">
        <v>28083.333333333299</v>
      </c>
      <c r="BN1520" s="139">
        <v>28083.333333333299</v>
      </c>
      <c r="BO1520" s="139">
        <v>28083.333333333299</v>
      </c>
      <c r="BP1520" s="139">
        <v>28083.333333333299</v>
      </c>
      <c r="BQ1520" s="144">
        <v>336999.99999999971</v>
      </c>
    </row>
    <row r="1521" spans="11:69" x14ac:dyDescent="0.25">
      <c r="K1521" s="135" t="s">
        <v>328</v>
      </c>
      <c r="N1521" s="61" t="s">
        <v>3437</v>
      </c>
      <c r="V1521" s="61" t="s">
        <v>441</v>
      </c>
      <c r="W1521" s="61" t="s">
        <v>441</v>
      </c>
      <c r="X1521" s="61">
        <v>185</v>
      </c>
      <c r="AB1521" s="136" t="s">
        <v>387</v>
      </c>
      <c r="AC1521" s="179">
        <v>5100240</v>
      </c>
      <c r="AD1521" s="180" t="s">
        <v>3438</v>
      </c>
      <c r="AE1521" s="139">
        <v>0</v>
      </c>
      <c r="AF1521" s="17">
        <v>0</v>
      </c>
      <c r="AG1521" s="17">
        <v>12826.680000000002</v>
      </c>
      <c r="AH1521" s="140">
        <v>0</v>
      </c>
      <c r="AI1521" s="141">
        <v>3297.46</v>
      </c>
      <c r="AJ1521" s="142">
        <v>9892.380000000001</v>
      </c>
      <c r="AK1521" s="121">
        <v>3932.01</v>
      </c>
      <c r="AL1521" s="142">
        <v>4718.4120000000003</v>
      </c>
      <c r="AM1521" s="181">
        <v>0</v>
      </c>
      <c r="AN1521" s="141">
        <v>3932.01</v>
      </c>
      <c r="AO1521" s="140">
        <v>5652.7885714285703</v>
      </c>
      <c r="AP1521" s="140">
        <v>0.14000000000305601</v>
      </c>
      <c r="AQ1521" s="140">
        <v>0.14000000000305601</v>
      </c>
      <c r="AR1521" s="142">
        <v>-9892.239999999998</v>
      </c>
      <c r="AS1521" s="143">
        <v>-0.99998584769287036</v>
      </c>
      <c r="AT1521" s="142">
        <v>0.14000000000305601</v>
      </c>
      <c r="AU1521" s="143">
        <v>0</v>
      </c>
      <c r="AV1521" s="142">
        <v>-12826.539999999999</v>
      </c>
      <c r="AW1521" s="143">
        <v>-0.99998908525043084</v>
      </c>
      <c r="AX1521" s="142">
        <v>-9892.239999999998</v>
      </c>
      <c r="AY1521" s="143">
        <v>-0.99998584769287036</v>
      </c>
      <c r="AZ1521" s="142">
        <v>0.14000000000305601</v>
      </c>
      <c r="BA1521" s="143">
        <v>0</v>
      </c>
      <c r="BB1521" s="142">
        <v>0</v>
      </c>
      <c r="BC1521" s="143">
        <v>0</v>
      </c>
      <c r="BE1521" s="139">
        <v>1.1666666666921E-2</v>
      </c>
      <c r="BF1521" s="139">
        <v>1.1666666666921E-2</v>
      </c>
      <c r="BG1521" s="139">
        <v>1.1666666666921E-2</v>
      </c>
      <c r="BH1521" s="139">
        <v>1.1666666666921E-2</v>
      </c>
      <c r="BI1521" s="139">
        <v>1.1666666666921E-2</v>
      </c>
      <c r="BJ1521" s="139">
        <v>1.1666666666921E-2</v>
      </c>
      <c r="BK1521" s="139">
        <v>1.1666666666921E-2</v>
      </c>
      <c r="BL1521" s="139">
        <v>1.1666666666921E-2</v>
      </c>
      <c r="BM1521" s="139">
        <v>1.1666666666921E-2</v>
      </c>
      <c r="BN1521" s="139">
        <v>1.1666666666921E-2</v>
      </c>
      <c r="BO1521" s="139">
        <v>1.1666666666921E-2</v>
      </c>
      <c r="BP1521" s="139">
        <v>1.1666666666921E-2</v>
      </c>
      <c r="BQ1521" s="144">
        <v>0.14000000000305199</v>
      </c>
    </row>
    <row r="1522" spans="11:69" x14ac:dyDescent="0.25">
      <c r="K1522" s="135" t="s">
        <v>328</v>
      </c>
      <c r="N1522" s="61" t="s">
        <v>1744</v>
      </c>
      <c r="V1522" s="61" t="s">
        <v>441</v>
      </c>
      <c r="W1522" s="61" t="s">
        <v>441</v>
      </c>
      <c r="X1522" s="61">
        <v>185</v>
      </c>
      <c r="AB1522" s="136" t="s">
        <v>387</v>
      </c>
      <c r="AC1522" s="179">
        <v>5300260</v>
      </c>
      <c r="AD1522" s="180" t="s">
        <v>1745</v>
      </c>
      <c r="AE1522" s="139">
        <v>0</v>
      </c>
      <c r="AF1522" s="17">
        <v>11659.14</v>
      </c>
      <c r="AG1522" s="17">
        <v>7865.6399999999994</v>
      </c>
      <c r="AH1522" s="140">
        <v>8657.7599999999984</v>
      </c>
      <c r="AI1522" s="141">
        <v>2178.4</v>
      </c>
      <c r="AJ1522" s="142">
        <v>6535.2000000000007</v>
      </c>
      <c r="AK1522" s="121">
        <v>4512.4000000000005</v>
      </c>
      <c r="AL1522" s="142">
        <v>5414.880000000001</v>
      </c>
      <c r="AM1522" s="181">
        <v>7214.7999999999993</v>
      </c>
      <c r="AN1522" s="141">
        <v>5955.36</v>
      </c>
      <c r="AO1522" s="140">
        <v>6135.0857142857103</v>
      </c>
      <c r="AP1522" s="140">
        <v>4999.6000000000004</v>
      </c>
      <c r="AQ1522" s="140">
        <v>4999.5999999999976</v>
      </c>
      <c r="AR1522" s="142">
        <v>-1535.6000000000031</v>
      </c>
      <c r="AS1522" s="143">
        <v>-0.23497368098910559</v>
      </c>
      <c r="AT1522" s="142">
        <v>-3658.1600000000008</v>
      </c>
      <c r="AU1522" s="143">
        <v>-0.42252961505054443</v>
      </c>
      <c r="AV1522" s="142">
        <v>-2866.0400000000018</v>
      </c>
      <c r="AW1522" s="143">
        <v>-0.36437467262676682</v>
      </c>
      <c r="AX1522" s="142">
        <v>-1535.6000000000004</v>
      </c>
      <c r="AY1522" s="143">
        <v>-0.23497368098910518</v>
      </c>
      <c r="AZ1522" s="142">
        <v>-3658.159999999998</v>
      </c>
      <c r="BA1522" s="143">
        <v>-0.42252961505054409</v>
      </c>
      <c r="BB1522" s="142">
        <v>-2.7284841053187847E-12</v>
      </c>
      <c r="BC1522" s="143">
        <v>-5.4574048030218104E-16</v>
      </c>
      <c r="BE1522" s="139">
        <v>416.63333333333298</v>
      </c>
      <c r="BF1522" s="139">
        <v>416.63333333333298</v>
      </c>
      <c r="BG1522" s="139">
        <v>416.63333333333298</v>
      </c>
      <c r="BH1522" s="139">
        <v>416.63333333333298</v>
      </c>
      <c r="BI1522" s="139">
        <v>416.63333333333298</v>
      </c>
      <c r="BJ1522" s="139">
        <v>416.63333333333298</v>
      </c>
      <c r="BK1522" s="139">
        <v>416.63333333333298</v>
      </c>
      <c r="BL1522" s="139">
        <v>416.63333333333298</v>
      </c>
      <c r="BM1522" s="139">
        <v>416.63333333333298</v>
      </c>
      <c r="BN1522" s="139">
        <v>416.63333333333298</v>
      </c>
      <c r="BO1522" s="139">
        <v>416.63333333333298</v>
      </c>
      <c r="BP1522" s="139">
        <v>416.63333333333298</v>
      </c>
      <c r="BQ1522" s="144">
        <v>4999.5999999999976</v>
      </c>
    </row>
    <row r="1523" spans="11:69" x14ac:dyDescent="0.25">
      <c r="K1523" s="135" t="s">
        <v>328</v>
      </c>
      <c r="N1523" s="61" t="s">
        <v>1746</v>
      </c>
      <c r="V1523" s="61" t="s">
        <v>441</v>
      </c>
      <c r="W1523" s="61" t="s">
        <v>441</v>
      </c>
      <c r="X1523" s="61">
        <v>185</v>
      </c>
      <c r="AB1523" s="136" t="s">
        <v>387</v>
      </c>
      <c r="AC1523" s="179">
        <v>5800100</v>
      </c>
      <c r="AD1523" s="180" t="s">
        <v>1747</v>
      </c>
      <c r="AE1523" s="139">
        <v>22000</v>
      </c>
      <c r="AF1523" s="17">
        <v>-11825</v>
      </c>
      <c r="AG1523" s="17">
        <v>9629</v>
      </c>
      <c r="AH1523" s="140">
        <v>5960.0000000000045</v>
      </c>
      <c r="AI1523" s="141">
        <v>5608</v>
      </c>
      <c r="AJ1523" s="142">
        <v>16824</v>
      </c>
      <c r="AK1523" s="121">
        <v>16526.75</v>
      </c>
      <c r="AL1523" s="142">
        <v>19832.099999999999</v>
      </c>
      <c r="AM1523" s="181">
        <v>4966.6666666666715</v>
      </c>
      <c r="AN1523" s="141">
        <v>17520.083333333332</v>
      </c>
      <c r="AO1523" s="140">
        <v>19947</v>
      </c>
      <c r="AP1523" s="140">
        <v>14727</v>
      </c>
      <c r="AQ1523" s="140">
        <v>14727</v>
      </c>
      <c r="AR1523" s="142">
        <v>-2097</v>
      </c>
      <c r="AS1523" s="143">
        <v>-0.12464336661911556</v>
      </c>
      <c r="AT1523" s="142">
        <v>8766.9999999999964</v>
      </c>
      <c r="AU1523" s="143">
        <v>1.4709731543624143</v>
      </c>
      <c r="AV1523" s="142">
        <v>5098</v>
      </c>
      <c r="AW1523" s="143">
        <v>0.5294423096894797</v>
      </c>
      <c r="AX1523" s="142">
        <v>-2097</v>
      </c>
      <c r="AY1523" s="143">
        <v>-0.12464336661911556</v>
      </c>
      <c r="AZ1523" s="142">
        <v>8766.9999999999964</v>
      </c>
      <c r="BA1523" s="143">
        <v>1.4709731543624143</v>
      </c>
      <c r="BB1523" s="142">
        <v>0</v>
      </c>
      <c r="BC1523" s="143">
        <v>0</v>
      </c>
      <c r="BE1523" s="139">
        <v>1227.25</v>
      </c>
      <c r="BF1523" s="139">
        <v>1227.25</v>
      </c>
      <c r="BG1523" s="139">
        <v>1227.25</v>
      </c>
      <c r="BH1523" s="139">
        <v>1227.25</v>
      </c>
      <c r="BI1523" s="139">
        <v>1227.25</v>
      </c>
      <c r="BJ1523" s="139">
        <v>1227.25</v>
      </c>
      <c r="BK1523" s="139">
        <v>1227.25</v>
      </c>
      <c r="BL1523" s="139">
        <v>1227.25</v>
      </c>
      <c r="BM1523" s="139">
        <v>1227.25</v>
      </c>
      <c r="BN1523" s="139">
        <v>1227.25</v>
      </c>
      <c r="BO1523" s="139">
        <v>1227.25</v>
      </c>
      <c r="BP1523" s="139">
        <v>1227.25</v>
      </c>
      <c r="BQ1523" s="144">
        <v>14727</v>
      </c>
    </row>
    <row r="1524" spans="11:69" x14ac:dyDescent="0.25">
      <c r="K1524" s="135" t="s">
        <v>328</v>
      </c>
      <c r="N1524" s="61" t="s">
        <v>3439</v>
      </c>
      <c r="V1524" s="61" t="s">
        <v>441</v>
      </c>
      <c r="W1524" s="61" t="s">
        <v>441</v>
      </c>
      <c r="X1524" s="61">
        <v>185</v>
      </c>
      <c r="AB1524" s="136" t="s">
        <v>387</v>
      </c>
      <c r="AC1524" s="179">
        <v>250030000550</v>
      </c>
      <c r="AD1524" s="180" t="s">
        <v>3440</v>
      </c>
      <c r="AE1524" s="139">
        <v>122</v>
      </c>
      <c r="AF1524" s="17">
        <v>0</v>
      </c>
      <c r="AG1524" s="17">
        <v>0</v>
      </c>
      <c r="AH1524" s="140">
        <v>0</v>
      </c>
      <c r="AI1524" s="141">
        <v>0</v>
      </c>
      <c r="AJ1524" s="142">
        <v>0</v>
      </c>
      <c r="AK1524" s="121">
        <v>0</v>
      </c>
      <c r="AL1524" s="142">
        <v>0</v>
      </c>
      <c r="AM1524" s="181">
        <v>0</v>
      </c>
      <c r="AN1524" s="141">
        <v>0</v>
      </c>
      <c r="AO1524" s="140">
        <v>0</v>
      </c>
      <c r="AP1524" s="140">
        <v>0</v>
      </c>
      <c r="AQ1524" s="140">
        <v>0</v>
      </c>
      <c r="AR1524" s="142">
        <v>0</v>
      </c>
      <c r="AS1524" s="143">
        <v>0</v>
      </c>
      <c r="AT1524" s="142">
        <v>0</v>
      </c>
      <c r="AU1524" s="143">
        <v>0</v>
      </c>
      <c r="AV1524" s="142">
        <v>0</v>
      </c>
      <c r="AW1524" s="143">
        <v>0</v>
      </c>
      <c r="AX1524" s="142">
        <v>0</v>
      </c>
      <c r="AY1524" s="143">
        <v>0</v>
      </c>
      <c r="AZ1524" s="142">
        <v>0</v>
      </c>
      <c r="BA1524" s="143">
        <v>0</v>
      </c>
      <c r="BB1524" s="142">
        <v>0</v>
      </c>
      <c r="BC1524" s="143">
        <v>0</v>
      </c>
      <c r="BE1524" s="139">
        <v>0</v>
      </c>
      <c r="BF1524" s="139">
        <v>0</v>
      </c>
      <c r="BG1524" s="139">
        <v>0</v>
      </c>
      <c r="BH1524" s="139">
        <v>0</v>
      </c>
      <c r="BI1524" s="139">
        <v>0</v>
      </c>
      <c r="BJ1524" s="139">
        <v>0</v>
      </c>
      <c r="BK1524" s="139">
        <v>0</v>
      </c>
      <c r="BL1524" s="139">
        <v>0</v>
      </c>
      <c r="BM1524" s="139">
        <v>0</v>
      </c>
      <c r="BN1524" s="139">
        <v>0</v>
      </c>
      <c r="BO1524" s="139">
        <v>0</v>
      </c>
      <c r="BP1524" s="139">
        <v>0</v>
      </c>
      <c r="BQ1524" s="144">
        <v>0</v>
      </c>
    </row>
    <row r="1525" spans="11:69" x14ac:dyDescent="0.25">
      <c r="K1525" s="135" t="s">
        <v>328</v>
      </c>
      <c r="N1525" s="61" t="s">
        <v>3441</v>
      </c>
      <c r="V1525" s="61" t="s">
        <v>441</v>
      </c>
      <c r="W1525" s="61" t="s">
        <v>441</v>
      </c>
      <c r="X1525" s="61">
        <v>185</v>
      </c>
      <c r="AB1525" s="136" t="s">
        <v>387</v>
      </c>
      <c r="AC1525" s="179">
        <v>250030001140</v>
      </c>
      <c r="AD1525" s="180" t="s">
        <v>3442</v>
      </c>
      <c r="AE1525" s="139">
        <v>25</v>
      </c>
      <c r="AF1525" s="17">
        <v>0</v>
      </c>
      <c r="AG1525" s="17">
        <v>0</v>
      </c>
      <c r="AH1525" s="140">
        <v>0</v>
      </c>
      <c r="AI1525" s="141">
        <v>0</v>
      </c>
      <c r="AJ1525" s="142">
        <v>0</v>
      </c>
      <c r="AK1525" s="121">
        <v>0</v>
      </c>
      <c r="AL1525" s="142">
        <v>0</v>
      </c>
      <c r="AM1525" s="181">
        <v>0</v>
      </c>
      <c r="AN1525" s="141">
        <v>0</v>
      </c>
      <c r="AO1525" s="140">
        <v>0</v>
      </c>
      <c r="AP1525" s="140">
        <v>0</v>
      </c>
      <c r="AQ1525" s="140">
        <v>0</v>
      </c>
      <c r="AR1525" s="142">
        <v>0</v>
      </c>
      <c r="AS1525" s="143">
        <v>0</v>
      </c>
      <c r="AT1525" s="142">
        <v>0</v>
      </c>
      <c r="AU1525" s="143">
        <v>0</v>
      </c>
      <c r="AV1525" s="142">
        <v>0</v>
      </c>
      <c r="AW1525" s="143">
        <v>0</v>
      </c>
      <c r="AX1525" s="142">
        <v>0</v>
      </c>
      <c r="AY1525" s="143">
        <v>0</v>
      </c>
      <c r="AZ1525" s="142">
        <v>0</v>
      </c>
      <c r="BA1525" s="143">
        <v>0</v>
      </c>
      <c r="BB1525" s="142">
        <v>0</v>
      </c>
      <c r="BC1525" s="143">
        <v>0</v>
      </c>
      <c r="BE1525" s="139">
        <v>0</v>
      </c>
      <c r="BF1525" s="139">
        <v>0</v>
      </c>
      <c r="BG1525" s="139">
        <v>0</v>
      </c>
      <c r="BH1525" s="139">
        <v>0</v>
      </c>
      <c r="BI1525" s="139">
        <v>0</v>
      </c>
      <c r="BJ1525" s="139">
        <v>0</v>
      </c>
      <c r="BK1525" s="139">
        <v>0</v>
      </c>
      <c r="BL1525" s="139">
        <v>0</v>
      </c>
      <c r="BM1525" s="139">
        <v>0</v>
      </c>
      <c r="BN1525" s="139">
        <v>0</v>
      </c>
      <c r="BO1525" s="139">
        <v>0</v>
      </c>
      <c r="BP1525" s="139">
        <v>0</v>
      </c>
      <c r="BQ1525" s="144">
        <v>0</v>
      </c>
    </row>
    <row r="1526" spans="11:69" x14ac:dyDescent="0.25">
      <c r="K1526" s="135" t="s">
        <v>328</v>
      </c>
      <c r="N1526" s="61" t="s">
        <v>3443</v>
      </c>
      <c r="V1526" s="61" t="s">
        <v>441</v>
      </c>
      <c r="W1526" s="61" t="s">
        <v>441</v>
      </c>
      <c r="X1526" s="61">
        <v>185</v>
      </c>
      <c r="AB1526" s="136" t="s">
        <v>387</v>
      </c>
      <c r="AC1526" s="179">
        <v>250030001600</v>
      </c>
      <c r="AD1526" s="180" t="s">
        <v>3444</v>
      </c>
      <c r="AE1526" s="139">
        <v>311.29000000000002</v>
      </c>
      <c r="AF1526" s="17">
        <v>0</v>
      </c>
      <c r="AG1526" s="17">
        <v>0</v>
      </c>
      <c r="AH1526" s="140">
        <v>0</v>
      </c>
      <c r="AI1526" s="141">
        <v>0</v>
      </c>
      <c r="AJ1526" s="142">
        <v>0</v>
      </c>
      <c r="AK1526" s="121">
        <v>0</v>
      </c>
      <c r="AL1526" s="142">
        <v>0</v>
      </c>
      <c r="AM1526" s="181">
        <v>0</v>
      </c>
      <c r="AN1526" s="141">
        <v>0</v>
      </c>
      <c r="AO1526" s="140">
        <v>0</v>
      </c>
      <c r="AP1526" s="140">
        <v>0</v>
      </c>
      <c r="AQ1526" s="140">
        <v>0</v>
      </c>
      <c r="AR1526" s="142">
        <v>0</v>
      </c>
      <c r="AS1526" s="143">
        <v>0</v>
      </c>
      <c r="AT1526" s="142">
        <v>0</v>
      </c>
      <c r="AU1526" s="143">
        <v>0</v>
      </c>
      <c r="AV1526" s="142">
        <v>0</v>
      </c>
      <c r="AW1526" s="143">
        <v>0</v>
      </c>
      <c r="AX1526" s="142">
        <v>0</v>
      </c>
      <c r="AY1526" s="143">
        <v>0</v>
      </c>
      <c r="AZ1526" s="142">
        <v>0</v>
      </c>
      <c r="BA1526" s="143">
        <v>0</v>
      </c>
      <c r="BB1526" s="142">
        <v>0</v>
      </c>
      <c r="BC1526" s="143">
        <v>0</v>
      </c>
      <c r="BE1526" s="139">
        <v>0</v>
      </c>
      <c r="BF1526" s="139">
        <v>0</v>
      </c>
      <c r="BG1526" s="139">
        <v>0</v>
      </c>
      <c r="BH1526" s="139">
        <v>0</v>
      </c>
      <c r="BI1526" s="139">
        <v>0</v>
      </c>
      <c r="BJ1526" s="139">
        <v>0</v>
      </c>
      <c r="BK1526" s="139">
        <v>0</v>
      </c>
      <c r="BL1526" s="139">
        <v>0</v>
      </c>
      <c r="BM1526" s="139">
        <v>0</v>
      </c>
      <c r="BN1526" s="139">
        <v>0</v>
      </c>
      <c r="BO1526" s="139">
        <v>0</v>
      </c>
      <c r="BP1526" s="139">
        <v>0</v>
      </c>
      <c r="BQ1526" s="144">
        <v>0</v>
      </c>
    </row>
    <row r="1527" spans="11:69" x14ac:dyDescent="0.25">
      <c r="K1527" s="135" t="s">
        <v>328</v>
      </c>
      <c r="N1527" s="61" t="s">
        <v>3445</v>
      </c>
      <c r="V1527" s="61" t="s">
        <v>441</v>
      </c>
      <c r="W1527" s="61" t="s">
        <v>441</v>
      </c>
      <c r="X1527" s="61">
        <v>185</v>
      </c>
      <c r="AB1527" s="136" t="s">
        <v>387</v>
      </c>
      <c r="AC1527" s="179">
        <v>250030001700</v>
      </c>
      <c r="AD1527" s="180" t="s">
        <v>3446</v>
      </c>
      <c r="AE1527" s="139">
        <v>106934.12999999999</v>
      </c>
      <c r="AF1527" s="17">
        <v>0</v>
      </c>
      <c r="AG1527" s="17">
        <v>0</v>
      </c>
      <c r="AH1527" s="140">
        <v>0</v>
      </c>
      <c r="AI1527" s="141">
        <v>0</v>
      </c>
      <c r="AJ1527" s="142">
        <v>0</v>
      </c>
      <c r="AK1527" s="121">
        <v>0</v>
      </c>
      <c r="AL1527" s="142">
        <v>0</v>
      </c>
      <c r="AM1527" s="181">
        <v>0</v>
      </c>
      <c r="AN1527" s="141">
        <v>0</v>
      </c>
      <c r="AO1527" s="140">
        <v>0</v>
      </c>
      <c r="AP1527" s="140">
        <v>0</v>
      </c>
      <c r="AQ1527" s="140">
        <v>0</v>
      </c>
      <c r="AR1527" s="142">
        <v>0</v>
      </c>
      <c r="AS1527" s="143">
        <v>0</v>
      </c>
      <c r="AT1527" s="142">
        <v>0</v>
      </c>
      <c r="AU1527" s="143">
        <v>0</v>
      </c>
      <c r="AV1527" s="142">
        <v>0</v>
      </c>
      <c r="AW1527" s="143">
        <v>0</v>
      </c>
      <c r="AX1527" s="142">
        <v>0</v>
      </c>
      <c r="AY1527" s="143">
        <v>0</v>
      </c>
      <c r="AZ1527" s="142">
        <v>0</v>
      </c>
      <c r="BA1527" s="143">
        <v>0</v>
      </c>
      <c r="BB1527" s="142">
        <v>0</v>
      </c>
      <c r="BC1527" s="143">
        <v>0</v>
      </c>
      <c r="BE1527" s="139">
        <v>0</v>
      </c>
      <c r="BF1527" s="139">
        <v>0</v>
      </c>
      <c r="BG1527" s="139">
        <v>0</v>
      </c>
      <c r="BH1527" s="139">
        <v>0</v>
      </c>
      <c r="BI1527" s="139">
        <v>0</v>
      </c>
      <c r="BJ1527" s="139">
        <v>0</v>
      </c>
      <c r="BK1527" s="139">
        <v>0</v>
      </c>
      <c r="BL1527" s="139">
        <v>0</v>
      </c>
      <c r="BM1527" s="139">
        <v>0</v>
      </c>
      <c r="BN1527" s="139">
        <v>0</v>
      </c>
      <c r="BO1527" s="139">
        <v>0</v>
      </c>
      <c r="BP1527" s="139">
        <v>0</v>
      </c>
      <c r="BQ1527" s="144">
        <v>0</v>
      </c>
    </row>
    <row r="1528" spans="11:69" x14ac:dyDescent="0.25">
      <c r="K1528" s="135" t="s">
        <v>328</v>
      </c>
      <c r="N1528" s="61" t="s">
        <v>3447</v>
      </c>
      <c r="V1528" s="61" t="s">
        <v>441</v>
      </c>
      <c r="W1528" s="61" t="s">
        <v>441</v>
      </c>
      <c r="X1528" s="61">
        <v>185</v>
      </c>
      <c r="AB1528" s="136" t="s">
        <v>387</v>
      </c>
      <c r="AC1528" s="179">
        <v>250030001780</v>
      </c>
      <c r="AD1528" s="180" t="s">
        <v>3448</v>
      </c>
      <c r="AE1528" s="139">
        <v>341986.38999999996</v>
      </c>
      <c r="AF1528" s="17">
        <v>0</v>
      </c>
      <c r="AG1528" s="17">
        <v>0</v>
      </c>
      <c r="AH1528" s="140">
        <v>0</v>
      </c>
      <c r="AI1528" s="141">
        <v>0</v>
      </c>
      <c r="AJ1528" s="142">
        <v>0</v>
      </c>
      <c r="AK1528" s="121">
        <v>0</v>
      </c>
      <c r="AL1528" s="142">
        <v>0</v>
      </c>
      <c r="AM1528" s="181">
        <v>0</v>
      </c>
      <c r="AN1528" s="141">
        <v>0</v>
      </c>
      <c r="AO1528" s="140">
        <v>0</v>
      </c>
      <c r="AP1528" s="140">
        <v>0</v>
      </c>
      <c r="AQ1528" s="140">
        <v>0</v>
      </c>
      <c r="AR1528" s="142">
        <v>0</v>
      </c>
      <c r="AS1528" s="143">
        <v>0</v>
      </c>
      <c r="AT1528" s="142">
        <v>0</v>
      </c>
      <c r="AU1528" s="143">
        <v>0</v>
      </c>
      <c r="AV1528" s="142">
        <v>0</v>
      </c>
      <c r="AW1528" s="143">
        <v>0</v>
      </c>
      <c r="AX1528" s="142">
        <v>0</v>
      </c>
      <c r="AY1528" s="143">
        <v>0</v>
      </c>
      <c r="AZ1528" s="142">
        <v>0</v>
      </c>
      <c r="BA1528" s="143">
        <v>0</v>
      </c>
      <c r="BB1528" s="142">
        <v>0</v>
      </c>
      <c r="BC1528" s="143">
        <v>0</v>
      </c>
      <c r="BE1528" s="139">
        <v>0</v>
      </c>
      <c r="BF1528" s="139">
        <v>0</v>
      </c>
      <c r="BG1528" s="139">
        <v>0</v>
      </c>
      <c r="BH1528" s="139">
        <v>0</v>
      </c>
      <c r="BI1528" s="139">
        <v>0</v>
      </c>
      <c r="BJ1528" s="139">
        <v>0</v>
      </c>
      <c r="BK1528" s="139">
        <v>0</v>
      </c>
      <c r="BL1528" s="139">
        <v>0</v>
      </c>
      <c r="BM1528" s="139">
        <v>0</v>
      </c>
      <c r="BN1528" s="139">
        <v>0</v>
      </c>
      <c r="BO1528" s="139">
        <v>0</v>
      </c>
      <c r="BP1528" s="139">
        <v>0</v>
      </c>
      <c r="BQ1528" s="144">
        <v>0</v>
      </c>
    </row>
    <row r="1529" spans="11:69" x14ac:dyDescent="0.25">
      <c r="K1529" s="135" t="s">
        <v>328</v>
      </c>
      <c r="N1529" s="61" t="s">
        <v>3449</v>
      </c>
      <c r="V1529" s="61" t="s">
        <v>441</v>
      </c>
      <c r="W1529" s="61" t="s">
        <v>441</v>
      </c>
      <c r="X1529" s="61">
        <v>185</v>
      </c>
      <c r="AB1529" s="136" t="s">
        <v>387</v>
      </c>
      <c r="AC1529" s="179">
        <v>250030001785</v>
      </c>
      <c r="AD1529" s="180" t="s">
        <v>3450</v>
      </c>
      <c r="AE1529" s="139">
        <v>63400.02</v>
      </c>
      <c r="AF1529" s="17">
        <v>0</v>
      </c>
      <c r="AG1529" s="17">
        <v>0</v>
      </c>
      <c r="AH1529" s="140">
        <v>0</v>
      </c>
      <c r="AI1529" s="141">
        <v>0</v>
      </c>
      <c r="AJ1529" s="142">
        <v>0</v>
      </c>
      <c r="AK1529" s="121">
        <v>0</v>
      </c>
      <c r="AL1529" s="142">
        <v>0</v>
      </c>
      <c r="AM1529" s="181">
        <v>0</v>
      </c>
      <c r="AN1529" s="141">
        <v>0</v>
      </c>
      <c r="AO1529" s="140">
        <v>0</v>
      </c>
      <c r="AP1529" s="140">
        <v>0</v>
      </c>
      <c r="AQ1529" s="140">
        <v>0</v>
      </c>
      <c r="AR1529" s="142">
        <v>0</v>
      </c>
      <c r="AS1529" s="143">
        <v>0</v>
      </c>
      <c r="AT1529" s="142">
        <v>0</v>
      </c>
      <c r="AU1529" s="143">
        <v>0</v>
      </c>
      <c r="AV1529" s="142">
        <v>0</v>
      </c>
      <c r="AW1529" s="143">
        <v>0</v>
      </c>
      <c r="AX1529" s="142">
        <v>0</v>
      </c>
      <c r="AY1529" s="143">
        <v>0</v>
      </c>
      <c r="AZ1529" s="142">
        <v>0</v>
      </c>
      <c r="BA1529" s="143">
        <v>0</v>
      </c>
      <c r="BB1529" s="142">
        <v>0</v>
      </c>
      <c r="BC1529" s="143">
        <v>0</v>
      </c>
      <c r="BE1529" s="139">
        <v>0</v>
      </c>
      <c r="BF1529" s="139">
        <v>0</v>
      </c>
      <c r="BG1529" s="139">
        <v>0</v>
      </c>
      <c r="BH1529" s="139">
        <v>0</v>
      </c>
      <c r="BI1529" s="139">
        <v>0</v>
      </c>
      <c r="BJ1529" s="139">
        <v>0</v>
      </c>
      <c r="BK1529" s="139">
        <v>0</v>
      </c>
      <c r="BL1529" s="139">
        <v>0</v>
      </c>
      <c r="BM1529" s="139">
        <v>0</v>
      </c>
      <c r="BN1529" s="139">
        <v>0</v>
      </c>
      <c r="BO1529" s="139">
        <v>0</v>
      </c>
      <c r="BP1529" s="139">
        <v>0</v>
      </c>
      <c r="BQ1529" s="144">
        <v>0</v>
      </c>
    </row>
    <row r="1530" spans="11:69" x14ac:dyDescent="0.25">
      <c r="K1530" s="135" t="s">
        <v>328</v>
      </c>
      <c r="N1530" s="61" t="s">
        <v>3451</v>
      </c>
      <c r="V1530" s="61" t="s">
        <v>441</v>
      </c>
      <c r="W1530" s="61" t="s">
        <v>441</v>
      </c>
      <c r="X1530" s="61">
        <v>185</v>
      </c>
      <c r="AB1530" s="136" t="s">
        <v>387</v>
      </c>
      <c r="AC1530" s="179">
        <v>250030001900</v>
      </c>
      <c r="AD1530" s="180" t="s">
        <v>3452</v>
      </c>
      <c r="AE1530" s="139">
        <v>16141.840000000002</v>
      </c>
      <c r="AF1530" s="17">
        <v>0</v>
      </c>
      <c r="AG1530" s="17">
        <v>0</v>
      </c>
      <c r="AH1530" s="140">
        <v>0</v>
      </c>
      <c r="AI1530" s="141">
        <v>0</v>
      </c>
      <c r="AJ1530" s="142">
        <v>0</v>
      </c>
      <c r="AK1530" s="121">
        <v>0</v>
      </c>
      <c r="AL1530" s="142">
        <v>0</v>
      </c>
      <c r="AM1530" s="181">
        <v>0</v>
      </c>
      <c r="AN1530" s="141">
        <v>0</v>
      </c>
      <c r="AO1530" s="140">
        <v>0</v>
      </c>
      <c r="AP1530" s="140">
        <v>0</v>
      </c>
      <c r="AQ1530" s="140">
        <v>0</v>
      </c>
      <c r="AR1530" s="142">
        <v>0</v>
      </c>
      <c r="AS1530" s="143">
        <v>0</v>
      </c>
      <c r="AT1530" s="142">
        <v>0</v>
      </c>
      <c r="AU1530" s="143">
        <v>0</v>
      </c>
      <c r="AV1530" s="142">
        <v>0</v>
      </c>
      <c r="AW1530" s="143">
        <v>0</v>
      </c>
      <c r="AX1530" s="142">
        <v>0</v>
      </c>
      <c r="AY1530" s="143">
        <v>0</v>
      </c>
      <c r="AZ1530" s="142">
        <v>0</v>
      </c>
      <c r="BA1530" s="143">
        <v>0</v>
      </c>
      <c r="BB1530" s="142">
        <v>0</v>
      </c>
      <c r="BC1530" s="143">
        <v>0</v>
      </c>
      <c r="BE1530" s="139">
        <v>0</v>
      </c>
      <c r="BF1530" s="139">
        <v>0</v>
      </c>
      <c r="BG1530" s="139">
        <v>0</v>
      </c>
      <c r="BH1530" s="139">
        <v>0</v>
      </c>
      <c r="BI1530" s="139">
        <v>0</v>
      </c>
      <c r="BJ1530" s="139">
        <v>0</v>
      </c>
      <c r="BK1530" s="139">
        <v>0</v>
      </c>
      <c r="BL1530" s="139">
        <v>0</v>
      </c>
      <c r="BM1530" s="139">
        <v>0</v>
      </c>
      <c r="BN1530" s="139">
        <v>0</v>
      </c>
      <c r="BO1530" s="139">
        <v>0</v>
      </c>
      <c r="BP1530" s="139">
        <v>0</v>
      </c>
      <c r="BQ1530" s="144">
        <v>0</v>
      </c>
    </row>
    <row r="1531" spans="11:69" x14ac:dyDescent="0.25">
      <c r="K1531" s="135" t="s">
        <v>328</v>
      </c>
      <c r="N1531" s="61" t="s">
        <v>3453</v>
      </c>
      <c r="V1531" s="61" t="s">
        <v>441</v>
      </c>
      <c r="W1531" s="61" t="s">
        <v>441</v>
      </c>
      <c r="X1531" s="61">
        <v>185</v>
      </c>
      <c r="AB1531" s="136" t="s">
        <v>387</v>
      </c>
      <c r="AC1531" s="179">
        <v>250030002000</v>
      </c>
      <c r="AD1531" s="180" t="s">
        <v>3454</v>
      </c>
      <c r="AE1531" s="139">
        <v>6547</v>
      </c>
      <c r="AF1531" s="17">
        <v>0</v>
      </c>
      <c r="AG1531" s="17">
        <v>0</v>
      </c>
      <c r="AH1531" s="140">
        <v>0</v>
      </c>
      <c r="AI1531" s="141">
        <v>0</v>
      </c>
      <c r="AJ1531" s="142">
        <v>0</v>
      </c>
      <c r="AK1531" s="121">
        <v>0</v>
      </c>
      <c r="AL1531" s="142">
        <v>0</v>
      </c>
      <c r="AM1531" s="181">
        <v>0</v>
      </c>
      <c r="AN1531" s="141">
        <v>0</v>
      </c>
      <c r="AO1531" s="140">
        <v>0</v>
      </c>
      <c r="AP1531" s="140">
        <v>0</v>
      </c>
      <c r="AQ1531" s="140">
        <v>0</v>
      </c>
      <c r="AR1531" s="142">
        <v>0</v>
      </c>
      <c r="AS1531" s="143">
        <v>0</v>
      </c>
      <c r="AT1531" s="142">
        <v>0</v>
      </c>
      <c r="AU1531" s="143">
        <v>0</v>
      </c>
      <c r="AV1531" s="142">
        <v>0</v>
      </c>
      <c r="AW1531" s="143">
        <v>0</v>
      </c>
      <c r="AX1531" s="142">
        <v>0</v>
      </c>
      <c r="AY1531" s="143">
        <v>0</v>
      </c>
      <c r="AZ1531" s="142">
        <v>0</v>
      </c>
      <c r="BA1531" s="143">
        <v>0</v>
      </c>
      <c r="BB1531" s="142">
        <v>0</v>
      </c>
      <c r="BC1531" s="143">
        <v>0</v>
      </c>
      <c r="BE1531" s="139">
        <v>0</v>
      </c>
      <c r="BF1531" s="139">
        <v>0</v>
      </c>
      <c r="BG1531" s="139">
        <v>0</v>
      </c>
      <c r="BH1531" s="139">
        <v>0</v>
      </c>
      <c r="BI1531" s="139">
        <v>0</v>
      </c>
      <c r="BJ1531" s="139">
        <v>0</v>
      </c>
      <c r="BK1531" s="139">
        <v>0</v>
      </c>
      <c r="BL1531" s="139">
        <v>0</v>
      </c>
      <c r="BM1531" s="139">
        <v>0</v>
      </c>
      <c r="BN1531" s="139">
        <v>0</v>
      </c>
      <c r="BO1531" s="139">
        <v>0</v>
      </c>
      <c r="BP1531" s="139">
        <v>0</v>
      </c>
      <c r="BQ1531" s="144">
        <v>0</v>
      </c>
    </row>
    <row r="1532" spans="11:69" x14ac:dyDescent="0.25">
      <c r="K1532" s="135" t="s">
        <v>328</v>
      </c>
      <c r="N1532" s="61" t="s">
        <v>3455</v>
      </c>
      <c r="V1532" s="61" t="s">
        <v>441</v>
      </c>
      <c r="W1532" s="61" t="s">
        <v>441</v>
      </c>
      <c r="X1532" s="61">
        <v>185</v>
      </c>
      <c r="AB1532" s="136" t="s">
        <v>387</v>
      </c>
      <c r="AC1532" s="179">
        <v>250030002200</v>
      </c>
      <c r="AD1532" s="180" t="s">
        <v>3456</v>
      </c>
      <c r="AE1532" s="139">
        <v>167478.34</v>
      </c>
      <c r="AF1532" s="17">
        <v>0</v>
      </c>
      <c r="AG1532" s="17">
        <v>0</v>
      </c>
      <c r="AH1532" s="140">
        <v>0</v>
      </c>
      <c r="AI1532" s="141">
        <v>0</v>
      </c>
      <c r="AJ1532" s="142">
        <v>0</v>
      </c>
      <c r="AK1532" s="121">
        <v>0</v>
      </c>
      <c r="AL1532" s="142">
        <v>0</v>
      </c>
      <c r="AM1532" s="181">
        <v>0</v>
      </c>
      <c r="AN1532" s="141">
        <v>0</v>
      </c>
      <c r="AO1532" s="140">
        <v>0</v>
      </c>
      <c r="AP1532" s="140">
        <v>0</v>
      </c>
      <c r="AQ1532" s="140">
        <v>0</v>
      </c>
      <c r="AR1532" s="142">
        <v>0</v>
      </c>
      <c r="AS1532" s="143">
        <v>0</v>
      </c>
      <c r="AT1532" s="142">
        <v>0</v>
      </c>
      <c r="AU1532" s="143">
        <v>0</v>
      </c>
      <c r="AV1532" s="142">
        <v>0</v>
      </c>
      <c r="AW1532" s="143">
        <v>0</v>
      </c>
      <c r="AX1532" s="142">
        <v>0</v>
      </c>
      <c r="AY1532" s="143">
        <v>0</v>
      </c>
      <c r="AZ1532" s="142">
        <v>0</v>
      </c>
      <c r="BA1532" s="143">
        <v>0</v>
      </c>
      <c r="BB1532" s="142">
        <v>0</v>
      </c>
      <c r="BC1532" s="143">
        <v>0</v>
      </c>
      <c r="BE1532" s="139">
        <v>0</v>
      </c>
      <c r="BF1532" s="139">
        <v>0</v>
      </c>
      <c r="BG1532" s="139">
        <v>0</v>
      </c>
      <c r="BH1532" s="139">
        <v>0</v>
      </c>
      <c r="BI1532" s="139">
        <v>0</v>
      </c>
      <c r="BJ1532" s="139">
        <v>0</v>
      </c>
      <c r="BK1532" s="139">
        <v>0</v>
      </c>
      <c r="BL1532" s="139">
        <v>0</v>
      </c>
      <c r="BM1532" s="139">
        <v>0</v>
      </c>
      <c r="BN1532" s="139">
        <v>0</v>
      </c>
      <c r="BO1532" s="139">
        <v>0</v>
      </c>
      <c r="BP1532" s="139">
        <v>0</v>
      </c>
      <c r="BQ1532" s="144">
        <v>0</v>
      </c>
    </row>
    <row r="1533" spans="11:69" x14ac:dyDescent="0.25">
      <c r="K1533" s="135" t="s">
        <v>328</v>
      </c>
      <c r="N1533" s="61" t="s">
        <v>3457</v>
      </c>
      <c r="V1533" s="61" t="s">
        <v>441</v>
      </c>
      <c r="W1533" s="61" t="s">
        <v>441</v>
      </c>
      <c r="X1533" s="61">
        <v>185</v>
      </c>
      <c r="AB1533" s="136" t="s">
        <v>387</v>
      </c>
      <c r="AC1533" s="179">
        <v>250030003000</v>
      </c>
      <c r="AD1533" s="180" t="s">
        <v>3458</v>
      </c>
      <c r="AE1533" s="139">
        <v>1465</v>
      </c>
      <c r="AF1533" s="17">
        <v>0</v>
      </c>
      <c r="AG1533" s="17">
        <v>0</v>
      </c>
      <c r="AH1533" s="140">
        <v>0</v>
      </c>
      <c r="AI1533" s="141">
        <v>0</v>
      </c>
      <c r="AJ1533" s="142">
        <v>0</v>
      </c>
      <c r="AK1533" s="121">
        <v>0</v>
      </c>
      <c r="AL1533" s="142">
        <v>0</v>
      </c>
      <c r="AM1533" s="181">
        <v>0</v>
      </c>
      <c r="AN1533" s="141">
        <v>0</v>
      </c>
      <c r="AO1533" s="140">
        <v>0</v>
      </c>
      <c r="AP1533" s="140">
        <v>0</v>
      </c>
      <c r="AQ1533" s="140">
        <v>0</v>
      </c>
      <c r="AR1533" s="142">
        <v>0</v>
      </c>
      <c r="AS1533" s="143">
        <v>0</v>
      </c>
      <c r="AT1533" s="142">
        <v>0</v>
      </c>
      <c r="AU1533" s="143">
        <v>0</v>
      </c>
      <c r="AV1533" s="142">
        <v>0</v>
      </c>
      <c r="AW1533" s="143">
        <v>0</v>
      </c>
      <c r="AX1533" s="142">
        <v>0</v>
      </c>
      <c r="AY1533" s="143">
        <v>0</v>
      </c>
      <c r="AZ1533" s="142">
        <v>0</v>
      </c>
      <c r="BA1533" s="143">
        <v>0</v>
      </c>
      <c r="BB1533" s="142">
        <v>0</v>
      </c>
      <c r="BC1533" s="143">
        <v>0</v>
      </c>
      <c r="BE1533" s="139">
        <v>0</v>
      </c>
      <c r="BF1533" s="139">
        <v>0</v>
      </c>
      <c r="BG1533" s="139">
        <v>0</v>
      </c>
      <c r="BH1533" s="139">
        <v>0</v>
      </c>
      <c r="BI1533" s="139">
        <v>0</v>
      </c>
      <c r="BJ1533" s="139">
        <v>0</v>
      </c>
      <c r="BK1533" s="139">
        <v>0</v>
      </c>
      <c r="BL1533" s="139">
        <v>0</v>
      </c>
      <c r="BM1533" s="139">
        <v>0</v>
      </c>
      <c r="BN1533" s="139">
        <v>0</v>
      </c>
      <c r="BO1533" s="139">
        <v>0</v>
      </c>
      <c r="BP1533" s="139">
        <v>0</v>
      </c>
      <c r="BQ1533" s="144">
        <v>0</v>
      </c>
    </row>
    <row r="1534" spans="11:69" x14ac:dyDescent="0.25">
      <c r="K1534" s="135" t="s">
        <v>328</v>
      </c>
      <c r="N1534" s="61" t="s">
        <v>3459</v>
      </c>
      <c r="V1534" s="61" t="s">
        <v>441</v>
      </c>
      <c r="W1534" s="61" t="s">
        <v>441</v>
      </c>
      <c r="X1534" s="61">
        <v>185</v>
      </c>
      <c r="AB1534" s="136" t="s">
        <v>387</v>
      </c>
      <c r="AC1534" s="179">
        <v>250030003500</v>
      </c>
      <c r="AD1534" s="180" t="s">
        <v>3460</v>
      </c>
      <c r="AE1534" s="139">
        <v>2142</v>
      </c>
      <c r="AF1534" s="17">
        <v>0</v>
      </c>
      <c r="AG1534" s="17">
        <v>0</v>
      </c>
      <c r="AH1534" s="140">
        <v>0</v>
      </c>
      <c r="AI1534" s="141">
        <v>0</v>
      </c>
      <c r="AJ1534" s="142">
        <v>0</v>
      </c>
      <c r="AK1534" s="121">
        <v>0</v>
      </c>
      <c r="AL1534" s="142">
        <v>0</v>
      </c>
      <c r="AM1534" s="181">
        <v>0</v>
      </c>
      <c r="AN1534" s="141">
        <v>0</v>
      </c>
      <c r="AO1534" s="140">
        <v>0</v>
      </c>
      <c r="AP1534" s="140">
        <v>0</v>
      </c>
      <c r="AQ1534" s="140">
        <v>0</v>
      </c>
      <c r="AR1534" s="142">
        <v>0</v>
      </c>
      <c r="AS1534" s="143">
        <v>0</v>
      </c>
      <c r="AT1534" s="142">
        <v>0</v>
      </c>
      <c r="AU1534" s="143">
        <v>0</v>
      </c>
      <c r="AV1534" s="142">
        <v>0</v>
      </c>
      <c r="AW1534" s="143">
        <v>0</v>
      </c>
      <c r="AX1534" s="142">
        <v>0</v>
      </c>
      <c r="AY1534" s="143">
        <v>0</v>
      </c>
      <c r="AZ1534" s="142">
        <v>0</v>
      </c>
      <c r="BA1534" s="143">
        <v>0</v>
      </c>
      <c r="BB1534" s="142">
        <v>0</v>
      </c>
      <c r="BC1534" s="143">
        <v>0</v>
      </c>
      <c r="BE1534" s="139">
        <v>0</v>
      </c>
      <c r="BF1534" s="139">
        <v>0</v>
      </c>
      <c r="BG1534" s="139">
        <v>0</v>
      </c>
      <c r="BH1534" s="139">
        <v>0</v>
      </c>
      <c r="BI1534" s="139">
        <v>0</v>
      </c>
      <c r="BJ1534" s="139">
        <v>0</v>
      </c>
      <c r="BK1534" s="139">
        <v>0</v>
      </c>
      <c r="BL1534" s="139">
        <v>0</v>
      </c>
      <c r="BM1534" s="139">
        <v>0</v>
      </c>
      <c r="BN1534" s="139">
        <v>0</v>
      </c>
      <c r="BO1534" s="139">
        <v>0</v>
      </c>
      <c r="BP1534" s="139">
        <v>0</v>
      </c>
      <c r="BQ1534" s="144">
        <v>0</v>
      </c>
    </row>
    <row r="1535" spans="11:69" x14ac:dyDescent="0.25">
      <c r="K1535" s="135" t="s">
        <v>328</v>
      </c>
      <c r="N1535" s="61" t="s">
        <v>3461</v>
      </c>
      <c r="V1535" s="61" t="s">
        <v>441</v>
      </c>
      <c r="W1535" s="61" t="s">
        <v>441</v>
      </c>
      <c r="X1535" s="61">
        <v>185</v>
      </c>
      <c r="AB1535" s="136" t="s">
        <v>387</v>
      </c>
      <c r="AC1535" s="179">
        <v>250030009400</v>
      </c>
      <c r="AD1535" s="180" t="s">
        <v>3462</v>
      </c>
      <c r="AE1535" s="139">
        <v>241814.16</v>
      </c>
      <c r="AF1535" s="17">
        <v>0</v>
      </c>
      <c r="AG1535" s="17">
        <v>0</v>
      </c>
      <c r="AH1535" s="140">
        <v>0</v>
      </c>
      <c r="AI1535" s="141">
        <v>0</v>
      </c>
      <c r="AJ1535" s="142">
        <v>0</v>
      </c>
      <c r="AK1535" s="121">
        <v>0</v>
      </c>
      <c r="AL1535" s="142">
        <v>0</v>
      </c>
      <c r="AM1535" s="181">
        <v>0</v>
      </c>
      <c r="AN1535" s="141">
        <v>0</v>
      </c>
      <c r="AO1535" s="140">
        <v>0</v>
      </c>
      <c r="AP1535" s="140">
        <v>0</v>
      </c>
      <c r="AQ1535" s="140">
        <v>0</v>
      </c>
      <c r="AR1535" s="142">
        <v>0</v>
      </c>
      <c r="AS1535" s="143">
        <v>0</v>
      </c>
      <c r="AT1535" s="142">
        <v>0</v>
      </c>
      <c r="AU1535" s="143">
        <v>0</v>
      </c>
      <c r="AV1535" s="142">
        <v>0</v>
      </c>
      <c r="AW1535" s="143">
        <v>0</v>
      </c>
      <c r="AX1535" s="142">
        <v>0</v>
      </c>
      <c r="AY1535" s="143">
        <v>0</v>
      </c>
      <c r="AZ1535" s="142">
        <v>0</v>
      </c>
      <c r="BA1535" s="143">
        <v>0</v>
      </c>
      <c r="BB1535" s="142">
        <v>0</v>
      </c>
      <c r="BC1535" s="143">
        <v>0</v>
      </c>
      <c r="BE1535" s="139">
        <v>0</v>
      </c>
      <c r="BF1535" s="139">
        <v>0</v>
      </c>
      <c r="BG1535" s="139">
        <v>0</v>
      </c>
      <c r="BH1535" s="139">
        <v>0</v>
      </c>
      <c r="BI1535" s="139">
        <v>0</v>
      </c>
      <c r="BJ1535" s="139">
        <v>0</v>
      </c>
      <c r="BK1535" s="139">
        <v>0</v>
      </c>
      <c r="BL1535" s="139">
        <v>0</v>
      </c>
      <c r="BM1535" s="139">
        <v>0</v>
      </c>
      <c r="BN1535" s="139">
        <v>0</v>
      </c>
      <c r="BO1535" s="139">
        <v>0</v>
      </c>
      <c r="BP1535" s="139">
        <v>0</v>
      </c>
      <c r="BQ1535" s="144">
        <v>0</v>
      </c>
    </row>
    <row r="1536" spans="11:69" x14ac:dyDescent="0.25">
      <c r="K1536" s="135" t="s">
        <v>328</v>
      </c>
      <c r="N1536" s="61" t="s">
        <v>3463</v>
      </c>
      <c r="V1536" s="61" t="s">
        <v>441</v>
      </c>
      <c r="W1536" s="61" t="s">
        <v>441</v>
      </c>
      <c r="X1536" s="61">
        <v>185</v>
      </c>
      <c r="AB1536" s="136" t="s">
        <v>387</v>
      </c>
      <c r="AC1536" s="179">
        <v>250030009401</v>
      </c>
      <c r="AD1536" s="180" t="s">
        <v>3464</v>
      </c>
      <c r="AE1536" s="139">
        <v>13642.120000000008</v>
      </c>
      <c r="AF1536" s="17">
        <v>0</v>
      </c>
      <c r="AG1536" s="17">
        <v>0</v>
      </c>
      <c r="AH1536" s="140">
        <v>0</v>
      </c>
      <c r="AI1536" s="141">
        <v>0</v>
      </c>
      <c r="AJ1536" s="142">
        <v>0</v>
      </c>
      <c r="AK1536" s="121">
        <v>0</v>
      </c>
      <c r="AL1536" s="142">
        <v>0</v>
      </c>
      <c r="AM1536" s="181">
        <v>0</v>
      </c>
      <c r="AN1536" s="141">
        <v>0</v>
      </c>
      <c r="AO1536" s="140">
        <v>0</v>
      </c>
      <c r="AP1536" s="140">
        <v>0</v>
      </c>
      <c r="AQ1536" s="140">
        <v>0</v>
      </c>
      <c r="AR1536" s="142">
        <v>0</v>
      </c>
      <c r="AS1536" s="143">
        <v>0</v>
      </c>
      <c r="AT1536" s="142">
        <v>0</v>
      </c>
      <c r="AU1536" s="143">
        <v>0</v>
      </c>
      <c r="AV1536" s="142">
        <v>0</v>
      </c>
      <c r="AW1536" s="143">
        <v>0</v>
      </c>
      <c r="AX1536" s="142">
        <v>0</v>
      </c>
      <c r="AY1536" s="143">
        <v>0</v>
      </c>
      <c r="AZ1536" s="142">
        <v>0</v>
      </c>
      <c r="BA1536" s="143">
        <v>0</v>
      </c>
      <c r="BB1536" s="142">
        <v>0</v>
      </c>
      <c r="BC1536" s="143">
        <v>0</v>
      </c>
      <c r="BE1536" s="139">
        <v>0</v>
      </c>
      <c r="BF1536" s="139">
        <v>0</v>
      </c>
      <c r="BG1536" s="139">
        <v>0</v>
      </c>
      <c r="BH1536" s="139">
        <v>0</v>
      </c>
      <c r="BI1536" s="139">
        <v>0</v>
      </c>
      <c r="BJ1536" s="139">
        <v>0</v>
      </c>
      <c r="BK1536" s="139">
        <v>0</v>
      </c>
      <c r="BL1536" s="139">
        <v>0</v>
      </c>
      <c r="BM1536" s="139">
        <v>0</v>
      </c>
      <c r="BN1536" s="139">
        <v>0</v>
      </c>
      <c r="BO1536" s="139">
        <v>0</v>
      </c>
      <c r="BP1536" s="139">
        <v>0</v>
      </c>
      <c r="BQ1536" s="144">
        <v>0</v>
      </c>
    </row>
    <row r="1537" spans="2:96" x14ac:dyDescent="0.25">
      <c r="K1537" s="135" t="s">
        <v>328</v>
      </c>
      <c r="N1537" s="61" t="s">
        <v>3465</v>
      </c>
      <c r="V1537" s="61" t="s">
        <v>441</v>
      </c>
      <c r="W1537" s="61" t="s">
        <v>441</v>
      </c>
      <c r="X1537" s="61">
        <v>185</v>
      </c>
      <c r="AB1537" s="136" t="s">
        <v>387</v>
      </c>
      <c r="AC1537" s="179">
        <v>250030009402</v>
      </c>
      <c r="AD1537" s="180" t="s">
        <v>3466</v>
      </c>
      <c r="AE1537" s="139">
        <v>17165.28</v>
      </c>
      <c r="AF1537" s="17">
        <v>0</v>
      </c>
      <c r="AG1537" s="17">
        <v>0</v>
      </c>
      <c r="AH1537" s="140">
        <v>0</v>
      </c>
      <c r="AI1537" s="141">
        <v>0</v>
      </c>
      <c r="AJ1537" s="142">
        <v>0</v>
      </c>
      <c r="AK1537" s="121">
        <v>0</v>
      </c>
      <c r="AL1537" s="142">
        <v>0</v>
      </c>
      <c r="AM1537" s="181">
        <v>0</v>
      </c>
      <c r="AN1537" s="141">
        <v>0</v>
      </c>
      <c r="AO1537" s="140">
        <v>0</v>
      </c>
      <c r="AP1537" s="140">
        <v>0</v>
      </c>
      <c r="AQ1537" s="140">
        <v>0</v>
      </c>
      <c r="AR1537" s="142">
        <v>0</v>
      </c>
      <c r="AS1537" s="143">
        <v>0</v>
      </c>
      <c r="AT1537" s="142">
        <v>0</v>
      </c>
      <c r="AU1537" s="143">
        <v>0</v>
      </c>
      <c r="AV1537" s="142">
        <v>0</v>
      </c>
      <c r="AW1537" s="143">
        <v>0</v>
      </c>
      <c r="AX1537" s="142">
        <v>0</v>
      </c>
      <c r="AY1537" s="143">
        <v>0</v>
      </c>
      <c r="AZ1537" s="142">
        <v>0</v>
      </c>
      <c r="BA1537" s="143">
        <v>0</v>
      </c>
      <c r="BB1537" s="142">
        <v>0</v>
      </c>
      <c r="BC1537" s="143">
        <v>0</v>
      </c>
      <c r="BE1537" s="139">
        <v>0</v>
      </c>
      <c r="BF1537" s="139">
        <v>0</v>
      </c>
      <c r="BG1537" s="139">
        <v>0</v>
      </c>
      <c r="BH1537" s="139">
        <v>0</v>
      </c>
      <c r="BI1537" s="139">
        <v>0</v>
      </c>
      <c r="BJ1537" s="139">
        <v>0</v>
      </c>
      <c r="BK1537" s="139">
        <v>0</v>
      </c>
      <c r="BL1537" s="139">
        <v>0</v>
      </c>
      <c r="BM1537" s="139">
        <v>0</v>
      </c>
      <c r="BN1537" s="139">
        <v>0</v>
      </c>
      <c r="BO1537" s="139">
        <v>0</v>
      </c>
      <c r="BP1537" s="139">
        <v>0</v>
      </c>
      <c r="BQ1537" s="144">
        <v>0</v>
      </c>
    </row>
    <row r="1538" spans="2:96" x14ac:dyDescent="0.25">
      <c r="K1538" s="135" t="s">
        <v>328</v>
      </c>
      <c r="N1538" s="61" t="s">
        <v>3467</v>
      </c>
      <c r="V1538" s="61" t="s">
        <v>441</v>
      </c>
      <c r="W1538" s="61" t="s">
        <v>441</v>
      </c>
      <c r="X1538" s="61">
        <v>185</v>
      </c>
      <c r="AB1538" s="136" t="s">
        <v>387</v>
      </c>
      <c r="AC1538" s="179">
        <v>250030009403</v>
      </c>
      <c r="AD1538" s="180" t="s">
        <v>3468</v>
      </c>
      <c r="AE1538" s="139">
        <v>29813.89</v>
      </c>
      <c r="AF1538" s="17">
        <v>0</v>
      </c>
      <c r="AG1538" s="17">
        <v>0</v>
      </c>
      <c r="AH1538" s="140">
        <v>0</v>
      </c>
      <c r="AI1538" s="141">
        <v>0</v>
      </c>
      <c r="AJ1538" s="142">
        <v>0</v>
      </c>
      <c r="AK1538" s="121">
        <v>0</v>
      </c>
      <c r="AL1538" s="142">
        <v>0</v>
      </c>
      <c r="AM1538" s="181">
        <v>0</v>
      </c>
      <c r="AN1538" s="141">
        <v>0</v>
      </c>
      <c r="AO1538" s="140">
        <v>0</v>
      </c>
      <c r="AP1538" s="140">
        <v>0</v>
      </c>
      <c r="AQ1538" s="140">
        <v>0</v>
      </c>
      <c r="AR1538" s="142">
        <v>0</v>
      </c>
      <c r="AS1538" s="143">
        <v>0</v>
      </c>
      <c r="AT1538" s="142">
        <v>0</v>
      </c>
      <c r="AU1538" s="143">
        <v>0</v>
      </c>
      <c r="AV1538" s="142">
        <v>0</v>
      </c>
      <c r="AW1538" s="143">
        <v>0</v>
      </c>
      <c r="AX1538" s="142">
        <v>0</v>
      </c>
      <c r="AY1538" s="143">
        <v>0</v>
      </c>
      <c r="AZ1538" s="142">
        <v>0</v>
      </c>
      <c r="BA1538" s="143">
        <v>0</v>
      </c>
      <c r="BB1538" s="142">
        <v>0</v>
      </c>
      <c r="BC1538" s="143">
        <v>0</v>
      </c>
      <c r="BE1538" s="139">
        <v>0</v>
      </c>
      <c r="BF1538" s="139">
        <v>0</v>
      </c>
      <c r="BG1538" s="139">
        <v>0</v>
      </c>
      <c r="BH1538" s="139">
        <v>0</v>
      </c>
      <c r="BI1538" s="139">
        <v>0</v>
      </c>
      <c r="BJ1538" s="139">
        <v>0</v>
      </c>
      <c r="BK1538" s="139">
        <v>0</v>
      </c>
      <c r="BL1538" s="139">
        <v>0</v>
      </c>
      <c r="BM1538" s="139">
        <v>0</v>
      </c>
      <c r="BN1538" s="139">
        <v>0</v>
      </c>
      <c r="BO1538" s="139">
        <v>0</v>
      </c>
      <c r="BP1538" s="139">
        <v>0</v>
      </c>
      <c r="BQ1538" s="144">
        <v>0</v>
      </c>
    </row>
    <row r="1539" spans="2:96" x14ac:dyDescent="0.25">
      <c r="K1539" s="135" t="s">
        <v>328</v>
      </c>
      <c r="N1539" s="61" t="s">
        <v>3469</v>
      </c>
      <c r="V1539" s="61" t="s">
        <v>441</v>
      </c>
      <c r="W1539" s="61" t="s">
        <v>441</v>
      </c>
      <c r="X1539" s="61">
        <v>185</v>
      </c>
      <c r="AB1539" s="136" t="s">
        <v>387</v>
      </c>
      <c r="AC1539" s="179">
        <v>250030009409</v>
      </c>
      <c r="AD1539" s="180" t="s">
        <v>3470</v>
      </c>
      <c r="AE1539" s="139">
        <v>15687.5</v>
      </c>
      <c r="AF1539" s="17">
        <v>0</v>
      </c>
      <c r="AG1539" s="17">
        <v>0</v>
      </c>
      <c r="AH1539" s="140">
        <v>0</v>
      </c>
      <c r="AI1539" s="141">
        <v>0</v>
      </c>
      <c r="AJ1539" s="142">
        <v>0</v>
      </c>
      <c r="AK1539" s="121">
        <v>0</v>
      </c>
      <c r="AL1539" s="142">
        <v>0</v>
      </c>
      <c r="AM1539" s="181">
        <v>0</v>
      </c>
      <c r="AN1539" s="141">
        <v>0</v>
      </c>
      <c r="AO1539" s="140">
        <v>0</v>
      </c>
      <c r="AP1539" s="140">
        <v>0</v>
      </c>
      <c r="AQ1539" s="140">
        <v>0</v>
      </c>
      <c r="AR1539" s="142">
        <v>0</v>
      </c>
      <c r="AS1539" s="143">
        <v>0</v>
      </c>
      <c r="AT1539" s="142">
        <v>0</v>
      </c>
      <c r="AU1539" s="143">
        <v>0</v>
      </c>
      <c r="AV1539" s="142">
        <v>0</v>
      </c>
      <c r="AW1539" s="143">
        <v>0</v>
      </c>
      <c r="AX1539" s="142">
        <v>0</v>
      </c>
      <c r="AY1539" s="143">
        <v>0</v>
      </c>
      <c r="AZ1539" s="142">
        <v>0</v>
      </c>
      <c r="BA1539" s="143">
        <v>0</v>
      </c>
      <c r="BB1539" s="142">
        <v>0</v>
      </c>
      <c r="BC1539" s="143">
        <v>0</v>
      </c>
      <c r="BE1539" s="139">
        <v>0</v>
      </c>
      <c r="BF1539" s="139">
        <v>0</v>
      </c>
      <c r="BG1539" s="139">
        <v>0</v>
      </c>
      <c r="BH1539" s="139">
        <v>0</v>
      </c>
      <c r="BI1539" s="139">
        <v>0</v>
      </c>
      <c r="BJ1539" s="139">
        <v>0</v>
      </c>
      <c r="BK1539" s="139">
        <v>0</v>
      </c>
      <c r="BL1539" s="139">
        <v>0</v>
      </c>
      <c r="BM1539" s="139">
        <v>0</v>
      </c>
      <c r="BN1539" s="139">
        <v>0</v>
      </c>
      <c r="BO1539" s="139">
        <v>0</v>
      </c>
      <c r="BP1539" s="139">
        <v>0</v>
      </c>
      <c r="BQ1539" s="144">
        <v>0</v>
      </c>
    </row>
    <row r="1540" spans="2:96" x14ac:dyDescent="0.25">
      <c r="K1540" s="135" t="s">
        <v>328</v>
      </c>
      <c r="N1540" s="61" t="s">
        <v>3471</v>
      </c>
      <c r="V1540" s="61" t="s">
        <v>441</v>
      </c>
      <c r="W1540" s="61" t="s">
        <v>441</v>
      </c>
      <c r="X1540" s="61">
        <v>185</v>
      </c>
      <c r="AB1540" s="136" t="s">
        <v>387</v>
      </c>
      <c r="AC1540" s="179">
        <v>250040100100</v>
      </c>
      <c r="AD1540" s="180" t="s">
        <v>3472</v>
      </c>
      <c r="AE1540" s="139">
        <v>2055</v>
      </c>
      <c r="AF1540" s="17">
        <v>0</v>
      </c>
      <c r="AG1540" s="17">
        <v>0</v>
      </c>
      <c r="AH1540" s="140">
        <v>0</v>
      </c>
      <c r="AI1540" s="141">
        <v>0</v>
      </c>
      <c r="AJ1540" s="142">
        <v>0</v>
      </c>
      <c r="AK1540" s="121">
        <v>0</v>
      </c>
      <c r="AL1540" s="142">
        <v>0</v>
      </c>
      <c r="AM1540" s="181">
        <v>0</v>
      </c>
      <c r="AN1540" s="141">
        <v>0</v>
      </c>
      <c r="AO1540" s="140">
        <v>0</v>
      </c>
      <c r="AP1540" s="140">
        <v>0</v>
      </c>
      <c r="AQ1540" s="140">
        <v>0</v>
      </c>
      <c r="AR1540" s="142">
        <v>0</v>
      </c>
      <c r="AS1540" s="143">
        <v>0</v>
      </c>
      <c r="AT1540" s="142">
        <v>0</v>
      </c>
      <c r="AU1540" s="143">
        <v>0</v>
      </c>
      <c r="AV1540" s="142">
        <v>0</v>
      </c>
      <c r="AW1540" s="143">
        <v>0</v>
      </c>
      <c r="AX1540" s="142">
        <v>0</v>
      </c>
      <c r="AY1540" s="143">
        <v>0</v>
      </c>
      <c r="AZ1540" s="142">
        <v>0</v>
      </c>
      <c r="BA1540" s="143">
        <v>0</v>
      </c>
      <c r="BB1540" s="142">
        <v>0</v>
      </c>
      <c r="BC1540" s="143">
        <v>0</v>
      </c>
      <c r="BE1540" s="139">
        <v>0</v>
      </c>
      <c r="BF1540" s="139">
        <v>0</v>
      </c>
      <c r="BG1540" s="139">
        <v>0</v>
      </c>
      <c r="BH1540" s="139">
        <v>0</v>
      </c>
      <c r="BI1540" s="139">
        <v>0</v>
      </c>
      <c r="BJ1540" s="139">
        <v>0</v>
      </c>
      <c r="BK1540" s="139">
        <v>0</v>
      </c>
      <c r="BL1540" s="139">
        <v>0</v>
      </c>
      <c r="BM1540" s="139">
        <v>0</v>
      </c>
      <c r="BN1540" s="139">
        <v>0</v>
      </c>
      <c r="BO1540" s="139">
        <v>0</v>
      </c>
      <c r="BP1540" s="139">
        <v>0</v>
      </c>
      <c r="BQ1540" s="144">
        <v>0</v>
      </c>
    </row>
    <row r="1541" spans="2:96" x14ac:dyDescent="0.25">
      <c r="K1541" s="135" t="s">
        <v>328</v>
      </c>
      <c r="N1541" s="61" t="s">
        <v>3473</v>
      </c>
      <c r="V1541" s="61" t="s">
        <v>441</v>
      </c>
      <c r="W1541" s="61" t="s">
        <v>441</v>
      </c>
      <c r="X1541" s="61">
        <v>185</v>
      </c>
      <c r="AB1541" s="136" t="s">
        <v>387</v>
      </c>
      <c r="AC1541" s="179">
        <v>250040700800</v>
      </c>
      <c r="AD1541" s="180" t="s">
        <v>3474</v>
      </c>
      <c r="AE1541" s="139">
        <v>3775</v>
      </c>
      <c r="AF1541" s="17">
        <v>0</v>
      </c>
      <c r="AG1541" s="17">
        <v>0</v>
      </c>
      <c r="AH1541" s="140">
        <v>0</v>
      </c>
      <c r="AI1541" s="141">
        <v>0</v>
      </c>
      <c r="AJ1541" s="142">
        <v>0</v>
      </c>
      <c r="AK1541" s="121">
        <v>0</v>
      </c>
      <c r="AL1541" s="142">
        <v>0</v>
      </c>
      <c r="AM1541" s="181">
        <v>0</v>
      </c>
      <c r="AN1541" s="141">
        <v>0</v>
      </c>
      <c r="AO1541" s="140">
        <v>0</v>
      </c>
      <c r="AP1541" s="140">
        <v>0</v>
      </c>
      <c r="AQ1541" s="140">
        <v>0</v>
      </c>
      <c r="AR1541" s="142">
        <v>0</v>
      </c>
      <c r="AS1541" s="143">
        <v>0</v>
      </c>
      <c r="AT1541" s="142">
        <v>0</v>
      </c>
      <c r="AU1541" s="143">
        <v>0</v>
      </c>
      <c r="AV1541" s="142">
        <v>0</v>
      </c>
      <c r="AW1541" s="143">
        <v>0</v>
      </c>
      <c r="AX1541" s="142">
        <v>0</v>
      </c>
      <c r="AY1541" s="143">
        <v>0</v>
      </c>
      <c r="AZ1541" s="142">
        <v>0</v>
      </c>
      <c r="BA1541" s="143">
        <v>0</v>
      </c>
      <c r="BB1541" s="142">
        <v>0</v>
      </c>
      <c r="BC1541" s="143">
        <v>0</v>
      </c>
      <c r="BE1541" s="139">
        <v>0</v>
      </c>
      <c r="BF1541" s="139">
        <v>0</v>
      </c>
      <c r="BG1541" s="139">
        <v>0</v>
      </c>
      <c r="BH1541" s="139">
        <v>0</v>
      </c>
      <c r="BI1541" s="139">
        <v>0</v>
      </c>
      <c r="BJ1541" s="139">
        <v>0</v>
      </c>
      <c r="BK1541" s="139">
        <v>0</v>
      </c>
      <c r="BL1541" s="139">
        <v>0</v>
      </c>
      <c r="BM1541" s="139">
        <v>0</v>
      </c>
      <c r="BN1541" s="139">
        <v>0</v>
      </c>
      <c r="BO1541" s="139">
        <v>0</v>
      </c>
      <c r="BP1541" s="139">
        <v>0</v>
      </c>
      <c r="BQ1541" s="144">
        <v>0</v>
      </c>
    </row>
    <row r="1542" spans="2:96" x14ac:dyDescent="0.25">
      <c r="K1542" s="135" t="s">
        <v>328</v>
      </c>
      <c r="N1542" s="61" t="s">
        <v>3475</v>
      </c>
      <c r="V1542" s="61" t="s">
        <v>441</v>
      </c>
      <c r="W1542" s="61" t="s">
        <v>441</v>
      </c>
      <c r="X1542" s="61">
        <v>185</v>
      </c>
      <c r="AB1542" s="136" t="s">
        <v>387</v>
      </c>
      <c r="AC1542" s="179">
        <v>250050009406</v>
      </c>
      <c r="AD1542" s="180" t="s">
        <v>3476</v>
      </c>
      <c r="AE1542" s="139">
        <v>508613.36000000004</v>
      </c>
      <c r="AF1542" s="17">
        <v>0</v>
      </c>
      <c r="AG1542" s="17">
        <v>0</v>
      </c>
      <c r="AH1542" s="140">
        <v>0</v>
      </c>
      <c r="AI1542" s="141">
        <v>0</v>
      </c>
      <c r="AJ1542" s="142">
        <v>0</v>
      </c>
      <c r="AK1542" s="121">
        <v>0</v>
      </c>
      <c r="AL1542" s="142">
        <v>0</v>
      </c>
      <c r="AM1542" s="181">
        <v>0</v>
      </c>
      <c r="AN1542" s="141">
        <v>0</v>
      </c>
      <c r="AO1542" s="140">
        <v>0</v>
      </c>
      <c r="AP1542" s="140">
        <v>0</v>
      </c>
      <c r="AQ1542" s="140">
        <v>0</v>
      </c>
      <c r="AR1542" s="142">
        <v>0</v>
      </c>
      <c r="AS1542" s="143">
        <v>0</v>
      </c>
      <c r="AT1542" s="142">
        <v>0</v>
      </c>
      <c r="AU1542" s="143">
        <v>0</v>
      </c>
      <c r="AV1542" s="142">
        <v>0</v>
      </c>
      <c r="AW1542" s="143">
        <v>0</v>
      </c>
      <c r="AX1542" s="142">
        <v>0</v>
      </c>
      <c r="AY1542" s="143">
        <v>0</v>
      </c>
      <c r="AZ1542" s="142">
        <v>0</v>
      </c>
      <c r="BA1542" s="143">
        <v>0</v>
      </c>
      <c r="BB1542" s="142">
        <v>0</v>
      </c>
      <c r="BC1542" s="143">
        <v>0</v>
      </c>
      <c r="BE1542" s="139">
        <v>0</v>
      </c>
      <c r="BF1542" s="139">
        <v>0</v>
      </c>
      <c r="BG1542" s="139">
        <v>0</v>
      </c>
      <c r="BH1542" s="139">
        <v>0</v>
      </c>
      <c r="BI1542" s="139">
        <v>0</v>
      </c>
      <c r="BJ1542" s="139">
        <v>0</v>
      </c>
      <c r="BK1542" s="139">
        <v>0</v>
      </c>
      <c r="BL1542" s="139">
        <v>0</v>
      </c>
      <c r="BM1542" s="139">
        <v>0</v>
      </c>
      <c r="BN1542" s="139">
        <v>0</v>
      </c>
      <c r="BO1542" s="139">
        <v>0</v>
      </c>
      <c r="BP1542" s="139">
        <v>0</v>
      </c>
      <c r="BQ1542" s="144">
        <v>0</v>
      </c>
    </row>
    <row r="1543" spans="2:96" x14ac:dyDescent="0.25">
      <c r="K1543" s="135" t="s">
        <v>328</v>
      </c>
      <c r="N1543" s="61" t="s">
        <v>3477</v>
      </c>
      <c r="V1543" s="61" t="s">
        <v>441</v>
      </c>
      <c r="W1543" s="61" t="s">
        <v>441</v>
      </c>
      <c r="X1543" s="61">
        <v>185</v>
      </c>
      <c r="AB1543" s="136" t="s">
        <v>387</v>
      </c>
      <c r="AC1543" s="179">
        <v>250050009407</v>
      </c>
      <c r="AD1543" s="180" t="s">
        <v>3478</v>
      </c>
      <c r="AE1543" s="139">
        <v>245625</v>
      </c>
      <c r="AF1543" s="17">
        <v>0</v>
      </c>
      <c r="AG1543" s="17">
        <v>0</v>
      </c>
      <c r="AH1543" s="140">
        <v>0</v>
      </c>
      <c r="AI1543" s="141">
        <v>0</v>
      </c>
      <c r="AJ1543" s="142">
        <v>0</v>
      </c>
      <c r="AK1543" s="121">
        <v>0</v>
      </c>
      <c r="AL1543" s="142">
        <v>0</v>
      </c>
      <c r="AM1543" s="181">
        <v>0</v>
      </c>
      <c r="AN1543" s="141">
        <v>0</v>
      </c>
      <c r="AO1543" s="140">
        <v>0</v>
      </c>
      <c r="AP1543" s="140">
        <v>0</v>
      </c>
      <c r="AQ1543" s="140">
        <v>0</v>
      </c>
      <c r="AR1543" s="142">
        <v>0</v>
      </c>
      <c r="AS1543" s="143">
        <v>0</v>
      </c>
      <c r="AT1543" s="142">
        <v>0</v>
      </c>
      <c r="AU1543" s="143">
        <v>0</v>
      </c>
      <c r="AV1543" s="142">
        <v>0</v>
      </c>
      <c r="AW1543" s="143">
        <v>0</v>
      </c>
      <c r="AX1543" s="142">
        <v>0</v>
      </c>
      <c r="AY1543" s="143">
        <v>0</v>
      </c>
      <c r="AZ1543" s="142">
        <v>0</v>
      </c>
      <c r="BA1543" s="143">
        <v>0</v>
      </c>
      <c r="BB1543" s="142">
        <v>0</v>
      </c>
      <c r="BC1543" s="143">
        <v>0</v>
      </c>
      <c r="BE1543" s="139">
        <v>0</v>
      </c>
      <c r="BF1543" s="139">
        <v>0</v>
      </c>
      <c r="BG1543" s="139">
        <v>0</v>
      </c>
      <c r="BH1543" s="139">
        <v>0</v>
      </c>
      <c r="BI1543" s="139">
        <v>0</v>
      </c>
      <c r="BJ1543" s="139">
        <v>0</v>
      </c>
      <c r="BK1543" s="139">
        <v>0</v>
      </c>
      <c r="BL1543" s="139">
        <v>0</v>
      </c>
      <c r="BM1543" s="139">
        <v>0</v>
      </c>
      <c r="BN1543" s="139">
        <v>0</v>
      </c>
      <c r="BO1543" s="139">
        <v>0</v>
      </c>
      <c r="BP1543" s="139">
        <v>0</v>
      </c>
      <c r="BQ1543" s="144">
        <v>0</v>
      </c>
    </row>
    <row r="1544" spans="2:96" x14ac:dyDescent="0.25">
      <c r="K1544" s="135" t="s">
        <v>328</v>
      </c>
      <c r="N1544" s="61" t="s">
        <v>3479</v>
      </c>
      <c r="V1544" s="61" t="s">
        <v>441</v>
      </c>
      <c r="W1544" s="61" t="s">
        <v>441</v>
      </c>
      <c r="X1544" s="61">
        <v>185</v>
      </c>
      <c r="AB1544" s="136" t="s">
        <v>387</v>
      </c>
      <c r="AC1544" s="179">
        <v>250050009408</v>
      </c>
      <c r="AD1544" s="180" t="s">
        <v>3480</v>
      </c>
      <c r="AE1544" s="139">
        <v>44959.899999999994</v>
      </c>
      <c r="AF1544" s="17">
        <v>0</v>
      </c>
      <c r="AG1544" s="17">
        <v>0</v>
      </c>
      <c r="AH1544" s="140">
        <v>0</v>
      </c>
      <c r="AI1544" s="141">
        <v>0</v>
      </c>
      <c r="AJ1544" s="142">
        <v>0</v>
      </c>
      <c r="AK1544" s="121">
        <v>0</v>
      </c>
      <c r="AL1544" s="142">
        <v>0</v>
      </c>
      <c r="AM1544" s="181">
        <v>0</v>
      </c>
      <c r="AN1544" s="141">
        <v>0</v>
      </c>
      <c r="AO1544" s="140">
        <v>0</v>
      </c>
      <c r="AP1544" s="140">
        <v>0</v>
      </c>
      <c r="AQ1544" s="140">
        <v>0</v>
      </c>
      <c r="AR1544" s="142">
        <v>0</v>
      </c>
      <c r="AS1544" s="143">
        <v>0</v>
      </c>
      <c r="AT1544" s="142">
        <v>0</v>
      </c>
      <c r="AU1544" s="143">
        <v>0</v>
      </c>
      <c r="AV1544" s="142">
        <v>0</v>
      </c>
      <c r="AW1544" s="143">
        <v>0</v>
      </c>
      <c r="AX1544" s="142">
        <v>0</v>
      </c>
      <c r="AY1544" s="143">
        <v>0</v>
      </c>
      <c r="AZ1544" s="142">
        <v>0</v>
      </c>
      <c r="BA1544" s="143">
        <v>0</v>
      </c>
      <c r="BB1544" s="142">
        <v>0</v>
      </c>
      <c r="BC1544" s="143">
        <v>0</v>
      </c>
      <c r="BE1544" s="139">
        <v>0</v>
      </c>
      <c r="BF1544" s="139">
        <v>0</v>
      </c>
      <c r="BG1544" s="139">
        <v>0</v>
      </c>
      <c r="BH1544" s="139">
        <v>0</v>
      </c>
      <c r="BI1544" s="139">
        <v>0</v>
      </c>
      <c r="BJ1544" s="139">
        <v>0</v>
      </c>
      <c r="BK1544" s="139">
        <v>0</v>
      </c>
      <c r="BL1544" s="139">
        <v>0</v>
      </c>
      <c r="BM1544" s="139">
        <v>0</v>
      </c>
      <c r="BN1544" s="139">
        <v>0</v>
      </c>
      <c r="BO1544" s="139">
        <v>0</v>
      </c>
      <c r="BP1544" s="139">
        <v>0</v>
      </c>
      <c r="BQ1544" s="144">
        <v>0</v>
      </c>
    </row>
    <row r="1545" spans="2:96" x14ac:dyDescent="0.25">
      <c r="K1545" s="135" t="s">
        <v>328</v>
      </c>
      <c r="N1545" s="61" t="s">
        <v>3481</v>
      </c>
      <c r="V1545" s="61" t="s">
        <v>441</v>
      </c>
      <c r="W1545" s="61" t="s">
        <v>441</v>
      </c>
      <c r="X1545" s="61">
        <v>185</v>
      </c>
      <c r="AB1545" s="136" t="s">
        <v>387</v>
      </c>
      <c r="AC1545" s="179">
        <v>250050120450</v>
      </c>
      <c r="AD1545" s="180" t="s">
        <v>3482</v>
      </c>
      <c r="AE1545" s="139">
        <v>13430</v>
      </c>
      <c r="AF1545" s="17">
        <v>0</v>
      </c>
      <c r="AG1545" s="17">
        <v>0</v>
      </c>
      <c r="AH1545" s="140">
        <v>0</v>
      </c>
      <c r="AI1545" s="141">
        <v>0</v>
      </c>
      <c r="AJ1545" s="142">
        <v>0</v>
      </c>
      <c r="AK1545" s="121">
        <v>0</v>
      </c>
      <c r="AL1545" s="142">
        <v>0</v>
      </c>
      <c r="AM1545" s="181">
        <v>0</v>
      </c>
      <c r="AN1545" s="141">
        <v>0</v>
      </c>
      <c r="AO1545" s="140">
        <v>0</v>
      </c>
      <c r="AP1545" s="140">
        <v>0</v>
      </c>
      <c r="AQ1545" s="140">
        <v>0</v>
      </c>
      <c r="AR1545" s="142">
        <v>0</v>
      </c>
      <c r="AS1545" s="143">
        <v>0</v>
      </c>
      <c r="AT1545" s="142">
        <v>0</v>
      </c>
      <c r="AU1545" s="143">
        <v>0</v>
      </c>
      <c r="AV1545" s="142">
        <v>0</v>
      </c>
      <c r="AW1545" s="143">
        <v>0</v>
      </c>
      <c r="AX1545" s="142">
        <v>0</v>
      </c>
      <c r="AY1545" s="143">
        <v>0</v>
      </c>
      <c r="AZ1545" s="142">
        <v>0</v>
      </c>
      <c r="BA1545" s="143">
        <v>0</v>
      </c>
      <c r="BB1545" s="142">
        <v>0</v>
      </c>
      <c r="BC1545" s="143">
        <v>0</v>
      </c>
      <c r="BE1545" s="139">
        <v>0</v>
      </c>
      <c r="BF1545" s="139">
        <v>0</v>
      </c>
      <c r="BG1545" s="139">
        <v>0</v>
      </c>
      <c r="BH1545" s="139">
        <v>0</v>
      </c>
      <c r="BI1545" s="139">
        <v>0</v>
      </c>
      <c r="BJ1545" s="139">
        <v>0</v>
      </c>
      <c r="BK1545" s="139">
        <v>0</v>
      </c>
      <c r="BL1545" s="139">
        <v>0</v>
      </c>
      <c r="BM1545" s="139">
        <v>0</v>
      </c>
      <c r="BN1545" s="139">
        <v>0</v>
      </c>
      <c r="BO1545" s="139">
        <v>0</v>
      </c>
      <c r="BP1545" s="139">
        <v>0</v>
      </c>
      <c r="BQ1545" s="144">
        <v>0</v>
      </c>
    </row>
    <row r="1546" spans="2:96" ht="18.75" hidden="1" x14ac:dyDescent="0.3">
      <c r="B1546" s="120" t="s">
        <v>318</v>
      </c>
      <c r="C1546" s="120" t="s">
        <v>318</v>
      </c>
      <c r="J1546" s="120" t="s">
        <v>318</v>
      </c>
      <c r="K1546" s="135" t="s">
        <v>321</v>
      </c>
      <c r="N1546" s="61" t="s">
        <v>323</v>
      </c>
      <c r="AC1546" s="145"/>
      <c r="AD1546" s="165"/>
      <c r="AE1546" s="17"/>
      <c r="AI1546" s="163"/>
      <c r="AS1546" s="61"/>
      <c r="AU1546" s="61"/>
      <c r="AW1546" s="61"/>
      <c r="AY1546" s="61"/>
      <c r="BA1546" s="61"/>
      <c r="BB1546" s="61"/>
      <c r="BC1546" s="61"/>
      <c r="BE1546" s="17"/>
      <c r="BF1546" s="17"/>
      <c r="BG1546" s="17"/>
      <c r="BH1546" s="17"/>
      <c r="BI1546" s="17"/>
      <c r="BJ1546" s="17"/>
      <c r="BK1546" s="17"/>
      <c r="BL1546" s="17"/>
      <c r="BM1546" s="17"/>
      <c r="BN1546" s="17"/>
      <c r="BO1546" s="17"/>
      <c r="BP1546" s="17"/>
      <c r="BQ1546" s="166"/>
    </row>
    <row r="1547" spans="2:96" ht="17.25" x14ac:dyDescent="0.3">
      <c r="K1547" s="135" t="s">
        <v>325</v>
      </c>
      <c r="V1547" s="61" t="s">
        <v>441</v>
      </c>
      <c r="W1547" s="61" t="s">
        <v>441</v>
      </c>
      <c r="AB1547" s="136" t="s">
        <v>387</v>
      </c>
      <c r="AC1547" s="167" t="s">
        <v>463</v>
      </c>
      <c r="AD1547" s="138"/>
      <c r="AE1547" s="168">
        <v>1996696.22</v>
      </c>
      <c r="AF1547" s="168">
        <v>2011990.7200000002</v>
      </c>
      <c r="AG1547" s="168">
        <v>1673384.5999999996</v>
      </c>
      <c r="AH1547" s="169">
        <v>1518349.8167479688</v>
      </c>
      <c r="AI1547" s="170">
        <v>537217.98</v>
      </c>
      <c r="AJ1547" s="169">
        <v>1611653.94</v>
      </c>
      <c r="AK1547" s="170">
        <v>1375380.71</v>
      </c>
      <c r="AL1547" s="169">
        <v>1650456.852</v>
      </c>
      <c r="AM1547" s="170">
        <v>1265291.5139566408</v>
      </c>
      <c r="AN1547" s="170">
        <v>1628439.0127913279</v>
      </c>
      <c r="AO1547" s="169">
        <v>1297653.3542857144</v>
      </c>
      <c r="AP1547" s="169">
        <v>2184285.25</v>
      </c>
      <c r="AQ1547" s="169">
        <v>2325638.2499999991</v>
      </c>
      <c r="AR1547" s="169">
        <v>713984.30999999912</v>
      </c>
      <c r="AS1547" s="171">
        <v>0.44301341142751721</v>
      </c>
      <c r="AT1547" s="169">
        <v>807288.43325203029</v>
      </c>
      <c r="AU1547" s="171">
        <v>0.53168803680636412</v>
      </c>
      <c r="AV1547" s="169">
        <v>652253.64999999944</v>
      </c>
      <c r="AW1547" s="171">
        <v>0.38978107602998113</v>
      </c>
      <c r="AX1547" s="169">
        <v>572631.31000000006</v>
      </c>
      <c r="AY1547" s="171">
        <v>0.35530661749879139</v>
      </c>
      <c r="AZ1547" s="169">
        <v>665935.43325203122</v>
      </c>
      <c r="BA1547" s="171">
        <v>0.43859157218350692</v>
      </c>
      <c r="BB1547" s="169">
        <v>141352.99999999907</v>
      </c>
      <c r="BC1547" s="171">
        <v>6.4713617417871169E-2</v>
      </c>
      <c r="BE1547" s="168">
        <v>193803.18749999991</v>
      </c>
      <c r="BF1547" s="168">
        <v>193803.18749999991</v>
      </c>
      <c r="BG1547" s="168">
        <v>193803.18749999991</v>
      </c>
      <c r="BH1547" s="168">
        <v>193803.18749999991</v>
      </c>
      <c r="BI1547" s="168">
        <v>193803.18749999991</v>
      </c>
      <c r="BJ1547" s="168">
        <v>193803.18749999991</v>
      </c>
      <c r="BK1547" s="168">
        <v>193803.18749999991</v>
      </c>
      <c r="BL1547" s="168">
        <v>193803.18749999991</v>
      </c>
      <c r="BM1547" s="168">
        <v>193803.18749999991</v>
      </c>
      <c r="BN1547" s="168">
        <v>193803.18749999991</v>
      </c>
      <c r="BO1547" s="168">
        <v>193803.18749999991</v>
      </c>
      <c r="BP1547" s="168">
        <v>193803.18749999991</v>
      </c>
      <c r="BQ1547" s="172">
        <v>2325638.2499999991</v>
      </c>
    </row>
    <row r="1548" spans="2:96" ht="18.75" x14ac:dyDescent="0.3">
      <c r="K1548" s="135" t="s">
        <v>325</v>
      </c>
      <c r="AC1548" s="145"/>
      <c r="AD1548" s="173"/>
      <c r="AE1548" s="174"/>
      <c r="AI1548" s="175"/>
      <c r="AS1548" s="61"/>
      <c r="AU1548" s="61"/>
      <c r="AW1548" s="61"/>
      <c r="AY1548" s="61"/>
      <c r="BA1548" s="61"/>
      <c r="BB1548" s="61"/>
      <c r="BC1548" s="61"/>
      <c r="BE1548" s="174"/>
      <c r="BF1548" s="174"/>
      <c r="BG1548" s="174"/>
      <c r="BH1548" s="174"/>
      <c r="BI1548" s="174"/>
      <c r="BJ1548" s="174"/>
      <c r="BK1548" s="174"/>
      <c r="BL1548" s="174"/>
      <c r="BM1548" s="174"/>
      <c r="BN1548" s="174"/>
      <c r="BO1548" s="174"/>
      <c r="BP1548" s="174"/>
      <c r="BQ1548" s="176"/>
    </row>
    <row r="1549" spans="2:96" ht="18.75" x14ac:dyDescent="0.3">
      <c r="K1549" s="135" t="s">
        <v>325</v>
      </c>
      <c r="M1549" s="61" t="s">
        <v>460</v>
      </c>
      <c r="N1549" s="61" t="s">
        <v>1748</v>
      </c>
      <c r="V1549" s="61" t="s">
        <v>441</v>
      </c>
      <c r="W1549" s="61" t="s">
        <v>461</v>
      </c>
      <c r="X1549" s="61">
        <v>186</v>
      </c>
      <c r="AB1549" s="136" t="s">
        <v>387</v>
      </c>
      <c r="AC1549" s="162" t="s">
        <v>462</v>
      </c>
      <c r="AD1549" s="138"/>
      <c r="AE1549" s="39"/>
      <c r="AI1549" s="163"/>
      <c r="AS1549" s="61"/>
      <c r="AU1549" s="61"/>
      <c r="AW1549" s="61"/>
      <c r="AY1549" s="61"/>
      <c r="BA1549" s="61"/>
      <c r="BB1549" s="61"/>
      <c r="BC1549" s="61"/>
      <c r="BE1549" s="39"/>
      <c r="BF1549" s="39"/>
      <c r="BG1549" s="39"/>
      <c r="BH1549" s="39"/>
      <c r="BI1549" s="39"/>
      <c r="BJ1549" s="39"/>
      <c r="BK1549" s="39"/>
      <c r="BL1549" s="39"/>
      <c r="BM1549" s="39"/>
      <c r="BN1549" s="39"/>
      <c r="BO1549" s="39"/>
      <c r="BP1549" s="39"/>
      <c r="BQ1549" s="164"/>
      <c r="BS1549" s="61">
        <v>2410579.23</v>
      </c>
      <c r="BT1549" s="61">
        <v>2305834.75</v>
      </c>
      <c r="BU1549" s="61">
        <v>81313.31</v>
      </c>
      <c r="BV1549" s="61">
        <v>52448.693333333387</v>
      </c>
      <c r="BW1549" s="61">
        <v>22058.18</v>
      </c>
      <c r="BX1549" s="61">
        <v>66174.540000000008</v>
      </c>
      <c r="BY1549" s="61">
        <v>56890.86</v>
      </c>
      <c r="BZ1549" s="61">
        <v>68269.032000000007</v>
      </c>
      <c r="CA1549" s="61">
        <v>43707.244444444485</v>
      </c>
      <c r="CB1549" s="61">
        <v>65632.308888888903</v>
      </c>
      <c r="CC1549" s="61">
        <v>66140.588571428627</v>
      </c>
      <c r="CD1549" s="61">
        <v>82941.489999999991</v>
      </c>
      <c r="CE1549" s="61">
        <v>82941.490000000005</v>
      </c>
      <c r="CG1549" s="61">
        <v>6911.7908333333316</v>
      </c>
      <c r="CH1549" s="61">
        <v>6911.7908333333316</v>
      </c>
      <c r="CI1549" s="61">
        <v>6911.7908333333316</v>
      </c>
      <c r="CJ1549" s="61">
        <v>6911.7908333333316</v>
      </c>
      <c r="CK1549" s="61">
        <v>6911.7908333333316</v>
      </c>
      <c r="CL1549" s="61">
        <v>6911.7908333333316</v>
      </c>
      <c r="CM1549" s="61">
        <v>6911.7908333333316</v>
      </c>
      <c r="CN1549" s="61">
        <v>6911.7908333333316</v>
      </c>
      <c r="CO1549" s="61">
        <v>6911.7908333333316</v>
      </c>
      <c r="CP1549" s="61">
        <v>6911.7908333333316</v>
      </c>
      <c r="CQ1549" s="61">
        <v>6911.7908333333316</v>
      </c>
      <c r="CR1549" s="61">
        <v>6911.7908333333316</v>
      </c>
    </row>
    <row r="1550" spans="2:96" x14ac:dyDescent="0.25">
      <c r="K1550" s="135" t="s">
        <v>328</v>
      </c>
      <c r="N1550" s="61" t="s">
        <v>1749</v>
      </c>
      <c r="V1550" s="61" t="s">
        <v>441</v>
      </c>
      <c r="W1550" s="61" t="s">
        <v>461</v>
      </c>
      <c r="X1550" s="61">
        <v>186</v>
      </c>
      <c r="AB1550" s="136" t="s">
        <v>387</v>
      </c>
      <c r="AC1550" s="179">
        <v>5000850</v>
      </c>
      <c r="AD1550" s="180" t="s">
        <v>1750</v>
      </c>
      <c r="AE1550" s="139">
        <v>3379.31</v>
      </c>
      <c r="AF1550" s="17">
        <v>2305834.75</v>
      </c>
      <c r="AG1550" s="17">
        <v>81313.31</v>
      </c>
      <c r="AH1550" s="140">
        <v>52448.693333333387</v>
      </c>
      <c r="AI1550" s="141">
        <v>22058.18</v>
      </c>
      <c r="AJ1550" s="142">
        <v>66174.540000000008</v>
      </c>
      <c r="AK1550" s="121">
        <v>56890.86</v>
      </c>
      <c r="AL1550" s="142">
        <v>68269.032000000007</v>
      </c>
      <c r="AM1550" s="181">
        <v>43707.244444444485</v>
      </c>
      <c r="AN1550" s="141">
        <v>65632.308888888903</v>
      </c>
      <c r="AO1550" s="140">
        <v>66140.588571428627</v>
      </c>
      <c r="AP1550" s="140">
        <v>82941.489999999991</v>
      </c>
      <c r="AQ1550" s="140">
        <v>82941.490000000005</v>
      </c>
      <c r="AR1550" s="142">
        <v>16766.949999999997</v>
      </c>
      <c r="AS1550" s="143">
        <v>0.25337463622716522</v>
      </c>
      <c r="AT1550" s="142">
        <v>30492.796666666618</v>
      </c>
      <c r="AU1550" s="143">
        <v>0.58138334301051386</v>
      </c>
      <c r="AV1550" s="142">
        <v>1628.1800000000076</v>
      </c>
      <c r="AW1550" s="143">
        <v>2.0023536122192143E-2</v>
      </c>
      <c r="AX1550" s="142">
        <v>16766.949999999983</v>
      </c>
      <c r="AY1550" s="143">
        <v>0.253374636227165</v>
      </c>
      <c r="AZ1550" s="142">
        <v>30492.796666666603</v>
      </c>
      <c r="BA1550" s="143">
        <v>0.58138334301051364</v>
      </c>
      <c r="BB1550" s="142">
        <v>1.4551915228366852E-11</v>
      </c>
      <c r="BC1550" s="143">
        <v>1.754479601025597E-16</v>
      </c>
      <c r="BE1550" s="139">
        <v>6911.7908333333316</v>
      </c>
      <c r="BF1550" s="139">
        <v>6911.7908333333316</v>
      </c>
      <c r="BG1550" s="139">
        <v>6911.7908333333316</v>
      </c>
      <c r="BH1550" s="139">
        <v>6911.7908333333316</v>
      </c>
      <c r="BI1550" s="139">
        <v>6911.7908333333316</v>
      </c>
      <c r="BJ1550" s="139">
        <v>6911.7908333333316</v>
      </c>
      <c r="BK1550" s="139">
        <v>6911.7908333333316</v>
      </c>
      <c r="BL1550" s="139">
        <v>6911.7908333333316</v>
      </c>
      <c r="BM1550" s="139">
        <v>6911.7908333333316</v>
      </c>
      <c r="BN1550" s="139">
        <v>6911.7908333333316</v>
      </c>
      <c r="BO1550" s="139">
        <v>6911.7908333333316</v>
      </c>
      <c r="BP1550" s="139">
        <v>6911.7908333333316</v>
      </c>
      <c r="BQ1550" s="144">
        <v>82941.489999999976</v>
      </c>
    </row>
    <row r="1551" spans="2:96" x14ac:dyDescent="0.25">
      <c r="K1551" s="135" t="s">
        <v>328</v>
      </c>
      <c r="N1551" s="61" t="s">
        <v>3483</v>
      </c>
      <c r="V1551" s="61" t="s">
        <v>441</v>
      </c>
      <c r="W1551" s="61" t="s">
        <v>461</v>
      </c>
      <c r="X1551" s="61">
        <v>186</v>
      </c>
      <c r="AB1551" s="136" t="s">
        <v>387</v>
      </c>
      <c r="AC1551" s="179">
        <v>250030004000</v>
      </c>
      <c r="AD1551" s="180" t="s">
        <v>3484</v>
      </c>
      <c r="AE1551" s="139">
        <v>254800</v>
      </c>
      <c r="AF1551" s="17">
        <v>0</v>
      </c>
      <c r="AG1551" s="17">
        <v>0</v>
      </c>
      <c r="AH1551" s="140">
        <v>0</v>
      </c>
      <c r="AI1551" s="141">
        <v>0</v>
      </c>
      <c r="AJ1551" s="142">
        <v>0</v>
      </c>
      <c r="AK1551" s="121">
        <v>0</v>
      </c>
      <c r="AL1551" s="142">
        <v>0</v>
      </c>
      <c r="AM1551" s="181">
        <v>0</v>
      </c>
      <c r="AN1551" s="141">
        <v>0</v>
      </c>
      <c r="AO1551" s="140">
        <v>0</v>
      </c>
      <c r="AP1551" s="140">
        <v>0</v>
      </c>
      <c r="AQ1551" s="140">
        <v>0</v>
      </c>
      <c r="AR1551" s="142">
        <v>0</v>
      </c>
      <c r="AS1551" s="143">
        <v>0</v>
      </c>
      <c r="AT1551" s="142">
        <v>0</v>
      </c>
      <c r="AU1551" s="143">
        <v>0</v>
      </c>
      <c r="AV1551" s="142">
        <v>0</v>
      </c>
      <c r="AW1551" s="143">
        <v>0</v>
      </c>
      <c r="AX1551" s="142">
        <v>0</v>
      </c>
      <c r="AY1551" s="143">
        <v>0</v>
      </c>
      <c r="AZ1551" s="142">
        <v>0</v>
      </c>
      <c r="BA1551" s="143">
        <v>0</v>
      </c>
      <c r="BB1551" s="142">
        <v>0</v>
      </c>
      <c r="BC1551" s="143">
        <v>0</v>
      </c>
      <c r="BE1551" s="139">
        <v>0</v>
      </c>
      <c r="BF1551" s="139">
        <v>0</v>
      </c>
      <c r="BG1551" s="139">
        <v>0</v>
      </c>
      <c r="BH1551" s="139">
        <v>0</v>
      </c>
      <c r="BI1551" s="139">
        <v>0</v>
      </c>
      <c r="BJ1551" s="139">
        <v>0</v>
      </c>
      <c r="BK1551" s="139">
        <v>0</v>
      </c>
      <c r="BL1551" s="139">
        <v>0</v>
      </c>
      <c r="BM1551" s="139">
        <v>0</v>
      </c>
      <c r="BN1551" s="139">
        <v>0</v>
      </c>
      <c r="BO1551" s="139">
        <v>0</v>
      </c>
      <c r="BP1551" s="139">
        <v>0</v>
      </c>
      <c r="BQ1551" s="144">
        <v>0</v>
      </c>
    </row>
    <row r="1552" spans="2:96" x14ac:dyDescent="0.25">
      <c r="K1552" s="135" t="s">
        <v>328</v>
      </c>
      <c r="N1552" s="61" t="s">
        <v>3485</v>
      </c>
      <c r="V1552" s="61" t="s">
        <v>441</v>
      </c>
      <c r="W1552" s="61" t="s">
        <v>461</v>
      </c>
      <c r="X1552" s="61">
        <v>186</v>
      </c>
      <c r="AB1552" s="136" t="s">
        <v>387</v>
      </c>
      <c r="AC1552" s="179">
        <v>250030009430</v>
      </c>
      <c r="AD1552" s="180" t="s">
        <v>3486</v>
      </c>
      <c r="AE1552" s="139">
        <v>2152399.92</v>
      </c>
      <c r="AF1552" s="17">
        <v>0</v>
      </c>
      <c r="AG1552" s="17">
        <v>0</v>
      </c>
      <c r="AH1552" s="140">
        <v>0</v>
      </c>
      <c r="AI1552" s="141">
        <v>0</v>
      </c>
      <c r="AJ1552" s="142">
        <v>0</v>
      </c>
      <c r="AK1552" s="121">
        <v>0</v>
      </c>
      <c r="AL1552" s="142">
        <v>0</v>
      </c>
      <c r="AM1552" s="181">
        <v>0</v>
      </c>
      <c r="AN1552" s="141">
        <v>0</v>
      </c>
      <c r="AO1552" s="140">
        <v>0</v>
      </c>
      <c r="AP1552" s="140">
        <v>0</v>
      </c>
      <c r="AQ1552" s="140">
        <v>0</v>
      </c>
      <c r="AR1552" s="142">
        <v>0</v>
      </c>
      <c r="AS1552" s="143">
        <v>0</v>
      </c>
      <c r="AT1552" s="142">
        <v>0</v>
      </c>
      <c r="AU1552" s="143">
        <v>0</v>
      </c>
      <c r="AV1552" s="142">
        <v>0</v>
      </c>
      <c r="AW1552" s="143">
        <v>0</v>
      </c>
      <c r="AX1552" s="142">
        <v>0</v>
      </c>
      <c r="AY1552" s="143">
        <v>0</v>
      </c>
      <c r="AZ1552" s="142">
        <v>0</v>
      </c>
      <c r="BA1552" s="143">
        <v>0</v>
      </c>
      <c r="BB1552" s="142">
        <v>0</v>
      </c>
      <c r="BC1552" s="143">
        <v>0</v>
      </c>
      <c r="BE1552" s="139">
        <v>0</v>
      </c>
      <c r="BF1552" s="139">
        <v>0</v>
      </c>
      <c r="BG1552" s="139">
        <v>0</v>
      </c>
      <c r="BH1552" s="139">
        <v>0</v>
      </c>
      <c r="BI1552" s="139">
        <v>0</v>
      </c>
      <c r="BJ1552" s="139">
        <v>0</v>
      </c>
      <c r="BK1552" s="139">
        <v>0</v>
      </c>
      <c r="BL1552" s="139">
        <v>0</v>
      </c>
      <c r="BM1552" s="139">
        <v>0</v>
      </c>
      <c r="BN1552" s="139">
        <v>0</v>
      </c>
      <c r="BO1552" s="139">
        <v>0</v>
      </c>
      <c r="BP1552" s="139">
        <v>0</v>
      </c>
      <c r="BQ1552" s="144">
        <v>0</v>
      </c>
    </row>
    <row r="1553" spans="2:96" ht="18.75" hidden="1" x14ac:dyDescent="0.3">
      <c r="B1553" s="120" t="s">
        <v>318</v>
      </c>
      <c r="C1553" s="120" t="s">
        <v>318</v>
      </c>
      <c r="J1553" s="120" t="s">
        <v>318</v>
      </c>
      <c r="K1553" s="135" t="s">
        <v>321</v>
      </c>
      <c r="N1553" s="61" t="s">
        <v>323</v>
      </c>
      <c r="AC1553" s="145"/>
      <c r="AD1553" s="165"/>
      <c r="AE1553" s="17"/>
      <c r="AI1553" s="163"/>
      <c r="AS1553" s="61"/>
      <c r="AU1553" s="61"/>
      <c r="AW1553" s="61"/>
      <c r="AY1553" s="61"/>
      <c r="BA1553" s="61"/>
      <c r="BB1553" s="61"/>
      <c r="BC1553" s="61"/>
      <c r="BE1553" s="17"/>
      <c r="BF1553" s="17"/>
      <c r="BG1553" s="17"/>
      <c r="BH1553" s="17"/>
      <c r="BI1553" s="17"/>
      <c r="BJ1553" s="17"/>
      <c r="BK1553" s="17"/>
      <c r="BL1553" s="17"/>
      <c r="BM1553" s="17"/>
      <c r="BN1553" s="17"/>
      <c r="BO1553" s="17"/>
      <c r="BP1553" s="17"/>
      <c r="BQ1553" s="166"/>
    </row>
    <row r="1554" spans="2:96" ht="17.25" x14ac:dyDescent="0.3">
      <c r="K1554" s="135" t="s">
        <v>325</v>
      </c>
      <c r="V1554" s="61" t="s">
        <v>441</v>
      </c>
      <c r="W1554" s="61" t="s">
        <v>461</v>
      </c>
      <c r="AB1554" s="136" t="s">
        <v>387</v>
      </c>
      <c r="AC1554" s="167" t="s">
        <v>1751</v>
      </c>
      <c r="AD1554" s="138"/>
      <c r="AE1554" s="168">
        <v>2410579.23</v>
      </c>
      <c r="AF1554" s="168">
        <v>2305834.75</v>
      </c>
      <c r="AG1554" s="168">
        <v>81313.31</v>
      </c>
      <c r="AH1554" s="169">
        <v>52448.693333333387</v>
      </c>
      <c r="AI1554" s="170">
        <v>22058.18</v>
      </c>
      <c r="AJ1554" s="169">
        <v>66174.540000000008</v>
      </c>
      <c r="AK1554" s="170">
        <v>56890.86</v>
      </c>
      <c r="AL1554" s="169">
        <v>68269.032000000007</v>
      </c>
      <c r="AM1554" s="170">
        <v>43707.244444444485</v>
      </c>
      <c r="AN1554" s="170">
        <v>65632.308888888903</v>
      </c>
      <c r="AO1554" s="169">
        <v>66140.588571428627</v>
      </c>
      <c r="AP1554" s="169">
        <v>82941.489999999991</v>
      </c>
      <c r="AQ1554" s="169">
        <v>82941.490000000005</v>
      </c>
      <c r="AR1554" s="169">
        <v>16766.949999999997</v>
      </c>
      <c r="AS1554" s="171">
        <v>0.25337463622716522</v>
      </c>
      <c r="AT1554" s="169">
        <v>30492.796666666618</v>
      </c>
      <c r="AU1554" s="171">
        <v>0.58138334301051386</v>
      </c>
      <c r="AV1554" s="169">
        <v>1628.1800000000076</v>
      </c>
      <c r="AW1554" s="171">
        <v>2.0023536122192143E-2</v>
      </c>
      <c r="AX1554" s="169">
        <v>16766.949999999983</v>
      </c>
      <c r="AY1554" s="171">
        <v>0.253374636227165</v>
      </c>
      <c r="AZ1554" s="169">
        <v>30492.796666666603</v>
      </c>
      <c r="BA1554" s="171">
        <v>0.58138334301051364</v>
      </c>
      <c r="BB1554" s="169">
        <v>1.4551915228366852E-11</v>
      </c>
      <c r="BC1554" s="171">
        <v>1.754479601025597E-16</v>
      </c>
      <c r="BE1554" s="168">
        <v>6911.7908333333316</v>
      </c>
      <c r="BF1554" s="168">
        <v>6911.7908333333316</v>
      </c>
      <c r="BG1554" s="168">
        <v>6911.7908333333316</v>
      </c>
      <c r="BH1554" s="168">
        <v>6911.7908333333316</v>
      </c>
      <c r="BI1554" s="168">
        <v>6911.7908333333316</v>
      </c>
      <c r="BJ1554" s="168">
        <v>6911.7908333333316</v>
      </c>
      <c r="BK1554" s="168">
        <v>6911.7908333333316</v>
      </c>
      <c r="BL1554" s="168">
        <v>6911.7908333333316</v>
      </c>
      <c r="BM1554" s="168">
        <v>6911.7908333333316</v>
      </c>
      <c r="BN1554" s="168">
        <v>6911.7908333333316</v>
      </c>
      <c r="BO1554" s="168">
        <v>6911.7908333333316</v>
      </c>
      <c r="BP1554" s="168">
        <v>6911.7908333333316</v>
      </c>
      <c r="BQ1554" s="172">
        <v>82941.489999999976</v>
      </c>
    </row>
    <row r="1555" spans="2:96" ht="18.75" x14ac:dyDescent="0.3">
      <c r="K1555" s="135" t="s">
        <v>325</v>
      </c>
      <c r="AC1555" s="145"/>
      <c r="AD1555" s="173"/>
      <c r="AE1555" s="174"/>
      <c r="AI1555" s="175"/>
      <c r="AS1555" s="61"/>
      <c r="AU1555" s="61"/>
      <c r="AW1555" s="61"/>
      <c r="AY1555" s="61"/>
      <c r="BA1555" s="61"/>
      <c r="BB1555" s="61"/>
      <c r="BC1555" s="61"/>
      <c r="BE1555" s="174"/>
      <c r="BF1555" s="174"/>
      <c r="BG1555" s="174"/>
      <c r="BH1555" s="174"/>
      <c r="BI1555" s="174"/>
      <c r="BJ1555" s="174"/>
      <c r="BK1555" s="174"/>
      <c r="BL1555" s="174"/>
      <c r="BM1555" s="174"/>
      <c r="BN1555" s="174"/>
      <c r="BO1555" s="174"/>
      <c r="BP1555" s="174"/>
      <c r="BQ1555" s="176"/>
    </row>
    <row r="1556" spans="2:96" ht="18.75" x14ac:dyDescent="0.3">
      <c r="K1556" s="135" t="s">
        <v>325</v>
      </c>
      <c r="M1556" s="61" t="s">
        <v>2237</v>
      </c>
      <c r="N1556" s="61" t="s">
        <v>3487</v>
      </c>
      <c r="V1556" s="61" t="s">
        <v>441</v>
      </c>
      <c r="W1556" s="61" t="s">
        <v>2238</v>
      </c>
      <c r="X1556" s="61">
        <v>187</v>
      </c>
      <c r="AB1556" s="136" t="s">
        <v>387</v>
      </c>
      <c r="AC1556" s="162" t="s">
        <v>2239</v>
      </c>
      <c r="AD1556" s="138"/>
      <c r="AE1556" s="39"/>
      <c r="AI1556" s="163"/>
      <c r="AS1556" s="61"/>
      <c r="AU1556" s="61"/>
      <c r="AW1556" s="61"/>
      <c r="AY1556" s="61"/>
      <c r="BA1556" s="61"/>
      <c r="BB1556" s="61"/>
      <c r="BC1556" s="61"/>
      <c r="BE1556" s="39"/>
      <c r="BF1556" s="39"/>
      <c r="BG1556" s="39"/>
      <c r="BH1556" s="39"/>
      <c r="BI1556" s="39"/>
      <c r="BJ1556" s="39"/>
      <c r="BK1556" s="39"/>
      <c r="BL1556" s="39"/>
      <c r="BM1556" s="39"/>
      <c r="BN1556" s="39"/>
      <c r="BO1556" s="39"/>
      <c r="BP1556" s="39"/>
      <c r="BQ1556" s="164"/>
      <c r="BS1556" s="61">
        <v>25999.919999999998</v>
      </c>
      <c r="BT1556" s="61">
        <v>49979.519999999997</v>
      </c>
      <c r="BU1556" s="61">
        <v>83550.960000000006</v>
      </c>
      <c r="BV1556" s="61">
        <v>100261.20000000003</v>
      </c>
      <c r="BW1556" s="61">
        <v>33420.32</v>
      </c>
      <c r="BX1556" s="61">
        <v>100260.95999999999</v>
      </c>
      <c r="BY1556" s="61">
        <v>83550.8</v>
      </c>
      <c r="BZ1556" s="61">
        <v>100260.95999999999</v>
      </c>
      <c r="CA1556" s="61">
        <v>83551.000000000015</v>
      </c>
      <c r="CB1556" s="61">
        <v>100261.00000000001</v>
      </c>
      <c r="CC1556" s="61">
        <v>100260.96</v>
      </c>
      <c r="CD1556" s="61">
        <v>85787</v>
      </c>
      <c r="CE1556" s="61">
        <v>85787.000000000044</v>
      </c>
      <c r="CG1556" s="61">
        <v>7148.9166666666697</v>
      </c>
      <c r="CH1556" s="61">
        <v>7148.9166666666697</v>
      </c>
      <c r="CI1556" s="61">
        <v>7148.9166666666697</v>
      </c>
      <c r="CJ1556" s="61">
        <v>7148.9166666666697</v>
      </c>
      <c r="CK1556" s="61">
        <v>7148.9166666666697</v>
      </c>
      <c r="CL1556" s="61">
        <v>7148.9166666666697</v>
      </c>
      <c r="CM1556" s="61">
        <v>7148.9166666666697</v>
      </c>
      <c r="CN1556" s="61">
        <v>7148.9166666666697</v>
      </c>
      <c r="CO1556" s="61">
        <v>7148.9166666666697</v>
      </c>
      <c r="CP1556" s="61">
        <v>7148.9166666666697</v>
      </c>
      <c r="CQ1556" s="61">
        <v>7148.9166666666697</v>
      </c>
      <c r="CR1556" s="61">
        <v>7148.9166666666697</v>
      </c>
    </row>
    <row r="1557" spans="2:96" x14ac:dyDescent="0.25">
      <c r="K1557" s="135" t="s">
        <v>328</v>
      </c>
      <c r="N1557" s="61" t="s">
        <v>3488</v>
      </c>
      <c r="V1557" s="61" t="s">
        <v>441</v>
      </c>
      <c r="W1557" s="61" t="s">
        <v>2238</v>
      </c>
      <c r="X1557" s="61">
        <v>187</v>
      </c>
      <c r="AB1557" s="136" t="s">
        <v>387</v>
      </c>
      <c r="AC1557" s="179">
        <v>3500001</v>
      </c>
      <c r="AD1557" s="180" t="s">
        <v>3489</v>
      </c>
      <c r="AE1557" s="139">
        <v>6499.98</v>
      </c>
      <c r="AF1557" s="17">
        <v>49979.519999999997</v>
      </c>
      <c r="AG1557" s="17">
        <v>83550.960000000006</v>
      </c>
      <c r="AH1557" s="140">
        <v>100261.20000000003</v>
      </c>
      <c r="AI1557" s="141">
        <v>33420.32</v>
      </c>
      <c r="AJ1557" s="142">
        <v>100260.95999999999</v>
      </c>
      <c r="AK1557" s="121">
        <v>83550.8</v>
      </c>
      <c r="AL1557" s="142">
        <v>100260.95999999999</v>
      </c>
      <c r="AM1557" s="181">
        <v>83551.000000000015</v>
      </c>
      <c r="AN1557" s="141">
        <v>100261.00000000001</v>
      </c>
      <c r="AO1557" s="140">
        <v>100260.96</v>
      </c>
      <c r="AP1557" s="140">
        <v>85787</v>
      </c>
      <c r="AQ1557" s="140">
        <v>85787.000000000044</v>
      </c>
      <c r="AR1557" s="142">
        <v>-14473.959999999948</v>
      </c>
      <c r="AS1557" s="143">
        <v>-0.14436287065274409</v>
      </c>
      <c r="AT1557" s="142">
        <v>-14474.199999999983</v>
      </c>
      <c r="AU1557" s="143">
        <v>-0.14436491883201058</v>
      </c>
      <c r="AV1557" s="142">
        <v>2236.0400000000373</v>
      </c>
      <c r="AW1557" s="143">
        <v>2.676258896367004E-2</v>
      </c>
      <c r="AX1557" s="142">
        <v>-14473.959999999992</v>
      </c>
      <c r="AY1557" s="143">
        <v>-0.14436287065274453</v>
      </c>
      <c r="AZ1557" s="142">
        <v>-14474.200000000026</v>
      </c>
      <c r="BA1557" s="143">
        <v>-0.14436491883201102</v>
      </c>
      <c r="BB1557" s="142">
        <v>4.3655745685100555E-11</v>
      </c>
      <c r="BC1557" s="143">
        <v>5.0888532860573926E-16</v>
      </c>
      <c r="BE1557" s="139">
        <v>7148.9166666666697</v>
      </c>
      <c r="BF1557" s="139">
        <v>7148.9166666666697</v>
      </c>
      <c r="BG1557" s="139">
        <v>7148.9166666666697</v>
      </c>
      <c r="BH1557" s="139">
        <v>7148.9166666666697</v>
      </c>
      <c r="BI1557" s="139">
        <v>7148.9166666666697</v>
      </c>
      <c r="BJ1557" s="139">
        <v>7148.9166666666697</v>
      </c>
      <c r="BK1557" s="139">
        <v>7148.9166666666697</v>
      </c>
      <c r="BL1557" s="139">
        <v>7148.9166666666697</v>
      </c>
      <c r="BM1557" s="139">
        <v>7148.9166666666697</v>
      </c>
      <c r="BN1557" s="139">
        <v>7148.9166666666697</v>
      </c>
      <c r="BO1557" s="139">
        <v>7148.9166666666697</v>
      </c>
      <c r="BP1557" s="139">
        <v>7148.9166666666697</v>
      </c>
      <c r="BQ1557" s="144">
        <v>85787.000000000044</v>
      </c>
    </row>
    <row r="1558" spans="2:96" x14ac:dyDescent="0.25">
      <c r="K1558" s="135" t="s">
        <v>328</v>
      </c>
      <c r="N1558" s="61" t="s">
        <v>3490</v>
      </c>
      <c r="V1558" s="61" t="s">
        <v>441</v>
      </c>
      <c r="W1558" s="61" t="s">
        <v>2238</v>
      </c>
      <c r="X1558" s="61">
        <v>187</v>
      </c>
      <c r="AB1558" s="136" t="s">
        <v>387</v>
      </c>
      <c r="AC1558" s="179">
        <v>250030009350</v>
      </c>
      <c r="AD1558" s="180" t="s">
        <v>3491</v>
      </c>
      <c r="AE1558" s="139">
        <v>19499.939999999999</v>
      </c>
      <c r="AF1558" s="17">
        <v>0</v>
      </c>
      <c r="AG1558" s="17">
        <v>0</v>
      </c>
      <c r="AH1558" s="140">
        <v>0</v>
      </c>
      <c r="AI1558" s="141">
        <v>0</v>
      </c>
      <c r="AJ1558" s="142">
        <v>0</v>
      </c>
      <c r="AK1558" s="121">
        <v>0</v>
      </c>
      <c r="AL1558" s="142">
        <v>0</v>
      </c>
      <c r="AM1558" s="181">
        <v>0</v>
      </c>
      <c r="AN1558" s="141">
        <v>0</v>
      </c>
      <c r="AO1558" s="140">
        <v>0</v>
      </c>
      <c r="AP1558" s="140">
        <v>0</v>
      </c>
      <c r="AQ1558" s="140">
        <v>0</v>
      </c>
      <c r="AR1558" s="142">
        <v>0</v>
      </c>
      <c r="AS1558" s="143">
        <v>0</v>
      </c>
      <c r="AT1558" s="142">
        <v>0</v>
      </c>
      <c r="AU1558" s="143">
        <v>0</v>
      </c>
      <c r="AV1558" s="142">
        <v>0</v>
      </c>
      <c r="AW1558" s="143">
        <v>0</v>
      </c>
      <c r="AX1558" s="142">
        <v>0</v>
      </c>
      <c r="AY1558" s="143">
        <v>0</v>
      </c>
      <c r="AZ1558" s="142">
        <v>0</v>
      </c>
      <c r="BA1558" s="143">
        <v>0</v>
      </c>
      <c r="BB1558" s="142">
        <v>0</v>
      </c>
      <c r="BC1558" s="143">
        <v>0</v>
      </c>
      <c r="BE1558" s="139">
        <v>0</v>
      </c>
      <c r="BF1558" s="139">
        <v>0</v>
      </c>
      <c r="BG1558" s="139">
        <v>0</v>
      </c>
      <c r="BH1558" s="139">
        <v>0</v>
      </c>
      <c r="BI1558" s="139">
        <v>0</v>
      </c>
      <c r="BJ1558" s="139">
        <v>0</v>
      </c>
      <c r="BK1558" s="139">
        <v>0</v>
      </c>
      <c r="BL1558" s="139">
        <v>0</v>
      </c>
      <c r="BM1558" s="139">
        <v>0</v>
      </c>
      <c r="BN1558" s="139">
        <v>0</v>
      </c>
      <c r="BO1558" s="139">
        <v>0</v>
      </c>
      <c r="BP1558" s="139">
        <v>0</v>
      </c>
      <c r="BQ1558" s="144">
        <v>0</v>
      </c>
    </row>
    <row r="1559" spans="2:96" ht="18.75" hidden="1" x14ac:dyDescent="0.3">
      <c r="B1559" s="120" t="s">
        <v>318</v>
      </c>
      <c r="C1559" s="120" t="s">
        <v>318</v>
      </c>
      <c r="J1559" s="120" t="s">
        <v>318</v>
      </c>
      <c r="K1559" s="135" t="s">
        <v>321</v>
      </c>
      <c r="N1559" s="61" t="s">
        <v>323</v>
      </c>
      <c r="AC1559" s="145"/>
      <c r="AD1559" s="165"/>
      <c r="AE1559" s="17"/>
      <c r="AI1559" s="163"/>
      <c r="AS1559" s="61"/>
      <c r="AU1559" s="61"/>
      <c r="AW1559" s="61"/>
      <c r="AY1559" s="61"/>
      <c r="BA1559" s="61"/>
      <c r="BB1559" s="61"/>
      <c r="BC1559" s="61"/>
      <c r="BE1559" s="17"/>
      <c r="BF1559" s="17"/>
      <c r="BG1559" s="17"/>
      <c r="BH1559" s="17"/>
      <c r="BI1559" s="17"/>
      <c r="BJ1559" s="17"/>
      <c r="BK1559" s="17"/>
      <c r="BL1559" s="17"/>
      <c r="BM1559" s="17"/>
      <c r="BN1559" s="17"/>
      <c r="BO1559" s="17"/>
      <c r="BP1559" s="17"/>
      <c r="BQ1559" s="166"/>
    </row>
    <row r="1560" spans="2:96" ht="17.25" x14ac:dyDescent="0.3">
      <c r="K1560" s="135" t="s">
        <v>325</v>
      </c>
      <c r="V1560" s="61" t="s">
        <v>441</v>
      </c>
      <c r="W1560" s="61" t="s">
        <v>2238</v>
      </c>
      <c r="AB1560" s="136" t="s">
        <v>387</v>
      </c>
      <c r="AC1560" s="167" t="s">
        <v>3492</v>
      </c>
      <c r="AD1560" s="138"/>
      <c r="AE1560" s="168">
        <v>25999.919999999998</v>
      </c>
      <c r="AF1560" s="168">
        <v>49979.519999999997</v>
      </c>
      <c r="AG1560" s="168">
        <v>83550.960000000006</v>
      </c>
      <c r="AH1560" s="169">
        <v>100261.20000000003</v>
      </c>
      <c r="AI1560" s="170">
        <v>33420.32</v>
      </c>
      <c r="AJ1560" s="169">
        <v>100260.95999999999</v>
      </c>
      <c r="AK1560" s="170">
        <v>83550.8</v>
      </c>
      <c r="AL1560" s="169">
        <v>100260.95999999999</v>
      </c>
      <c r="AM1560" s="170">
        <v>83551.000000000015</v>
      </c>
      <c r="AN1560" s="170">
        <v>100261.00000000001</v>
      </c>
      <c r="AO1560" s="169">
        <v>100260.96</v>
      </c>
      <c r="AP1560" s="169">
        <v>85787</v>
      </c>
      <c r="AQ1560" s="169">
        <v>85787.000000000044</v>
      </c>
      <c r="AR1560" s="169">
        <v>-14473.959999999948</v>
      </c>
      <c r="AS1560" s="171">
        <v>-0.14436287065274409</v>
      </c>
      <c r="AT1560" s="169">
        <v>-14474.199999999983</v>
      </c>
      <c r="AU1560" s="171">
        <v>-0.14436491883201058</v>
      </c>
      <c r="AV1560" s="169">
        <v>2236.0400000000373</v>
      </c>
      <c r="AW1560" s="171">
        <v>2.676258896367004E-2</v>
      </c>
      <c r="AX1560" s="169">
        <v>-14473.959999999992</v>
      </c>
      <c r="AY1560" s="171">
        <v>-0.14436287065274453</v>
      </c>
      <c r="AZ1560" s="169">
        <v>-14474.200000000026</v>
      </c>
      <c r="BA1560" s="171">
        <v>-0.14436491883201102</v>
      </c>
      <c r="BB1560" s="169">
        <v>4.3655745685100555E-11</v>
      </c>
      <c r="BC1560" s="171">
        <v>5.0888532860573926E-16</v>
      </c>
      <c r="BE1560" s="168">
        <v>7148.9166666666697</v>
      </c>
      <c r="BF1560" s="168">
        <v>7148.9166666666697</v>
      </c>
      <c r="BG1560" s="168">
        <v>7148.9166666666697</v>
      </c>
      <c r="BH1560" s="168">
        <v>7148.9166666666697</v>
      </c>
      <c r="BI1560" s="168">
        <v>7148.9166666666697</v>
      </c>
      <c r="BJ1560" s="168">
        <v>7148.9166666666697</v>
      </c>
      <c r="BK1560" s="168">
        <v>7148.9166666666697</v>
      </c>
      <c r="BL1560" s="168">
        <v>7148.9166666666697</v>
      </c>
      <c r="BM1560" s="168">
        <v>7148.9166666666697</v>
      </c>
      <c r="BN1560" s="168">
        <v>7148.9166666666697</v>
      </c>
      <c r="BO1560" s="168">
        <v>7148.9166666666697</v>
      </c>
      <c r="BP1560" s="168">
        <v>7148.9166666666697</v>
      </c>
      <c r="BQ1560" s="172">
        <v>85787.000000000044</v>
      </c>
    </row>
    <row r="1561" spans="2:96" ht="18.75" x14ac:dyDescent="0.3">
      <c r="K1561" s="135" t="s">
        <v>325</v>
      </c>
      <c r="AC1561" s="145"/>
      <c r="AD1561" s="173"/>
      <c r="AE1561" s="174"/>
      <c r="AI1561" s="175"/>
      <c r="AS1561" s="61"/>
      <c r="AU1561" s="61"/>
      <c r="AW1561" s="61"/>
      <c r="AY1561" s="61"/>
      <c r="BA1561" s="61"/>
      <c r="BB1561" s="61"/>
      <c r="BC1561" s="61"/>
      <c r="BE1561" s="174"/>
      <c r="BF1561" s="174"/>
      <c r="BG1561" s="174"/>
      <c r="BH1561" s="174"/>
      <c r="BI1561" s="174"/>
      <c r="BJ1561" s="174"/>
      <c r="BK1561" s="174"/>
      <c r="BL1561" s="174"/>
      <c r="BM1561" s="174"/>
      <c r="BN1561" s="174"/>
      <c r="BO1561" s="174"/>
      <c r="BP1561" s="174"/>
      <c r="BQ1561" s="176"/>
    </row>
    <row r="1562" spans="2:96" hidden="1" x14ac:dyDescent="0.25">
      <c r="B1562" s="120" t="s">
        <v>318</v>
      </c>
      <c r="C1562" s="120" t="s">
        <v>318</v>
      </c>
      <c r="J1562" s="120" t="s">
        <v>318</v>
      </c>
      <c r="K1562" s="135" t="s">
        <v>319</v>
      </c>
      <c r="M1562" s="61" t="s">
        <v>323</v>
      </c>
      <c r="AE1562" s="17"/>
      <c r="AI1562" s="152"/>
      <c r="AS1562" s="61"/>
      <c r="AU1562" s="61"/>
      <c r="AW1562" s="61"/>
      <c r="AY1562" s="61"/>
      <c r="BA1562" s="61"/>
      <c r="BB1562" s="61"/>
      <c r="BC1562" s="61"/>
      <c r="BE1562" s="17"/>
      <c r="BF1562" s="17"/>
      <c r="BG1562" s="17"/>
      <c r="BH1562" s="17"/>
      <c r="BI1562" s="17"/>
      <c r="BJ1562" s="17"/>
      <c r="BK1562" s="17"/>
      <c r="BL1562" s="17"/>
      <c r="BM1562" s="17"/>
      <c r="BN1562" s="17"/>
      <c r="BO1562" s="17"/>
      <c r="BP1562" s="17"/>
      <c r="BQ1562" s="153"/>
    </row>
    <row r="1563" spans="2:96" ht="18.75" x14ac:dyDescent="0.3">
      <c r="K1563" s="135" t="s">
        <v>321</v>
      </c>
      <c r="V1563" s="61" t="s">
        <v>441</v>
      </c>
      <c r="AB1563" s="136" t="s">
        <v>387</v>
      </c>
      <c r="AC1563" s="154" t="s">
        <v>463</v>
      </c>
      <c r="AD1563" s="155"/>
      <c r="AE1563" s="156">
        <v>7753444.9700000007</v>
      </c>
      <c r="AF1563" s="156">
        <v>6560099.7999999989</v>
      </c>
      <c r="AG1563" s="156">
        <v>4314901.5799999991</v>
      </c>
      <c r="AH1563" s="156">
        <v>3746231.3289035223</v>
      </c>
      <c r="AI1563" s="157">
        <v>1396077.7199999995</v>
      </c>
      <c r="AJ1563" s="156">
        <v>4188233.1599999983</v>
      </c>
      <c r="AK1563" s="157">
        <v>4258369.59</v>
      </c>
      <c r="AL1563" s="156">
        <v>5110043.5079999994</v>
      </c>
      <c r="AM1563" s="157">
        <v>3121859.4407529347</v>
      </c>
      <c r="AN1563" s="157">
        <v>4882741.4781505875</v>
      </c>
      <c r="AO1563" s="156">
        <v>4053785.874285711</v>
      </c>
      <c r="AP1563" s="156">
        <v>4576837.9300000006</v>
      </c>
      <c r="AQ1563" s="156">
        <v>4718190.9299999978</v>
      </c>
      <c r="AR1563" s="156">
        <v>529957.76999999955</v>
      </c>
      <c r="AS1563" s="158">
        <v>0.12653492529054897</v>
      </c>
      <c r="AT1563" s="156">
        <v>971959.6010964755</v>
      </c>
      <c r="AU1563" s="158">
        <v>0.25944996871855125</v>
      </c>
      <c r="AV1563" s="156">
        <v>403289.3499999987</v>
      </c>
      <c r="AW1563" s="158">
        <v>9.3464321844392753E-2</v>
      </c>
      <c r="AX1563" s="156">
        <v>388604.77000000235</v>
      </c>
      <c r="AY1563" s="158">
        <v>9.2784894048258404E-2</v>
      </c>
      <c r="AZ1563" s="156">
        <v>830606.60109647829</v>
      </c>
      <c r="BA1563" s="158">
        <v>0.22171791546561728</v>
      </c>
      <c r="BB1563" s="156">
        <v>141352.99999999721</v>
      </c>
      <c r="BC1563" s="158">
        <v>3.0884423298772386E-2</v>
      </c>
      <c r="BE1563" s="156">
        <v>393182.5774999999</v>
      </c>
      <c r="BF1563" s="156">
        <v>393182.5774999999</v>
      </c>
      <c r="BG1563" s="156">
        <v>393182.5774999999</v>
      </c>
      <c r="BH1563" s="156">
        <v>393182.5774999999</v>
      </c>
      <c r="BI1563" s="156">
        <v>393182.5774999999</v>
      </c>
      <c r="BJ1563" s="156">
        <v>393182.5774999999</v>
      </c>
      <c r="BK1563" s="156">
        <v>393182.5774999999</v>
      </c>
      <c r="BL1563" s="156">
        <v>393182.5774999999</v>
      </c>
      <c r="BM1563" s="156">
        <v>393182.5774999999</v>
      </c>
      <c r="BN1563" s="156">
        <v>393182.5774999999</v>
      </c>
      <c r="BO1563" s="156">
        <v>393182.5774999999</v>
      </c>
      <c r="BP1563" s="156">
        <v>393182.5774999999</v>
      </c>
      <c r="BQ1563" s="159">
        <v>4718190.9299999978</v>
      </c>
    </row>
    <row r="1564" spans="2:96" hidden="1" x14ac:dyDescent="0.25">
      <c r="B1564" s="120" t="s">
        <v>318</v>
      </c>
      <c r="C1564" s="120" t="s">
        <v>318</v>
      </c>
      <c r="D1564" s="120" t="s">
        <v>318</v>
      </c>
      <c r="E1564" s="120" t="s">
        <v>318</v>
      </c>
      <c r="F1564" s="120" t="s">
        <v>318</v>
      </c>
      <c r="G1564" s="120" t="s">
        <v>318</v>
      </c>
      <c r="H1564" s="120" t="s">
        <v>318</v>
      </c>
      <c r="I1564" s="120" t="s">
        <v>318</v>
      </c>
      <c r="J1564" s="120" t="s">
        <v>318</v>
      </c>
      <c r="L1564" s="61" t="s">
        <v>323</v>
      </c>
      <c r="AC1564" s="145"/>
      <c r="AD1564" s="138"/>
      <c r="AE1564" s="145"/>
      <c r="AH1564" s="138"/>
      <c r="AI1564" s="259"/>
      <c r="AK1564" s="260"/>
      <c r="AL1564" s="261"/>
      <c r="AM1564" s="262"/>
      <c r="AN1564" s="262"/>
      <c r="AO1564" s="261"/>
      <c r="AP1564" s="261"/>
      <c r="AQ1564" s="261"/>
      <c r="AR1564" s="261"/>
      <c r="AS1564" s="263"/>
      <c r="AT1564" s="261"/>
      <c r="AU1564" s="263"/>
      <c r="AV1564" s="261"/>
      <c r="AW1564" s="263"/>
      <c r="AX1564" s="261"/>
      <c r="AY1564" s="263"/>
      <c r="AZ1564" s="261"/>
      <c r="BA1564" s="263"/>
      <c r="BB1564" s="261"/>
      <c r="BC1564" s="263"/>
    </row>
    <row r="1565" spans="2:96" ht="17.25" x14ac:dyDescent="0.3">
      <c r="B1565" s="120" t="s">
        <v>320</v>
      </c>
      <c r="C1565" s="120" t="s">
        <v>320</v>
      </c>
      <c r="D1565" s="120" t="s">
        <v>320</v>
      </c>
      <c r="E1565" s="120" t="s">
        <v>320</v>
      </c>
      <c r="F1565" s="120" t="s">
        <v>320</v>
      </c>
      <c r="G1565" s="120" t="s">
        <v>320</v>
      </c>
      <c r="H1565" s="120" t="s">
        <v>320</v>
      </c>
      <c r="I1565" s="120" t="s">
        <v>320</v>
      </c>
      <c r="J1565" s="120" t="s">
        <v>320</v>
      </c>
      <c r="K1565" s="251" t="s">
        <v>464</v>
      </c>
      <c r="V1565" s="61" t="s">
        <v>429</v>
      </c>
      <c r="AB1565" s="136" t="s">
        <v>387</v>
      </c>
      <c r="AC1565" s="245" t="s">
        <v>464</v>
      </c>
      <c r="AD1565" s="138"/>
      <c r="AE1565" s="246">
        <v>99274397.530000061</v>
      </c>
      <c r="AF1565" s="247">
        <v>105271867.49999996</v>
      </c>
      <c r="AG1565" s="247">
        <v>119779276.03999993</v>
      </c>
      <c r="AH1565" s="247">
        <v>128781332.97513698</v>
      </c>
      <c r="AI1565" s="248">
        <v>41121983.290000066</v>
      </c>
      <c r="AJ1565" s="247">
        <v>131742416.19000021</v>
      </c>
      <c r="AK1565" s="247">
        <v>105735014.64999983</v>
      </c>
      <c r="AL1565" s="247">
        <v>137102104.59599978</v>
      </c>
      <c r="AM1565" s="248">
        <v>107428700.67610753</v>
      </c>
      <c r="AN1565" s="248">
        <v>381262940.84708828</v>
      </c>
      <c r="AO1565" s="247">
        <v>124316771.29142876</v>
      </c>
      <c r="AP1565" s="247">
        <v>131249157.35674043</v>
      </c>
      <c r="AQ1565" s="247">
        <v>135047516.72752771</v>
      </c>
      <c r="AR1565" s="247">
        <v>3305100.5375275016</v>
      </c>
      <c r="AS1565" s="249">
        <v>2.5087596182848605E-2</v>
      </c>
      <c r="AT1565" s="247">
        <v>6266183.7523907274</v>
      </c>
      <c r="AU1565" s="249">
        <v>4.8657546925690708E-2</v>
      </c>
      <c r="AV1565" s="247">
        <v>15268240.687527776</v>
      </c>
      <c r="AW1565" s="249">
        <v>0.12746980272638309</v>
      </c>
      <c r="AX1565" s="247">
        <v>-493258.83325977623</v>
      </c>
      <c r="AY1565" s="249">
        <v>-3.744115581942823E-3</v>
      </c>
      <c r="AZ1565" s="247">
        <v>2467824.3816034496</v>
      </c>
      <c r="BA1565" s="249">
        <v>1.9162904472186954E-2</v>
      </c>
      <c r="BB1565" s="247">
        <v>3798359.3707872778</v>
      </c>
      <c r="BC1565" s="249">
        <v>2.8940066719538519E-2</v>
      </c>
      <c r="BE1565" s="312">
        <v>11551426.83615716</v>
      </c>
      <c r="BF1565" s="312">
        <v>10745461.163175132</v>
      </c>
      <c r="BG1565" s="312">
        <v>11102561.025243005</v>
      </c>
      <c r="BH1565" s="312">
        <v>11737141.494933316</v>
      </c>
      <c r="BI1565" s="312">
        <v>10740719.891482608</v>
      </c>
      <c r="BJ1565" s="312">
        <v>11285500.459159207</v>
      </c>
      <c r="BK1565" s="312">
        <v>11330223.419981161</v>
      </c>
      <c r="BL1565" s="312">
        <v>11328252.849244725</v>
      </c>
      <c r="BM1565" s="312">
        <v>11313824.622549593</v>
      </c>
      <c r="BN1565" s="312">
        <v>11441786.24735385</v>
      </c>
      <c r="BO1565" s="312">
        <v>11367175.477666132</v>
      </c>
      <c r="BP1565" s="312">
        <v>11103443.240582045</v>
      </c>
      <c r="BQ1565" s="312">
        <v>135047516.72752771</v>
      </c>
    </row>
    <row r="1566" spans="2:96" x14ac:dyDescent="0.25">
      <c r="B1566" s="120" t="s">
        <v>320</v>
      </c>
      <c r="C1566" s="120" t="s">
        <v>320</v>
      </c>
      <c r="D1566" s="120" t="s">
        <v>320</v>
      </c>
      <c r="E1566" s="120" t="s">
        <v>320</v>
      </c>
      <c r="F1566" s="120" t="s">
        <v>320</v>
      </c>
      <c r="G1566" s="120" t="s">
        <v>320</v>
      </c>
      <c r="H1566" s="120" t="s">
        <v>320</v>
      </c>
      <c r="I1566" s="120" t="s">
        <v>320</v>
      </c>
      <c r="J1566" s="120" t="s">
        <v>320</v>
      </c>
      <c r="AC1566" s="145"/>
      <c r="AD1566" s="138"/>
      <c r="AE1566" s="145"/>
      <c r="AS1566" s="242"/>
      <c r="AU1566" s="242"/>
      <c r="AW1566" s="242"/>
      <c r="AY1566" s="242"/>
      <c r="BA1566" s="242"/>
      <c r="BB1566" s="61"/>
      <c r="BC1566" s="242"/>
    </row>
    <row r="1567" spans="2:96" x14ac:dyDescent="0.25">
      <c r="B1567" s="120" t="s">
        <v>320</v>
      </c>
      <c r="C1567" s="120" t="s">
        <v>320</v>
      </c>
      <c r="D1567" s="120" t="s">
        <v>320</v>
      </c>
      <c r="E1567" s="120" t="s">
        <v>320</v>
      </c>
      <c r="F1567" s="120" t="s">
        <v>320</v>
      </c>
      <c r="G1567" s="120" t="s">
        <v>320</v>
      </c>
      <c r="H1567" s="120" t="s">
        <v>320</v>
      </c>
      <c r="I1567" s="120" t="s">
        <v>320</v>
      </c>
      <c r="J1567" s="120" t="s">
        <v>320</v>
      </c>
      <c r="L1567" s="61" t="s">
        <v>1752</v>
      </c>
      <c r="AC1567" s="217"/>
      <c r="AD1567" s="265"/>
      <c r="AE1567" s="217"/>
      <c r="AF1567" s="218"/>
      <c r="AG1567" s="218"/>
      <c r="AH1567" s="218"/>
      <c r="AI1567" s="324"/>
      <c r="AJ1567" s="218"/>
      <c r="AK1567" s="324"/>
      <c r="AL1567" s="218"/>
      <c r="AM1567" s="324"/>
      <c r="AN1567" s="324"/>
      <c r="AO1567" s="218"/>
      <c r="AP1567" s="218"/>
      <c r="AQ1567" s="218"/>
      <c r="AR1567" s="218"/>
      <c r="AS1567" s="325"/>
      <c r="AT1567" s="218"/>
      <c r="AU1567" s="325"/>
      <c r="AV1567" s="218"/>
      <c r="AW1567" s="325"/>
      <c r="AX1567" s="218"/>
      <c r="AY1567" s="325"/>
      <c r="AZ1567" s="218"/>
      <c r="BA1567" s="325"/>
      <c r="BB1567" s="218"/>
      <c r="BC1567" s="325"/>
    </row>
    <row r="1568" spans="2:96" ht="21" x14ac:dyDescent="0.35">
      <c r="K1568" s="135" t="s">
        <v>321</v>
      </c>
      <c r="L1568" s="61" t="s">
        <v>470</v>
      </c>
      <c r="M1568" s="61" t="s">
        <v>1753</v>
      </c>
      <c r="V1568" s="61" t="s">
        <v>470</v>
      </c>
      <c r="AC1568" s="146" t="s">
        <v>53</v>
      </c>
      <c r="AD1568" s="147"/>
      <c r="AE1568" s="148"/>
      <c r="AF1568" s="147"/>
      <c r="AG1568" s="147"/>
      <c r="AH1568" s="147"/>
      <c r="AI1568" s="149"/>
      <c r="AJ1568" s="147"/>
      <c r="AK1568" s="150"/>
      <c r="AL1568" s="147"/>
      <c r="AM1568" s="150"/>
      <c r="AN1568" s="150"/>
      <c r="AO1568" s="147"/>
      <c r="AP1568" s="147"/>
      <c r="AQ1568" s="147"/>
      <c r="AR1568" s="147"/>
      <c r="AS1568" s="147"/>
      <c r="AT1568" s="147"/>
      <c r="AU1568" s="147"/>
      <c r="AV1568" s="147"/>
      <c r="AW1568" s="147"/>
      <c r="AX1568" s="147"/>
      <c r="AY1568" s="147"/>
      <c r="AZ1568" s="147"/>
      <c r="BA1568" s="147"/>
      <c r="BB1568" s="147"/>
      <c r="BC1568" s="147"/>
      <c r="BD1568" s="151"/>
      <c r="BE1568" s="148"/>
      <c r="BF1568" s="148"/>
      <c r="BG1568" s="148"/>
      <c r="BH1568" s="148"/>
      <c r="BI1568" s="148"/>
      <c r="BJ1568" s="148"/>
      <c r="BK1568" s="148"/>
      <c r="BL1568" s="148"/>
      <c r="BM1568" s="148"/>
      <c r="BN1568" s="148"/>
      <c r="BO1568" s="148"/>
      <c r="BP1568" s="148"/>
      <c r="BQ1568" s="148"/>
      <c r="BR1568" s="151"/>
      <c r="BS1568" s="61">
        <v>46949845.979000002</v>
      </c>
      <c r="BT1568" s="61">
        <v>56151707.099999994</v>
      </c>
      <c r="BU1568" s="61">
        <v>60753705.290000007</v>
      </c>
      <c r="BV1568" s="61">
        <v>60889830.193099141</v>
      </c>
      <c r="BW1568" s="61">
        <v>20533592.880000003</v>
      </c>
      <c r="BY1568" s="61">
        <v>50436327</v>
      </c>
      <c r="CA1568" s="61">
        <v>50847129.056946993</v>
      </c>
      <c r="CC1568" s="61">
        <v>58256891.628571428</v>
      </c>
      <c r="CD1568" s="61">
        <v>63066483.709772445</v>
      </c>
      <c r="CE1568" s="61">
        <v>65310154.673817605</v>
      </c>
      <c r="CG1568" s="61">
        <v>5436651.7456202731</v>
      </c>
      <c r="CH1568" s="61">
        <v>5307324.8866065452</v>
      </c>
      <c r="CI1568" s="61">
        <v>5452863.073362452</v>
      </c>
      <c r="CJ1568" s="61">
        <v>5623725.8883503834</v>
      </c>
      <c r="CK1568" s="61">
        <v>5140584.7933765035</v>
      </c>
      <c r="CL1568" s="61">
        <v>5527102.2325547412</v>
      </c>
      <c r="CM1568" s="61">
        <v>5398561.8582465351</v>
      </c>
      <c r="CN1568" s="61">
        <v>5530381.9580365829</v>
      </c>
      <c r="CO1568" s="61">
        <v>5415538.7396901529</v>
      </c>
      <c r="CP1568" s="61">
        <v>5547281.2290848931</v>
      </c>
      <c r="CQ1568" s="61">
        <v>5526435.390432572</v>
      </c>
      <c r="CR1568" s="61">
        <v>5403702.8784559686</v>
      </c>
    </row>
    <row r="1569" spans="2:96" ht="18.75" x14ac:dyDescent="0.3">
      <c r="K1569" s="135" t="s">
        <v>325</v>
      </c>
      <c r="M1569" s="61" t="s">
        <v>472</v>
      </c>
      <c r="N1569" s="61" t="s">
        <v>1754</v>
      </c>
      <c r="V1569" s="61" t="s">
        <v>470</v>
      </c>
      <c r="W1569" s="61" t="s">
        <v>473</v>
      </c>
      <c r="X1569" s="61">
        <v>220</v>
      </c>
      <c r="AB1569" s="136" t="s">
        <v>320</v>
      </c>
      <c r="AC1569" s="162" t="s">
        <v>474</v>
      </c>
      <c r="AD1569" s="138"/>
      <c r="AE1569" s="39"/>
      <c r="AI1569" s="163"/>
      <c r="AS1569" s="61"/>
      <c r="AU1569" s="61"/>
      <c r="AW1569" s="61"/>
      <c r="AY1569" s="61"/>
      <c r="BA1569" s="61"/>
      <c r="BB1569" s="61"/>
      <c r="BC1569" s="61"/>
      <c r="BE1569" s="39"/>
      <c r="BF1569" s="39"/>
      <c r="BG1569" s="39"/>
      <c r="BH1569" s="39"/>
      <c r="BI1569" s="39"/>
      <c r="BJ1569" s="39"/>
      <c r="BK1569" s="39"/>
      <c r="BL1569" s="39"/>
      <c r="BM1569" s="39"/>
      <c r="BN1569" s="39"/>
      <c r="BO1569" s="39"/>
      <c r="BP1569" s="39"/>
      <c r="BQ1569" s="164"/>
      <c r="BS1569" s="61">
        <v>13774562.890000001</v>
      </c>
      <c r="BT1569" s="61">
        <v>14651731.229999999</v>
      </c>
      <c r="BU1569" s="61">
        <v>14552646.979999999</v>
      </c>
      <c r="BV1569" s="61">
        <v>13837154.384001093</v>
      </c>
      <c r="BW1569" s="61">
        <v>5298562.51</v>
      </c>
      <c r="BX1569" s="61">
        <v>15895687.529999999</v>
      </c>
      <c r="BY1569" s="61">
        <v>12919726.42</v>
      </c>
      <c r="BZ1569" s="61">
        <v>15503671.704</v>
      </c>
      <c r="CA1569" s="61">
        <v>11520878.653334245</v>
      </c>
      <c r="CB1569" s="61">
        <v>15236002.150666848</v>
      </c>
      <c r="CC1569" s="61">
        <v>15563785.919999994</v>
      </c>
      <c r="CD1569" s="61">
        <v>15942099.786653338</v>
      </c>
      <c r="CE1569" s="61">
        <v>16554867.786653332</v>
      </c>
      <c r="CG1569" s="61">
        <v>1385133.5063877776</v>
      </c>
      <c r="CH1569" s="61">
        <v>1377820.3838877778</v>
      </c>
      <c r="CI1569" s="61">
        <v>1384705.0388877778</v>
      </c>
      <c r="CJ1569" s="61">
        <v>1385023.2063877778</v>
      </c>
      <c r="CK1569" s="61">
        <v>1375023.2063877778</v>
      </c>
      <c r="CL1569" s="61">
        <v>1375023.2063877778</v>
      </c>
      <c r="CM1569" s="61">
        <v>1375023.2063877778</v>
      </c>
      <c r="CN1569" s="61">
        <v>1375023.2063877778</v>
      </c>
      <c r="CO1569" s="61">
        <v>1375023.2063877778</v>
      </c>
      <c r="CP1569" s="61">
        <v>1385023.2063877778</v>
      </c>
      <c r="CQ1569" s="61">
        <v>1385023.2063877778</v>
      </c>
      <c r="CR1569" s="61">
        <v>1377023.2063877783</v>
      </c>
    </row>
    <row r="1570" spans="2:96" x14ac:dyDescent="0.25">
      <c r="K1570" s="135" t="s">
        <v>328</v>
      </c>
      <c r="N1570" s="61" t="s">
        <v>1755</v>
      </c>
      <c r="V1570" s="61" t="s">
        <v>470</v>
      </c>
      <c r="W1570" s="61" t="s">
        <v>473</v>
      </c>
      <c r="X1570" s="61">
        <v>220</v>
      </c>
      <c r="AB1570" s="136" t="s">
        <v>320</v>
      </c>
      <c r="AC1570" s="179">
        <v>6000003</v>
      </c>
      <c r="AD1570" s="180" t="s">
        <v>1001</v>
      </c>
      <c r="AE1570" s="139">
        <v>22045.72</v>
      </c>
      <c r="AF1570" s="17">
        <v>38101.19</v>
      </c>
      <c r="AG1570" s="17">
        <v>16790.25</v>
      </c>
      <c r="AH1570" s="140">
        <v>0</v>
      </c>
      <c r="AI1570" s="141">
        <v>0</v>
      </c>
      <c r="AJ1570" s="142">
        <v>0</v>
      </c>
      <c r="AK1570" s="121">
        <v>44912.77</v>
      </c>
      <c r="AL1570" s="142">
        <v>53895.324000000001</v>
      </c>
      <c r="AM1570" s="181">
        <v>0</v>
      </c>
      <c r="AN1570" s="141">
        <v>44912.77</v>
      </c>
      <c r="AO1570" s="140">
        <v>5663.2628571428604</v>
      </c>
      <c r="AP1570" s="140">
        <v>52334</v>
      </c>
      <c r="AQ1570" s="140">
        <v>52334.000000000051</v>
      </c>
      <c r="AR1570" s="142">
        <v>-52334.000000000051</v>
      </c>
      <c r="AS1570" s="143">
        <v>0</v>
      </c>
      <c r="AT1570" s="142">
        <v>-52334.000000000051</v>
      </c>
      <c r="AU1570" s="143">
        <v>0</v>
      </c>
      <c r="AV1570" s="142">
        <v>-35543.750000000051</v>
      </c>
      <c r="AW1570" s="143">
        <v>-2.1169279790354554</v>
      </c>
      <c r="AX1570" s="142">
        <v>-52334</v>
      </c>
      <c r="AY1570" s="143">
        <v>0</v>
      </c>
      <c r="AZ1570" s="142">
        <v>-52334</v>
      </c>
      <c r="BA1570" s="143">
        <v>0</v>
      </c>
      <c r="BB1570" s="142">
        <v>-5.0931703299283981E-11</v>
      </c>
      <c r="BC1570" s="143">
        <v>-9.7320486298169408E-16</v>
      </c>
      <c r="BE1570" s="139">
        <v>4361.1666666666697</v>
      </c>
      <c r="BF1570" s="139">
        <v>4361.1666666666697</v>
      </c>
      <c r="BG1570" s="139">
        <v>4361.1666666666697</v>
      </c>
      <c r="BH1570" s="139">
        <v>4361.1666666666697</v>
      </c>
      <c r="BI1570" s="139">
        <v>4361.1666666666697</v>
      </c>
      <c r="BJ1570" s="139">
        <v>4361.1666666666697</v>
      </c>
      <c r="BK1570" s="139">
        <v>4361.1666666666697</v>
      </c>
      <c r="BL1570" s="139">
        <v>4361.1666666666697</v>
      </c>
      <c r="BM1570" s="139">
        <v>4361.1666666666697</v>
      </c>
      <c r="BN1570" s="139">
        <v>4361.1666666666697</v>
      </c>
      <c r="BO1570" s="139">
        <v>4361.1666666666697</v>
      </c>
      <c r="BP1570" s="139">
        <v>4361.1666666666697</v>
      </c>
      <c r="BQ1570" s="144">
        <v>52334.000000000051</v>
      </c>
    </row>
    <row r="1571" spans="2:96" x14ac:dyDescent="0.25">
      <c r="K1571" s="135" t="s">
        <v>328</v>
      </c>
      <c r="N1571" s="61" t="s">
        <v>1756</v>
      </c>
      <c r="V1571" s="61" t="s">
        <v>470</v>
      </c>
      <c r="W1571" s="61" t="s">
        <v>473</v>
      </c>
      <c r="X1571" s="61">
        <v>220</v>
      </c>
      <c r="AB1571" s="136" t="s">
        <v>320</v>
      </c>
      <c r="AC1571" s="179">
        <v>6000010</v>
      </c>
      <c r="AD1571" s="180" t="s">
        <v>1757</v>
      </c>
      <c r="AE1571" s="139">
        <v>3400211.95</v>
      </c>
      <c r="AF1571" s="17">
        <v>14333689.85</v>
      </c>
      <c r="AG1571" s="17">
        <v>14367004.649999999</v>
      </c>
      <c r="AH1571" s="140">
        <v>13841907.054001093</v>
      </c>
      <c r="AI1571" s="141">
        <v>4911187.8099999996</v>
      </c>
      <c r="AJ1571" s="142">
        <v>14733563.43</v>
      </c>
      <c r="AK1571" s="121">
        <v>12100095.35</v>
      </c>
      <c r="AL1571" s="142">
        <v>14520114.419999998</v>
      </c>
      <c r="AM1571" s="181">
        <v>11524839.211667577</v>
      </c>
      <c r="AN1571" s="141">
        <v>14417163.192333516</v>
      </c>
      <c r="AO1571" s="140">
        <v>14628954.428571424</v>
      </c>
      <c r="AP1571" s="140">
        <v>15568676.47555556</v>
      </c>
      <c r="AQ1571" s="140">
        <v>16181444.475555556</v>
      </c>
      <c r="AR1571" s="142">
        <v>-1447881.0455555562</v>
      </c>
      <c r="AS1571" s="143">
        <v>-9.8270934416817876E-2</v>
      </c>
      <c r="AT1571" s="142">
        <v>-2339537.421554463</v>
      </c>
      <c r="AU1571" s="143">
        <v>-0.16901843166749228</v>
      </c>
      <c r="AV1571" s="142">
        <v>-1814439.8255555574</v>
      </c>
      <c r="AW1571" s="143">
        <v>-0.12629214437927794</v>
      </c>
      <c r="AX1571" s="142">
        <v>-835113.04555555992</v>
      </c>
      <c r="AY1571" s="143">
        <v>-5.6680995709098458E-2</v>
      </c>
      <c r="AZ1571" s="142">
        <v>-1726769.4215544667</v>
      </c>
      <c r="BA1571" s="143">
        <v>-0.12474938711969842</v>
      </c>
      <c r="BB1571" s="142">
        <v>-612767.99999999627</v>
      </c>
      <c r="BC1571" s="143">
        <v>-3.9359029713418849E-2</v>
      </c>
      <c r="BE1571" s="139">
        <v>1354828.7062962963</v>
      </c>
      <c r="BF1571" s="139">
        <v>1344828.7062962963</v>
      </c>
      <c r="BG1571" s="139">
        <v>1346328.7062962963</v>
      </c>
      <c r="BH1571" s="139">
        <v>1354828.7062962963</v>
      </c>
      <c r="BI1571" s="139">
        <v>1344828.7062962963</v>
      </c>
      <c r="BJ1571" s="139">
        <v>1344828.7062962963</v>
      </c>
      <c r="BK1571" s="139">
        <v>1344828.7062962963</v>
      </c>
      <c r="BL1571" s="139">
        <v>1344828.7062962963</v>
      </c>
      <c r="BM1571" s="139">
        <v>1344828.7062962963</v>
      </c>
      <c r="BN1571" s="139">
        <v>1354828.7062962963</v>
      </c>
      <c r="BO1571" s="139">
        <v>1354828.7062962963</v>
      </c>
      <c r="BP1571" s="139">
        <v>1346828.7062962968</v>
      </c>
      <c r="BQ1571" s="144">
        <v>16181444.47555556</v>
      </c>
    </row>
    <row r="1572" spans="2:96" x14ac:dyDescent="0.25">
      <c r="K1572" s="135" t="s">
        <v>328</v>
      </c>
      <c r="N1572" s="61" t="s">
        <v>1758</v>
      </c>
      <c r="V1572" s="61" t="s">
        <v>470</v>
      </c>
      <c r="W1572" s="61" t="s">
        <v>473</v>
      </c>
      <c r="X1572" s="61">
        <v>220</v>
      </c>
      <c r="AB1572" s="136" t="s">
        <v>320</v>
      </c>
      <c r="AC1572" s="179">
        <v>6000014</v>
      </c>
      <c r="AD1572" s="180" t="s">
        <v>1759</v>
      </c>
      <c r="AE1572" s="139">
        <v>1119.53</v>
      </c>
      <c r="AF1572" s="17">
        <v>30705.069999999996</v>
      </c>
      <c r="AG1572" s="17">
        <v>27090.359999999997</v>
      </c>
      <c r="AH1572" s="140">
        <v>17784.329999999998</v>
      </c>
      <c r="AI1572" s="141">
        <v>17871.52</v>
      </c>
      <c r="AJ1572" s="142">
        <v>53614.559999999998</v>
      </c>
      <c r="AK1572" s="121">
        <v>17871.52</v>
      </c>
      <c r="AL1572" s="142">
        <v>21445.824000000001</v>
      </c>
      <c r="AM1572" s="181">
        <v>14820.275</v>
      </c>
      <c r="AN1572" s="141">
        <v>20835.574999999997</v>
      </c>
      <c r="AO1572" s="140">
        <v>30636.891428571402</v>
      </c>
      <c r="AP1572" s="140">
        <v>11089.311097777787</v>
      </c>
      <c r="AQ1572" s="140">
        <v>11089.311097777787</v>
      </c>
      <c r="AR1572" s="142">
        <v>42525.248902222214</v>
      </c>
      <c r="AS1572" s="143">
        <v>0.7931660523227686</v>
      </c>
      <c r="AT1572" s="142">
        <v>6695.0189022222112</v>
      </c>
      <c r="AU1572" s="143">
        <v>0.37645606566129913</v>
      </c>
      <c r="AV1572" s="142">
        <v>16001.04890222221</v>
      </c>
      <c r="AW1572" s="143">
        <v>0.59065471637225242</v>
      </c>
      <c r="AX1572" s="142">
        <v>42525.248902222214</v>
      </c>
      <c r="AY1572" s="143">
        <v>0.7931660523227686</v>
      </c>
      <c r="AZ1572" s="142">
        <v>6695.0189022222112</v>
      </c>
      <c r="BA1572" s="143">
        <v>0.37645606566129913</v>
      </c>
      <c r="BB1572" s="142">
        <v>0</v>
      </c>
      <c r="BC1572" s="143">
        <v>0</v>
      </c>
      <c r="BE1572" s="139">
        <v>110.30009148148366</v>
      </c>
      <c r="BF1572" s="139">
        <v>2797.1775914814871</v>
      </c>
      <c r="BG1572" s="139">
        <v>8181.8325914814823</v>
      </c>
      <c r="BH1572" s="139">
        <v>9.1481481482999995E-5</v>
      </c>
      <c r="BI1572" s="139">
        <v>9.1481481482999995E-5</v>
      </c>
      <c r="BJ1572" s="139">
        <v>9.1481481482999995E-5</v>
      </c>
      <c r="BK1572" s="139">
        <v>9.1481481482999995E-5</v>
      </c>
      <c r="BL1572" s="139">
        <v>9.1481481482999995E-5</v>
      </c>
      <c r="BM1572" s="139">
        <v>9.1481481482999995E-5</v>
      </c>
      <c r="BN1572" s="139">
        <v>9.1481481482999995E-5</v>
      </c>
      <c r="BO1572" s="139">
        <v>9.1481481482999995E-5</v>
      </c>
      <c r="BP1572" s="139">
        <v>9.1481481482999995E-5</v>
      </c>
      <c r="BQ1572" s="144">
        <v>11089.311097777781</v>
      </c>
    </row>
    <row r="1573" spans="2:96" x14ac:dyDescent="0.25">
      <c r="K1573" s="135" t="s">
        <v>328</v>
      </c>
      <c r="N1573" s="61" t="s">
        <v>1760</v>
      </c>
      <c r="V1573" s="61" t="s">
        <v>470</v>
      </c>
      <c r="W1573" s="61" t="s">
        <v>473</v>
      </c>
      <c r="X1573" s="61">
        <v>220</v>
      </c>
      <c r="AB1573" s="136" t="s">
        <v>320</v>
      </c>
      <c r="AC1573" s="179">
        <v>6000700</v>
      </c>
      <c r="AD1573" s="180" t="s">
        <v>1761</v>
      </c>
      <c r="AE1573" s="139">
        <v>-39486.509999999995</v>
      </c>
      <c r="AF1573" s="17">
        <v>-56679.969999999994</v>
      </c>
      <c r="AG1573" s="17">
        <v>-76624.36</v>
      </c>
      <c r="AH1573" s="140">
        <v>-22536.999999999956</v>
      </c>
      <c r="AI1573" s="141">
        <v>-54867.609999999993</v>
      </c>
      <c r="AJ1573" s="142">
        <v>-164602.82999999999</v>
      </c>
      <c r="AK1573" s="121">
        <v>-86449.010000000009</v>
      </c>
      <c r="AL1573" s="142">
        <v>-103738.81200000002</v>
      </c>
      <c r="AM1573" s="181">
        <v>-18780.833333333299</v>
      </c>
      <c r="AN1573" s="141">
        <v>-90205.176666666666</v>
      </c>
      <c r="AO1573" s="140">
        <v>-137834.58857142861</v>
      </c>
      <c r="AP1573" s="140">
        <v>0</v>
      </c>
      <c r="AQ1573" s="140">
        <v>0</v>
      </c>
      <c r="AR1573" s="142">
        <v>-164602.82999999999</v>
      </c>
      <c r="AS1573" s="143">
        <v>-1</v>
      </c>
      <c r="AT1573" s="142">
        <v>-22536.999999999956</v>
      </c>
      <c r="AU1573" s="143">
        <v>-1</v>
      </c>
      <c r="AV1573" s="142">
        <v>-76624.36</v>
      </c>
      <c r="AW1573" s="143">
        <v>-1</v>
      </c>
      <c r="AX1573" s="142">
        <v>-164602.82999999999</v>
      </c>
      <c r="AY1573" s="143">
        <v>-1</v>
      </c>
      <c r="AZ1573" s="142">
        <v>-22536.999999999956</v>
      </c>
      <c r="BA1573" s="143">
        <v>-1</v>
      </c>
      <c r="BB1573" s="142">
        <v>0</v>
      </c>
      <c r="BC1573" s="143">
        <v>0</v>
      </c>
      <c r="BE1573" s="139">
        <v>0</v>
      </c>
      <c r="BF1573" s="139">
        <v>0</v>
      </c>
      <c r="BG1573" s="139">
        <v>0</v>
      </c>
      <c r="BH1573" s="139">
        <v>0</v>
      </c>
      <c r="BI1573" s="139">
        <v>0</v>
      </c>
      <c r="BJ1573" s="139">
        <v>0</v>
      </c>
      <c r="BK1573" s="139">
        <v>0</v>
      </c>
      <c r="BL1573" s="139">
        <v>0</v>
      </c>
      <c r="BM1573" s="139">
        <v>0</v>
      </c>
      <c r="BN1573" s="139">
        <v>0</v>
      </c>
      <c r="BO1573" s="139">
        <v>0</v>
      </c>
      <c r="BP1573" s="139">
        <v>0</v>
      </c>
      <c r="BQ1573" s="144">
        <v>0</v>
      </c>
    </row>
    <row r="1574" spans="2:96" x14ac:dyDescent="0.25">
      <c r="K1574" s="135" t="s">
        <v>328</v>
      </c>
      <c r="N1574" s="61" t="s">
        <v>1762</v>
      </c>
      <c r="V1574" s="61" t="s">
        <v>470</v>
      </c>
      <c r="W1574" s="61" t="s">
        <v>473</v>
      </c>
      <c r="X1574" s="61">
        <v>220</v>
      </c>
      <c r="AB1574" s="136" t="s">
        <v>320</v>
      </c>
      <c r="AC1574" s="179">
        <v>6640095</v>
      </c>
      <c r="AD1574" s="180" t="s">
        <v>1763</v>
      </c>
      <c r="AE1574" s="139">
        <v>0</v>
      </c>
      <c r="AF1574" s="17">
        <v>305915.09000000008</v>
      </c>
      <c r="AG1574" s="17">
        <v>218386.08</v>
      </c>
      <c r="AH1574" s="140">
        <v>0</v>
      </c>
      <c r="AI1574" s="141">
        <v>424370.79</v>
      </c>
      <c r="AJ1574" s="142">
        <v>1273112.3699999999</v>
      </c>
      <c r="AK1574" s="121">
        <v>843295.78999999992</v>
      </c>
      <c r="AL1574" s="142">
        <v>1011954.948</v>
      </c>
      <c r="AM1574" s="181">
        <v>0</v>
      </c>
      <c r="AN1574" s="141">
        <v>843295.78999999992</v>
      </c>
      <c r="AO1574" s="140">
        <v>1036365.9257142848</v>
      </c>
      <c r="AP1574" s="140">
        <v>310000</v>
      </c>
      <c r="AQ1574" s="140">
        <v>309999.99999999965</v>
      </c>
      <c r="AR1574" s="142">
        <v>963112.37000000023</v>
      </c>
      <c r="AS1574" s="143">
        <v>0.75650224810870415</v>
      </c>
      <c r="AT1574" s="142">
        <v>-309999.99999999965</v>
      </c>
      <c r="AU1574" s="143">
        <v>0</v>
      </c>
      <c r="AV1574" s="142">
        <v>-91613.919999999664</v>
      </c>
      <c r="AW1574" s="143">
        <v>-0.41950439332030537</v>
      </c>
      <c r="AX1574" s="142">
        <v>963112.36999999988</v>
      </c>
      <c r="AY1574" s="143">
        <v>0.75650224810870381</v>
      </c>
      <c r="AZ1574" s="142">
        <v>-310000</v>
      </c>
      <c r="BA1574" s="143">
        <v>0</v>
      </c>
      <c r="BB1574" s="142">
        <v>3.4924596548080444E-10</v>
      </c>
      <c r="BC1574" s="143">
        <v>1.1265998886477564E-15</v>
      </c>
      <c r="BE1574" s="139">
        <v>25833.333333333299</v>
      </c>
      <c r="BF1574" s="139">
        <v>25833.333333333299</v>
      </c>
      <c r="BG1574" s="139">
        <v>25833.333333333299</v>
      </c>
      <c r="BH1574" s="139">
        <v>25833.333333333299</v>
      </c>
      <c r="BI1574" s="139">
        <v>25833.333333333299</v>
      </c>
      <c r="BJ1574" s="139">
        <v>25833.333333333299</v>
      </c>
      <c r="BK1574" s="139">
        <v>25833.333333333299</v>
      </c>
      <c r="BL1574" s="139">
        <v>25833.333333333299</v>
      </c>
      <c r="BM1574" s="139">
        <v>25833.333333333299</v>
      </c>
      <c r="BN1574" s="139">
        <v>25833.333333333299</v>
      </c>
      <c r="BO1574" s="139">
        <v>25833.333333333299</v>
      </c>
      <c r="BP1574" s="139">
        <v>25833.333333333299</v>
      </c>
      <c r="BQ1574" s="144">
        <v>309999.99999999965</v>
      </c>
    </row>
    <row r="1575" spans="2:96" x14ac:dyDescent="0.25">
      <c r="K1575" s="135" t="s">
        <v>328</v>
      </c>
      <c r="N1575" s="61" t="s">
        <v>3493</v>
      </c>
      <c r="V1575" s="61" t="s">
        <v>470</v>
      </c>
      <c r="W1575" s="61" t="s">
        <v>473</v>
      </c>
      <c r="X1575" s="61">
        <v>220</v>
      </c>
      <c r="AB1575" s="136" t="s">
        <v>320</v>
      </c>
      <c r="AC1575" s="179">
        <v>6640096</v>
      </c>
      <c r="AD1575" s="180" t="s">
        <v>3494</v>
      </c>
      <c r="AE1575" s="139">
        <v>17136.96</v>
      </c>
      <c r="AF1575" s="17">
        <v>0</v>
      </c>
      <c r="AG1575" s="17">
        <v>0</v>
      </c>
      <c r="AH1575" s="140">
        <v>0</v>
      </c>
      <c r="AI1575" s="141">
        <v>0</v>
      </c>
      <c r="AJ1575" s="142">
        <v>0</v>
      </c>
      <c r="AK1575" s="121">
        <v>0</v>
      </c>
      <c r="AL1575" s="142">
        <v>0</v>
      </c>
      <c r="AM1575" s="181">
        <v>0</v>
      </c>
      <c r="AN1575" s="141">
        <v>0</v>
      </c>
      <c r="AO1575" s="140">
        <v>0</v>
      </c>
      <c r="AP1575" s="140">
        <v>0</v>
      </c>
      <c r="AQ1575" s="140">
        <v>0</v>
      </c>
      <c r="AR1575" s="142">
        <v>0</v>
      </c>
      <c r="AS1575" s="143">
        <v>0</v>
      </c>
      <c r="AT1575" s="142">
        <v>0</v>
      </c>
      <c r="AU1575" s="143">
        <v>0</v>
      </c>
      <c r="AV1575" s="142">
        <v>0</v>
      </c>
      <c r="AW1575" s="143">
        <v>0</v>
      </c>
      <c r="AX1575" s="142">
        <v>0</v>
      </c>
      <c r="AY1575" s="143">
        <v>0</v>
      </c>
      <c r="AZ1575" s="142">
        <v>0</v>
      </c>
      <c r="BA1575" s="143">
        <v>0</v>
      </c>
      <c r="BB1575" s="142">
        <v>0</v>
      </c>
      <c r="BC1575" s="143">
        <v>0</v>
      </c>
      <c r="BE1575" s="139">
        <v>0</v>
      </c>
      <c r="BF1575" s="139">
        <v>0</v>
      </c>
      <c r="BG1575" s="139">
        <v>0</v>
      </c>
      <c r="BH1575" s="139">
        <v>0</v>
      </c>
      <c r="BI1575" s="139">
        <v>0</v>
      </c>
      <c r="BJ1575" s="139">
        <v>0</v>
      </c>
      <c r="BK1575" s="139">
        <v>0</v>
      </c>
      <c r="BL1575" s="139">
        <v>0</v>
      </c>
      <c r="BM1575" s="139">
        <v>0</v>
      </c>
      <c r="BN1575" s="139">
        <v>0</v>
      </c>
      <c r="BO1575" s="139">
        <v>0</v>
      </c>
      <c r="BP1575" s="139">
        <v>0</v>
      </c>
      <c r="BQ1575" s="144">
        <v>0</v>
      </c>
    </row>
    <row r="1576" spans="2:96" x14ac:dyDescent="0.25">
      <c r="K1576" s="135" t="s">
        <v>328</v>
      </c>
      <c r="N1576" s="61" t="s">
        <v>3495</v>
      </c>
      <c r="V1576" s="61" t="s">
        <v>470</v>
      </c>
      <c r="W1576" s="61" t="s">
        <v>473</v>
      </c>
      <c r="X1576" s="61">
        <v>220</v>
      </c>
      <c r="AB1576" s="136" t="s">
        <v>320</v>
      </c>
      <c r="AC1576" s="179">
        <v>250000000800</v>
      </c>
      <c r="AD1576" s="180" t="s">
        <v>3496</v>
      </c>
      <c r="AE1576" s="139">
        <v>8511607.5299999993</v>
      </c>
      <c r="AF1576" s="17">
        <v>0</v>
      </c>
      <c r="AG1576" s="17">
        <v>0</v>
      </c>
      <c r="AH1576" s="140">
        <v>0</v>
      </c>
      <c r="AI1576" s="141">
        <v>0</v>
      </c>
      <c r="AJ1576" s="142">
        <v>0</v>
      </c>
      <c r="AK1576" s="121">
        <v>0</v>
      </c>
      <c r="AL1576" s="142">
        <v>0</v>
      </c>
      <c r="AM1576" s="181">
        <v>0</v>
      </c>
      <c r="AN1576" s="141">
        <v>0</v>
      </c>
      <c r="AO1576" s="140">
        <v>0</v>
      </c>
      <c r="AP1576" s="140">
        <v>0</v>
      </c>
      <c r="AQ1576" s="140">
        <v>0</v>
      </c>
      <c r="AR1576" s="142">
        <v>0</v>
      </c>
      <c r="AS1576" s="143">
        <v>0</v>
      </c>
      <c r="AT1576" s="142">
        <v>0</v>
      </c>
      <c r="AU1576" s="143">
        <v>0</v>
      </c>
      <c r="AV1576" s="142">
        <v>0</v>
      </c>
      <c r="AW1576" s="143">
        <v>0</v>
      </c>
      <c r="AX1576" s="142">
        <v>0</v>
      </c>
      <c r="AY1576" s="143">
        <v>0</v>
      </c>
      <c r="AZ1576" s="142">
        <v>0</v>
      </c>
      <c r="BA1576" s="143">
        <v>0</v>
      </c>
      <c r="BB1576" s="142">
        <v>0</v>
      </c>
      <c r="BC1576" s="143">
        <v>0</v>
      </c>
      <c r="BE1576" s="139">
        <v>0</v>
      </c>
      <c r="BF1576" s="139">
        <v>0</v>
      </c>
      <c r="BG1576" s="139">
        <v>0</v>
      </c>
      <c r="BH1576" s="139">
        <v>0</v>
      </c>
      <c r="BI1576" s="139">
        <v>0</v>
      </c>
      <c r="BJ1576" s="139">
        <v>0</v>
      </c>
      <c r="BK1576" s="139">
        <v>0</v>
      </c>
      <c r="BL1576" s="139">
        <v>0</v>
      </c>
      <c r="BM1576" s="139">
        <v>0</v>
      </c>
      <c r="BN1576" s="139">
        <v>0</v>
      </c>
      <c r="BO1576" s="139">
        <v>0</v>
      </c>
      <c r="BP1576" s="139">
        <v>0</v>
      </c>
      <c r="BQ1576" s="144">
        <v>0</v>
      </c>
    </row>
    <row r="1577" spans="2:96" x14ac:dyDescent="0.25">
      <c r="K1577" s="135" t="s">
        <v>328</v>
      </c>
      <c r="N1577" s="61" t="s">
        <v>3497</v>
      </c>
      <c r="V1577" s="61" t="s">
        <v>470</v>
      </c>
      <c r="W1577" s="61" t="s">
        <v>473</v>
      </c>
      <c r="X1577" s="61">
        <v>220</v>
      </c>
      <c r="AB1577" s="136" t="s">
        <v>320</v>
      </c>
      <c r="AC1577" s="179">
        <v>250000002700</v>
      </c>
      <c r="AD1577" s="180" t="s">
        <v>3498</v>
      </c>
      <c r="AE1577" s="139">
        <v>10272.08</v>
      </c>
      <c r="AF1577" s="17">
        <v>0</v>
      </c>
      <c r="AG1577" s="17">
        <v>0</v>
      </c>
      <c r="AH1577" s="140">
        <v>0</v>
      </c>
      <c r="AI1577" s="141">
        <v>0</v>
      </c>
      <c r="AJ1577" s="142">
        <v>0</v>
      </c>
      <c r="AK1577" s="121">
        <v>0</v>
      </c>
      <c r="AL1577" s="142">
        <v>0</v>
      </c>
      <c r="AM1577" s="181">
        <v>0</v>
      </c>
      <c r="AN1577" s="141">
        <v>0</v>
      </c>
      <c r="AO1577" s="140">
        <v>0</v>
      </c>
      <c r="AP1577" s="140">
        <v>0</v>
      </c>
      <c r="AQ1577" s="140">
        <v>0</v>
      </c>
      <c r="AR1577" s="142">
        <v>0</v>
      </c>
      <c r="AS1577" s="143">
        <v>0</v>
      </c>
      <c r="AT1577" s="142">
        <v>0</v>
      </c>
      <c r="AU1577" s="143">
        <v>0</v>
      </c>
      <c r="AV1577" s="142">
        <v>0</v>
      </c>
      <c r="AW1577" s="143">
        <v>0</v>
      </c>
      <c r="AX1577" s="142">
        <v>0</v>
      </c>
      <c r="AY1577" s="143">
        <v>0</v>
      </c>
      <c r="AZ1577" s="142">
        <v>0</v>
      </c>
      <c r="BA1577" s="143">
        <v>0</v>
      </c>
      <c r="BB1577" s="142">
        <v>0</v>
      </c>
      <c r="BC1577" s="143">
        <v>0</v>
      </c>
      <c r="BE1577" s="139">
        <v>0</v>
      </c>
      <c r="BF1577" s="139">
        <v>0</v>
      </c>
      <c r="BG1577" s="139">
        <v>0</v>
      </c>
      <c r="BH1577" s="139">
        <v>0</v>
      </c>
      <c r="BI1577" s="139">
        <v>0</v>
      </c>
      <c r="BJ1577" s="139">
        <v>0</v>
      </c>
      <c r="BK1577" s="139">
        <v>0</v>
      </c>
      <c r="BL1577" s="139">
        <v>0</v>
      </c>
      <c r="BM1577" s="139">
        <v>0</v>
      </c>
      <c r="BN1577" s="139">
        <v>0</v>
      </c>
      <c r="BO1577" s="139">
        <v>0</v>
      </c>
      <c r="BP1577" s="139">
        <v>0</v>
      </c>
      <c r="BQ1577" s="144">
        <v>0</v>
      </c>
    </row>
    <row r="1578" spans="2:96" x14ac:dyDescent="0.25">
      <c r="K1578" s="135" t="s">
        <v>328</v>
      </c>
      <c r="N1578" s="61" t="s">
        <v>3499</v>
      </c>
      <c r="V1578" s="61" t="s">
        <v>470</v>
      </c>
      <c r="W1578" s="61" t="s">
        <v>473</v>
      </c>
      <c r="X1578" s="61">
        <v>220</v>
      </c>
      <c r="AB1578" s="136" t="s">
        <v>320</v>
      </c>
      <c r="AC1578" s="179">
        <v>250000002710</v>
      </c>
      <c r="AD1578" s="180" t="s">
        <v>3500</v>
      </c>
      <c r="AE1578" s="139">
        <v>1851655.6300000001</v>
      </c>
      <c r="AF1578" s="17">
        <v>0</v>
      </c>
      <c r="AG1578" s="17">
        <v>0</v>
      </c>
      <c r="AH1578" s="140">
        <v>0</v>
      </c>
      <c r="AI1578" s="141">
        <v>0</v>
      </c>
      <c r="AJ1578" s="142">
        <v>0</v>
      </c>
      <c r="AK1578" s="121">
        <v>0</v>
      </c>
      <c r="AL1578" s="142">
        <v>0</v>
      </c>
      <c r="AM1578" s="181">
        <v>0</v>
      </c>
      <c r="AN1578" s="141">
        <v>0</v>
      </c>
      <c r="AO1578" s="140">
        <v>0</v>
      </c>
      <c r="AP1578" s="140">
        <v>0</v>
      </c>
      <c r="AQ1578" s="140">
        <v>0</v>
      </c>
      <c r="AR1578" s="142">
        <v>0</v>
      </c>
      <c r="AS1578" s="143">
        <v>0</v>
      </c>
      <c r="AT1578" s="142">
        <v>0</v>
      </c>
      <c r="AU1578" s="143">
        <v>0</v>
      </c>
      <c r="AV1578" s="142">
        <v>0</v>
      </c>
      <c r="AW1578" s="143">
        <v>0</v>
      </c>
      <c r="AX1578" s="142">
        <v>0</v>
      </c>
      <c r="AY1578" s="143">
        <v>0</v>
      </c>
      <c r="AZ1578" s="142">
        <v>0</v>
      </c>
      <c r="BA1578" s="143">
        <v>0</v>
      </c>
      <c r="BB1578" s="142">
        <v>0</v>
      </c>
      <c r="BC1578" s="143">
        <v>0</v>
      </c>
      <c r="BE1578" s="139">
        <v>0</v>
      </c>
      <c r="BF1578" s="139">
        <v>0</v>
      </c>
      <c r="BG1578" s="139">
        <v>0</v>
      </c>
      <c r="BH1578" s="139">
        <v>0</v>
      </c>
      <c r="BI1578" s="139">
        <v>0</v>
      </c>
      <c r="BJ1578" s="139">
        <v>0</v>
      </c>
      <c r="BK1578" s="139">
        <v>0</v>
      </c>
      <c r="BL1578" s="139">
        <v>0</v>
      </c>
      <c r="BM1578" s="139">
        <v>0</v>
      </c>
      <c r="BN1578" s="139">
        <v>0</v>
      </c>
      <c r="BO1578" s="139">
        <v>0</v>
      </c>
      <c r="BP1578" s="139">
        <v>0</v>
      </c>
      <c r="BQ1578" s="144">
        <v>0</v>
      </c>
    </row>
    <row r="1579" spans="2:96" ht="18.75" hidden="1" x14ac:dyDescent="0.3">
      <c r="B1579" s="120" t="s">
        <v>318</v>
      </c>
      <c r="C1579" s="120" t="s">
        <v>318</v>
      </c>
      <c r="J1579" s="120" t="s">
        <v>318</v>
      </c>
      <c r="K1579" s="135" t="s">
        <v>321</v>
      </c>
      <c r="N1579" s="61" t="s">
        <v>323</v>
      </c>
      <c r="AC1579" s="145"/>
      <c r="AD1579" s="165"/>
      <c r="AE1579" s="17"/>
      <c r="AI1579" s="163"/>
      <c r="AS1579" s="61"/>
      <c r="AU1579" s="61"/>
      <c r="AW1579" s="61"/>
      <c r="AY1579" s="61"/>
      <c r="BA1579" s="61"/>
      <c r="BB1579" s="61"/>
      <c r="BC1579" s="61"/>
      <c r="BE1579" s="17"/>
      <c r="BF1579" s="17"/>
      <c r="BG1579" s="17"/>
      <c r="BH1579" s="17"/>
      <c r="BI1579" s="17"/>
      <c r="BJ1579" s="17"/>
      <c r="BK1579" s="17"/>
      <c r="BL1579" s="17"/>
      <c r="BM1579" s="17"/>
      <c r="BN1579" s="17"/>
      <c r="BO1579" s="17"/>
      <c r="BP1579" s="17"/>
      <c r="BQ1579" s="166"/>
    </row>
    <row r="1580" spans="2:96" ht="17.25" x14ac:dyDescent="0.3">
      <c r="K1580" s="135" t="s">
        <v>325</v>
      </c>
      <c r="V1580" s="61" t="s">
        <v>470</v>
      </c>
      <c r="W1580" s="61" t="s">
        <v>473</v>
      </c>
      <c r="AB1580" s="136" t="s">
        <v>320</v>
      </c>
      <c r="AC1580" s="167" t="s">
        <v>1764</v>
      </c>
      <c r="AD1580" s="138"/>
      <c r="AE1580" s="168">
        <v>13774562.890000001</v>
      </c>
      <c r="AF1580" s="168">
        <v>14651731.229999999</v>
      </c>
      <c r="AG1580" s="168">
        <v>14552646.979999999</v>
      </c>
      <c r="AH1580" s="169">
        <v>13837154.384001093</v>
      </c>
      <c r="AI1580" s="170">
        <v>5298562.5099999988</v>
      </c>
      <c r="AJ1580" s="169">
        <v>15895687.529999997</v>
      </c>
      <c r="AK1580" s="170">
        <v>12919726.419999998</v>
      </c>
      <c r="AL1580" s="169">
        <v>15503671.703999996</v>
      </c>
      <c r="AM1580" s="170">
        <v>11520878.653334243</v>
      </c>
      <c r="AN1580" s="170">
        <v>15236002.150666848</v>
      </c>
      <c r="AO1580" s="169">
        <v>15563785.919999992</v>
      </c>
      <c r="AP1580" s="169">
        <v>15942099.786653338</v>
      </c>
      <c r="AQ1580" s="169">
        <v>16554867.786653334</v>
      </c>
      <c r="AR1580" s="169">
        <v>-659180.25665333681</v>
      </c>
      <c r="AS1580" s="171">
        <v>-4.146912522086655E-2</v>
      </c>
      <c r="AT1580" s="169">
        <v>-2717713.4026522413</v>
      </c>
      <c r="AU1580" s="171">
        <v>-0.1964069581961547</v>
      </c>
      <c r="AV1580" s="169">
        <v>-2002220.8066533357</v>
      </c>
      <c r="AW1580" s="171">
        <v>-0.13758464761806075</v>
      </c>
      <c r="AX1580" s="169">
        <v>-46412.256653340533</v>
      </c>
      <c r="AY1580" s="171">
        <v>-2.9198017742703163E-3</v>
      </c>
      <c r="AZ1580" s="169">
        <v>-2104945.402652245</v>
      </c>
      <c r="BA1580" s="171">
        <v>-0.15212270848737816</v>
      </c>
      <c r="BB1580" s="169">
        <v>-612767.99999999627</v>
      </c>
      <c r="BC1580" s="171">
        <v>-3.8437094749149872E-2</v>
      </c>
      <c r="BE1580" s="168">
        <v>1385133.5063877779</v>
      </c>
      <c r="BF1580" s="168">
        <v>1377820.3838877778</v>
      </c>
      <c r="BG1580" s="168">
        <v>1384705.0388877778</v>
      </c>
      <c r="BH1580" s="168">
        <v>1385023.2063877778</v>
      </c>
      <c r="BI1580" s="168">
        <v>1375023.2063877778</v>
      </c>
      <c r="BJ1580" s="168">
        <v>1375023.2063877778</v>
      </c>
      <c r="BK1580" s="168">
        <v>1375023.2063877778</v>
      </c>
      <c r="BL1580" s="168">
        <v>1375023.2063877778</v>
      </c>
      <c r="BM1580" s="168">
        <v>1375023.2063877778</v>
      </c>
      <c r="BN1580" s="168">
        <v>1385023.2063877778</v>
      </c>
      <c r="BO1580" s="168">
        <v>1385023.2063877778</v>
      </c>
      <c r="BP1580" s="168">
        <v>1377023.2063877783</v>
      </c>
      <c r="BQ1580" s="172">
        <v>16554867.786653338</v>
      </c>
    </row>
    <row r="1581" spans="2:96" ht="18.75" x14ac:dyDescent="0.3">
      <c r="K1581" s="135" t="s">
        <v>325</v>
      </c>
      <c r="AC1581" s="145"/>
      <c r="AD1581" s="173"/>
      <c r="AE1581" s="174"/>
      <c r="AI1581" s="175"/>
      <c r="AS1581" s="61"/>
      <c r="AU1581" s="61"/>
      <c r="AW1581" s="61"/>
      <c r="AY1581" s="61"/>
      <c r="BA1581" s="61"/>
      <c r="BB1581" s="61"/>
      <c r="BC1581" s="61"/>
      <c r="BE1581" s="174"/>
      <c r="BF1581" s="174"/>
      <c r="BG1581" s="174"/>
      <c r="BH1581" s="174"/>
      <c r="BI1581" s="174"/>
      <c r="BJ1581" s="174"/>
      <c r="BK1581" s="174"/>
      <c r="BL1581" s="174"/>
      <c r="BM1581" s="174"/>
      <c r="BN1581" s="174"/>
      <c r="BO1581" s="174"/>
      <c r="BP1581" s="174"/>
      <c r="BQ1581" s="176"/>
    </row>
    <row r="1582" spans="2:96" ht="18.75" x14ac:dyDescent="0.3">
      <c r="K1582" s="135" t="s">
        <v>325</v>
      </c>
      <c r="M1582" s="61" t="s">
        <v>475</v>
      </c>
      <c r="N1582" s="61" t="s">
        <v>1765</v>
      </c>
      <c r="V1582" s="61" t="s">
        <v>470</v>
      </c>
      <c r="W1582" s="61" t="s">
        <v>476</v>
      </c>
      <c r="X1582" s="61">
        <v>221</v>
      </c>
      <c r="AB1582" s="136" t="s">
        <v>320</v>
      </c>
      <c r="AC1582" s="162" t="s">
        <v>477</v>
      </c>
      <c r="AD1582" s="138"/>
      <c r="AE1582" s="39"/>
      <c r="AI1582" s="163"/>
      <c r="AS1582" s="61"/>
      <c r="AU1582" s="61"/>
      <c r="AW1582" s="61"/>
      <c r="AY1582" s="61"/>
      <c r="BA1582" s="61"/>
      <c r="BB1582" s="61"/>
      <c r="BC1582" s="61"/>
      <c r="BE1582" s="39"/>
      <c r="BF1582" s="39"/>
      <c r="BG1582" s="39"/>
      <c r="BH1582" s="39"/>
      <c r="BI1582" s="39"/>
      <c r="BJ1582" s="39"/>
      <c r="BK1582" s="39"/>
      <c r="BL1582" s="39"/>
      <c r="BM1582" s="39"/>
      <c r="BN1582" s="39"/>
      <c r="BO1582" s="39"/>
      <c r="BP1582" s="39"/>
      <c r="BQ1582" s="164"/>
      <c r="BS1582" s="61">
        <v>29049994.958999999</v>
      </c>
      <c r="BT1582" s="61">
        <v>40217719.07</v>
      </c>
      <c r="BU1582" s="61">
        <v>44668028.57</v>
      </c>
      <c r="BV1582" s="61">
        <v>45995264.892024867</v>
      </c>
      <c r="BW1582" s="61">
        <v>14620134.390000001</v>
      </c>
      <c r="BX1582" s="61">
        <v>43860403.170000002</v>
      </c>
      <c r="BY1582" s="61">
        <v>36067315.829999998</v>
      </c>
      <c r="BZ1582" s="61">
        <v>43280778.995999992</v>
      </c>
      <c r="CA1582" s="61">
        <v>38445074.639385104</v>
      </c>
      <c r="CB1582" s="61">
        <v>43617506.082639761</v>
      </c>
      <c r="CC1582" s="61">
        <v>40920576.245714292</v>
      </c>
      <c r="CD1582" s="61">
        <v>46155720.354303233</v>
      </c>
      <c r="CE1582" s="61">
        <v>47786623.318348393</v>
      </c>
      <c r="CG1582" s="61">
        <v>3970796.2751645064</v>
      </c>
      <c r="CH1582" s="61">
        <v>3848782.5386507777</v>
      </c>
      <c r="CI1582" s="61">
        <v>3987436.0704066851</v>
      </c>
      <c r="CJ1582" s="61">
        <v>4157980.7178946165</v>
      </c>
      <c r="CK1582" s="61">
        <v>3684839.6229207362</v>
      </c>
      <c r="CL1582" s="61">
        <v>4071357.0620989744</v>
      </c>
      <c r="CM1582" s="61">
        <v>3942816.6877907687</v>
      </c>
      <c r="CN1582" s="61">
        <v>4074636.7875808165</v>
      </c>
      <c r="CO1582" s="61">
        <v>3959793.5692343861</v>
      </c>
      <c r="CP1582" s="61">
        <v>4081536.0586291263</v>
      </c>
      <c r="CQ1582" s="61">
        <v>4060690.2199768047</v>
      </c>
      <c r="CR1582" s="61">
        <v>3945957.7080002013</v>
      </c>
    </row>
    <row r="1583" spans="2:96" x14ac:dyDescent="0.25">
      <c r="K1583" s="135" t="s">
        <v>328</v>
      </c>
      <c r="N1583" s="61" t="s">
        <v>1766</v>
      </c>
      <c r="V1583" s="61" t="s">
        <v>470</v>
      </c>
      <c r="W1583" s="61" t="s">
        <v>476</v>
      </c>
      <c r="X1583" s="61">
        <v>221</v>
      </c>
      <c r="AB1583" s="136" t="s">
        <v>320</v>
      </c>
      <c r="AC1583" s="179">
        <v>6000040</v>
      </c>
      <c r="AD1583" s="180" t="s">
        <v>1767</v>
      </c>
      <c r="AE1583" s="139">
        <v>67498.02</v>
      </c>
      <c r="AF1583" s="17">
        <v>2633497.1599999997</v>
      </c>
      <c r="AG1583" s="17">
        <v>3596243.8500000006</v>
      </c>
      <c r="AH1583" s="140">
        <v>3920246.1977254646</v>
      </c>
      <c r="AI1583" s="141">
        <v>1183357.78</v>
      </c>
      <c r="AJ1583" s="142">
        <v>3550073.34</v>
      </c>
      <c r="AK1583" s="121">
        <v>3026787.2800000003</v>
      </c>
      <c r="AL1583" s="142">
        <v>3632144.736</v>
      </c>
      <c r="AM1583" s="181">
        <v>3266871.8314378876</v>
      </c>
      <c r="AN1583" s="141">
        <v>3680161.6462875772</v>
      </c>
      <c r="AO1583" s="140">
        <v>3571486.2171428581</v>
      </c>
      <c r="AP1583" s="140">
        <v>4486499.4562521521</v>
      </c>
      <c r="AQ1583" s="140">
        <v>4570439.8734175712</v>
      </c>
      <c r="AR1583" s="142">
        <v>-1020366.5334175713</v>
      </c>
      <c r="AS1583" s="143">
        <v>-0.28742125463176244</v>
      </c>
      <c r="AT1583" s="142">
        <v>-650193.6756921066</v>
      </c>
      <c r="AU1583" s="143">
        <v>-0.16585531696181491</v>
      </c>
      <c r="AV1583" s="142">
        <v>-974196.02341757063</v>
      </c>
      <c r="AW1583" s="143">
        <v>-0.27089264912265903</v>
      </c>
      <c r="AX1583" s="142">
        <v>-936426.11625215225</v>
      </c>
      <c r="AY1583" s="143">
        <v>-0.26377655517735088</v>
      </c>
      <c r="AZ1583" s="142">
        <v>-566253.25852668751</v>
      </c>
      <c r="BA1583" s="143">
        <v>-0.14444329002990397</v>
      </c>
      <c r="BB1583" s="142">
        <v>-83940.417165419087</v>
      </c>
      <c r="BC1583" s="143">
        <v>-1.8709556968394166E-2</v>
      </c>
      <c r="BE1583" s="139">
        <v>376980.18650064542</v>
      </c>
      <c r="BF1583" s="139">
        <v>365072.62644711637</v>
      </c>
      <c r="BG1583" s="139">
        <v>376980.18650064542</v>
      </c>
      <c r="BH1583" s="139">
        <v>391745.56096702022</v>
      </c>
      <c r="BI1583" s="139">
        <v>354593.97360001254</v>
      </c>
      <c r="BJ1583" s="139">
        <v>391745.56096702022</v>
      </c>
      <c r="BK1583" s="139">
        <v>379361.69851135026</v>
      </c>
      <c r="BL1583" s="139">
        <v>391745.56096702022</v>
      </c>
      <c r="BM1583" s="139">
        <v>379361.69851135026</v>
      </c>
      <c r="BN1583" s="139">
        <v>391745.56096702022</v>
      </c>
      <c r="BO1583" s="139">
        <v>391745.56096702022</v>
      </c>
      <c r="BP1583" s="139">
        <v>379361.69851135026</v>
      </c>
      <c r="BQ1583" s="144">
        <v>4570439.8734175721</v>
      </c>
    </row>
    <row r="1584" spans="2:96" x14ac:dyDescent="0.25">
      <c r="K1584" s="135" t="s">
        <v>328</v>
      </c>
      <c r="N1584" s="61" t="s">
        <v>1768</v>
      </c>
      <c r="V1584" s="61" t="s">
        <v>470</v>
      </c>
      <c r="W1584" s="61" t="s">
        <v>476</v>
      </c>
      <c r="X1584" s="61">
        <v>221</v>
      </c>
      <c r="AB1584" s="136" t="s">
        <v>320</v>
      </c>
      <c r="AC1584" s="179">
        <v>6000088</v>
      </c>
      <c r="AD1584" s="180" t="s">
        <v>1769</v>
      </c>
      <c r="AE1584" s="139">
        <v>3.3000000000000002E-2</v>
      </c>
      <c r="AF1584" s="17">
        <v>0</v>
      </c>
      <c r="AG1584" s="17">
        <v>50308.37</v>
      </c>
      <c r="AH1584" s="140">
        <v>46209.533503662598</v>
      </c>
      <c r="AI1584" s="141">
        <v>18991.830000000002</v>
      </c>
      <c r="AJ1584" s="142">
        <v>56975.490000000005</v>
      </c>
      <c r="AK1584" s="121">
        <v>47030.11</v>
      </c>
      <c r="AL1584" s="142">
        <v>56436.132000000005</v>
      </c>
      <c r="AM1584" s="181">
        <v>43509.138320687009</v>
      </c>
      <c r="AN1584" s="141">
        <v>49730.50518297559</v>
      </c>
      <c r="AO1584" s="140">
        <v>59690.194285714322</v>
      </c>
      <c r="AP1584" s="140">
        <v>45676.089196237983</v>
      </c>
      <c r="AQ1584" s="140">
        <v>47548.184592660436</v>
      </c>
      <c r="AR1584" s="142">
        <v>9427.3054073395688</v>
      </c>
      <c r="AS1584" s="143">
        <v>0.16546247179865531</v>
      </c>
      <c r="AT1584" s="142">
        <v>-1338.6510889978381</v>
      </c>
      <c r="AU1584" s="143">
        <v>-2.8969153927765483E-2</v>
      </c>
      <c r="AV1584" s="142">
        <v>2760.1854073395662</v>
      </c>
      <c r="AW1584" s="143">
        <v>5.4865331700064343E-2</v>
      </c>
      <c r="AX1584" s="142">
        <v>11299.400803762022</v>
      </c>
      <c r="AY1584" s="143">
        <v>0.19832037958360729</v>
      </c>
      <c r="AZ1584" s="142">
        <v>533.44430742461554</v>
      </c>
      <c r="BA1584" s="143">
        <v>1.1544031436334114E-2</v>
      </c>
      <c r="BB1584" s="142">
        <v>-1872.0953964224536</v>
      </c>
      <c r="BC1584" s="143">
        <v>-4.0986332879318507E-2</v>
      </c>
      <c r="BE1584" s="139">
        <v>8388.0503066195506</v>
      </c>
      <c r="BF1584" s="139">
        <v>6306.351423885344</v>
      </c>
      <c r="BG1584" s="139">
        <v>3563.4555439016167</v>
      </c>
      <c r="BH1584" s="139">
        <v>20809.883542277577</v>
      </c>
      <c r="BI1584" s="139">
        <v>1147.8878853359461</v>
      </c>
      <c r="BJ1584" s="139">
        <v>-136.12091822106001</v>
      </c>
      <c r="BK1584" s="139">
        <v>894.97053958963295</v>
      </c>
      <c r="BL1584" s="139">
        <v>0</v>
      </c>
      <c r="BM1584" s="139">
        <v>3457.8182519971101</v>
      </c>
      <c r="BN1584" s="139">
        <v>-599.47514234185996</v>
      </c>
      <c r="BO1584" s="139">
        <v>4676.5897097031648</v>
      </c>
      <c r="BP1584" s="139">
        <v>-961.22655008658262</v>
      </c>
      <c r="BQ1584" s="144">
        <v>47548.184592660444</v>
      </c>
    </row>
    <row r="1585" spans="11:69" x14ac:dyDescent="0.25">
      <c r="K1585" s="135" t="s">
        <v>328</v>
      </c>
      <c r="N1585" s="61" t="s">
        <v>1770</v>
      </c>
      <c r="V1585" s="61" t="s">
        <v>470</v>
      </c>
      <c r="W1585" s="61" t="s">
        <v>476</v>
      </c>
      <c r="X1585" s="61">
        <v>221</v>
      </c>
      <c r="AB1585" s="136" t="s">
        <v>320</v>
      </c>
      <c r="AC1585" s="179">
        <v>6000089</v>
      </c>
      <c r="AD1585" s="180" t="s">
        <v>1771</v>
      </c>
      <c r="AE1585" s="139">
        <v>845762.72</v>
      </c>
      <c r="AF1585" s="17">
        <v>2621416.21</v>
      </c>
      <c r="AG1585" s="17">
        <v>2789343.5599999996</v>
      </c>
      <c r="AH1585" s="140">
        <v>3279681.2134155859</v>
      </c>
      <c r="AI1585" s="141">
        <v>943849.58</v>
      </c>
      <c r="AJ1585" s="142">
        <v>2831548.7399999998</v>
      </c>
      <c r="AK1585" s="121">
        <v>2297765.09</v>
      </c>
      <c r="AL1585" s="142">
        <v>2757318.108</v>
      </c>
      <c r="AM1585" s="181">
        <v>2879092.2094237404</v>
      </c>
      <c r="AN1585" s="141">
        <v>2698354.0939918454</v>
      </c>
      <c r="AO1585" s="140">
        <v>2617822.3028571443</v>
      </c>
      <c r="AP1585" s="140">
        <v>3349386.0677497373</v>
      </c>
      <c r="AQ1585" s="140">
        <v>3487470.3280658689</v>
      </c>
      <c r="AR1585" s="142">
        <v>-655921.58806586917</v>
      </c>
      <c r="AS1585" s="143">
        <v>-0.23164764173046487</v>
      </c>
      <c r="AT1585" s="142">
        <v>-207789.11465028301</v>
      </c>
      <c r="AU1585" s="143">
        <v>-6.3356497515770271E-2</v>
      </c>
      <c r="AV1585" s="142">
        <v>-698126.76806586934</v>
      </c>
      <c r="AW1585" s="143">
        <v>-0.25028353555195237</v>
      </c>
      <c r="AX1585" s="142">
        <v>-517837.32774973754</v>
      </c>
      <c r="AY1585" s="143">
        <v>-0.18288130464946106</v>
      </c>
      <c r="AZ1585" s="142">
        <v>-69704.854334151372</v>
      </c>
      <c r="BA1585" s="143">
        <v>-2.1253545633954485E-2</v>
      </c>
      <c r="BB1585" s="142">
        <v>-138084.26031613164</v>
      </c>
      <c r="BC1585" s="143">
        <v>-4.1226737534291659E-2</v>
      </c>
      <c r="BE1585" s="139">
        <v>195368.60571440152</v>
      </c>
      <c r="BF1585" s="139">
        <v>382796.2342036565</v>
      </c>
      <c r="BG1585" s="139">
        <v>182692.38446435379</v>
      </c>
      <c r="BH1585" s="139">
        <v>402441.66310308309</v>
      </c>
      <c r="BI1585" s="139">
        <v>179231.97796719635</v>
      </c>
      <c r="BJ1585" s="139">
        <v>222807.49831585243</v>
      </c>
      <c r="BK1585" s="139">
        <v>219157.21492006449</v>
      </c>
      <c r="BL1585" s="139">
        <v>243371.8150622409</v>
      </c>
      <c r="BM1585" s="139">
        <v>319851.72643125139</v>
      </c>
      <c r="BN1585" s="139">
        <v>378126.17568710062</v>
      </c>
      <c r="BO1585" s="139">
        <v>377270.60975188884</v>
      </c>
      <c r="BP1585" s="139">
        <v>384354.42244477902</v>
      </c>
      <c r="BQ1585" s="144">
        <v>3487470.3280658689</v>
      </c>
    </row>
    <row r="1586" spans="11:69" x14ac:dyDescent="0.25">
      <c r="K1586" s="135" t="s">
        <v>328</v>
      </c>
      <c r="N1586" s="61" t="s">
        <v>1772</v>
      </c>
      <c r="V1586" s="61" t="s">
        <v>470</v>
      </c>
      <c r="W1586" s="61" t="s">
        <v>476</v>
      </c>
      <c r="X1586" s="61">
        <v>221</v>
      </c>
      <c r="AB1586" s="136" t="s">
        <v>320</v>
      </c>
      <c r="AC1586" s="179">
        <v>6000090</v>
      </c>
      <c r="AD1586" s="180" t="s">
        <v>1773</v>
      </c>
      <c r="AE1586" s="139">
        <v>5768881.6500000004</v>
      </c>
      <c r="AF1586" s="17">
        <v>22830850.960000001</v>
      </c>
      <c r="AG1586" s="17">
        <v>23960547.48</v>
      </c>
      <c r="AH1586" s="140">
        <v>28957437.818902928</v>
      </c>
      <c r="AI1586" s="141">
        <v>8549943.7400000002</v>
      </c>
      <c r="AJ1586" s="142">
        <v>25649831.219999999</v>
      </c>
      <c r="AK1586" s="121">
        <v>21814549.310000002</v>
      </c>
      <c r="AL1586" s="142">
        <v>26177459.172000006</v>
      </c>
      <c r="AM1586" s="181">
        <v>24132320.532350499</v>
      </c>
      <c r="AN1586" s="141">
        <v>26639666.596552432</v>
      </c>
      <c r="AO1586" s="140">
        <v>23641834.634285711</v>
      </c>
      <c r="AP1586" s="140">
        <v>29279939.491967127</v>
      </c>
      <c r="AQ1586" s="140">
        <v>30606684.798541255</v>
      </c>
      <c r="AR1586" s="142">
        <v>-4956853.5785412565</v>
      </c>
      <c r="AS1586" s="143">
        <v>-0.19325092379852535</v>
      </c>
      <c r="AT1586" s="142">
        <v>-1649246.9796383269</v>
      </c>
      <c r="AU1586" s="143">
        <v>-5.6954174949888907E-2</v>
      </c>
      <c r="AV1586" s="142">
        <v>-6646137.3185412548</v>
      </c>
      <c r="AW1586" s="143">
        <v>-0.27737835807336297</v>
      </c>
      <c r="AX1586" s="142">
        <v>-3630108.2719671279</v>
      </c>
      <c r="AY1586" s="143">
        <v>-0.1415256202207138</v>
      </c>
      <c r="AZ1586" s="142">
        <v>-322501.67306419834</v>
      </c>
      <c r="BA1586" s="143">
        <v>-1.1137092828484801E-2</v>
      </c>
      <c r="BB1586" s="142">
        <v>-1326745.3065741286</v>
      </c>
      <c r="BC1586" s="143">
        <v>-4.5312433344956798E-2</v>
      </c>
      <c r="BE1586" s="139">
        <v>2625538.0921096904</v>
      </c>
      <c r="BF1586" s="139">
        <v>2369653.5178284394</v>
      </c>
      <c r="BG1586" s="139">
        <v>2608549.1824697331</v>
      </c>
      <c r="BH1586" s="139">
        <v>2487231.2951922277</v>
      </c>
      <c r="BI1586" s="139">
        <v>2511113.0846620738</v>
      </c>
      <c r="BJ1586" s="139">
        <v>2735756.797098109</v>
      </c>
      <c r="BK1586" s="139">
        <v>2651989.8142648027</v>
      </c>
      <c r="BL1586" s="139">
        <v>2733370.7191556026</v>
      </c>
      <c r="BM1586" s="139">
        <v>2532147.0111185708</v>
      </c>
      <c r="BN1586" s="139">
        <v>2517954.6289755446</v>
      </c>
      <c r="BO1586" s="139">
        <v>2516057.5537114125</v>
      </c>
      <c r="BP1586" s="139">
        <v>2317323.1019550506</v>
      </c>
      <c r="BQ1586" s="144">
        <v>30606684.798541255</v>
      </c>
    </row>
    <row r="1587" spans="11:69" x14ac:dyDescent="0.25">
      <c r="K1587" s="135" t="s">
        <v>328</v>
      </c>
      <c r="N1587" s="61" t="s">
        <v>1774</v>
      </c>
      <c r="V1587" s="61" t="s">
        <v>470</v>
      </c>
      <c r="W1587" s="61" t="s">
        <v>476</v>
      </c>
      <c r="X1587" s="61">
        <v>221</v>
      </c>
      <c r="AB1587" s="136" t="s">
        <v>320</v>
      </c>
      <c r="AC1587" s="179">
        <v>6000100</v>
      </c>
      <c r="AD1587" s="180" t="s">
        <v>1775</v>
      </c>
      <c r="AE1587" s="139">
        <v>78591.960000000006</v>
      </c>
      <c r="AF1587" s="17">
        <v>181036.06000000003</v>
      </c>
      <c r="AG1587" s="17">
        <v>114298.96999999999</v>
      </c>
      <c r="AH1587" s="140">
        <v>149649.19797785662</v>
      </c>
      <c r="AI1587" s="141">
        <v>65695.94</v>
      </c>
      <c r="AJ1587" s="142">
        <v>197087.82</v>
      </c>
      <c r="AK1587" s="121">
        <v>163006.48000000001</v>
      </c>
      <c r="AL1587" s="142">
        <v>195607.77600000001</v>
      </c>
      <c r="AM1587" s="181">
        <v>124625.45231218643</v>
      </c>
      <c r="AN1587" s="141">
        <v>188030.22566567018</v>
      </c>
      <c r="AO1587" s="140">
        <v>203596.09714285709</v>
      </c>
      <c r="AP1587" s="140">
        <v>231802.53790009854</v>
      </c>
      <c r="AQ1587" s="140">
        <v>239272.93116408799</v>
      </c>
      <c r="AR1587" s="142">
        <v>-42185.111164087983</v>
      </c>
      <c r="AS1587" s="143">
        <v>-0.21404220293312889</v>
      </c>
      <c r="AT1587" s="142">
        <v>-89623.733186231373</v>
      </c>
      <c r="AU1587" s="143">
        <v>-0.59889217180764898</v>
      </c>
      <c r="AV1587" s="142">
        <v>-124973.961164088</v>
      </c>
      <c r="AW1587" s="143">
        <v>-1.0933953399937726</v>
      </c>
      <c r="AX1587" s="142">
        <v>-34714.717900098534</v>
      </c>
      <c r="AY1587" s="143">
        <v>-0.17613832199320351</v>
      </c>
      <c r="AZ1587" s="142">
        <v>-82153.339922241925</v>
      </c>
      <c r="BA1587" s="143">
        <v>-0.54897280461468323</v>
      </c>
      <c r="BB1587" s="142">
        <v>-7470.3932639894483</v>
      </c>
      <c r="BC1587" s="143">
        <v>-3.2227400664651101E-2</v>
      </c>
      <c r="BE1587" s="139">
        <v>19794.007774698563</v>
      </c>
      <c r="BF1587" s="139">
        <v>19155.491394869543</v>
      </c>
      <c r="BG1587" s="139">
        <v>19794.007774698563</v>
      </c>
      <c r="BH1587" s="139">
        <v>20499.678208111578</v>
      </c>
      <c r="BI1587" s="139">
        <v>18515.83838152016</v>
      </c>
      <c r="BJ1587" s="139">
        <v>20499.678208111578</v>
      </c>
      <c r="BK1587" s="139">
        <v>19838.398265914417</v>
      </c>
      <c r="BL1587" s="139">
        <v>20499.678208111578</v>
      </c>
      <c r="BM1587" s="139">
        <v>19838.398265914417</v>
      </c>
      <c r="BN1587" s="139">
        <v>20499.678208111578</v>
      </c>
      <c r="BO1587" s="139">
        <v>20499.678208111578</v>
      </c>
      <c r="BP1587" s="139">
        <v>19838.398265914417</v>
      </c>
      <c r="BQ1587" s="144">
        <v>239272.93116408796</v>
      </c>
    </row>
    <row r="1588" spans="11:69" x14ac:dyDescent="0.25">
      <c r="K1588" s="135" t="s">
        <v>328</v>
      </c>
      <c r="N1588" s="61" t="s">
        <v>1776</v>
      </c>
      <c r="V1588" s="61" t="s">
        <v>470</v>
      </c>
      <c r="W1588" s="61" t="s">
        <v>476</v>
      </c>
      <c r="X1588" s="61">
        <v>221</v>
      </c>
      <c r="AB1588" s="136" t="s">
        <v>320</v>
      </c>
      <c r="AC1588" s="179">
        <v>6000104</v>
      </c>
      <c r="AD1588" s="180" t="s">
        <v>1777</v>
      </c>
      <c r="AE1588" s="139">
        <v>212663.61</v>
      </c>
      <c r="AF1588" s="17">
        <v>819765.33000000007</v>
      </c>
      <c r="AG1588" s="17">
        <v>843043.03</v>
      </c>
      <c r="AH1588" s="140">
        <v>1001937.6394987562</v>
      </c>
      <c r="AI1588" s="141">
        <v>242574.7</v>
      </c>
      <c r="AJ1588" s="142">
        <v>727724.10000000009</v>
      </c>
      <c r="AK1588" s="121">
        <v>653279.04</v>
      </c>
      <c r="AL1588" s="142">
        <v>783934.848</v>
      </c>
      <c r="AM1588" s="181">
        <v>833283.20207938389</v>
      </c>
      <c r="AN1588" s="141">
        <v>821933.4774193723</v>
      </c>
      <c r="AO1588" s="140">
        <v>784897.85142857116</v>
      </c>
      <c r="AP1588" s="140">
        <v>710918.87689864624</v>
      </c>
      <c r="AQ1588" s="140">
        <v>744701.86316093698</v>
      </c>
      <c r="AR1588" s="142">
        <v>-16977.763160936884</v>
      </c>
      <c r="AS1588" s="143">
        <v>-2.3329944907605617E-2</v>
      </c>
      <c r="AT1588" s="142">
        <v>257235.77633781917</v>
      </c>
      <c r="AU1588" s="143">
        <v>0.25673831004742736</v>
      </c>
      <c r="AV1588" s="142">
        <v>98341.166839063051</v>
      </c>
      <c r="AW1588" s="143">
        <v>0.11665023413936895</v>
      </c>
      <c r="AX1588" s="142">
        <v>16805.223101353855</v>
      </c>
      <c r="AY1588" s="143">
        <v>2.3092849475994891E-2</v>
      </c>
      <c r="AZ1588" s="142">
        <v>291018.76260010991</v>
      </c>
      <c r="BA1588" s="143">
        <v>0.29045596365228799</v>
      </c>
      <c r="BB1588" s="142">
        <v>-33782.986262290739</v>
      </c>
      <c r="BC1588" s="143">
        <v>-4.7520170528693229E-2</v>
      </c>
      <c r="BE1588" s="139">
        <v>62322.678237077314</v>
      </c>
      <c r="BF1588" s="139">
        <v>60345.164999654851</v>
      </c>
      <c r="BG1588" s="139">
        <v>62322.678237077314</v>
      </c>
      <c r="BH1588" s="139">
        <v>63534.553058751117</v>
      </c>
      <c r="BI1588" s="139">
        <v>57484.735137934949</v>
      </c>
      <c r="BJ1588" s="139">
        <v>63534.553058751117</v>
      </c>
      <c r="BK1588" s="139">
        <v>61517.947085145621</v>
      </c>
      <c r="BL1588" s="139">
        <v>63534.553058751117</v>
      </c>
      <c r="BM1588" s="139">
        <v>61517.947085145621</v>
      </c>
      <c r="BN1588" s="139">
        <v>63534.553058751117</v>
      </c>
      <c r="BO1588" s="139">
        <v>63534.553058751117</v>
      </c>
      <c r="BP1588" s="139">
        <v>61517.947085145664</v>
      </c>
      <c r="BQ1588" s="144">
        <v>744701.86316093698</v>
      </c>
    </row>
    <row r="1589" spans="11:69" x14ac:dyDescent="0.25">
      <c r="K1589" s="135" t="s">
        <v>328</v>
      </c>
      <c r="N1589" s="61" t="s">
        <v>1778</v>
      </c>
      <c r="V1589" s="61" t="s">
        <v>470</v>
      </c>
      <c r="W1589" s="61" t="s">
        <v>476</v>
      </c>
      <c r="X1589" s="61">
        <v>221</v>
      </c>
      <c r="AB1589" s="136" t="s">
        <v>320</v>
      </c>
      <c r="AC1589" s="179">
        <v>6000105</v>
      </c>
      <c r="AD1589" s="180" t="s">
        <v>1779</v>
      </c>
      <c r="AE1589" s="139">
        <v>153334.84</v>
      </c>
      <c r="AF1589" s="17">
        <v>198899.68</v>
      </c>
      <c r="AG1589" s="17">
        <v>101441.62</v>
      </c>
      <c r="AH1589" s="140">
        <v>116866.63828362337</v>
      </c>
      <c r="AI1589" s="141">
        <v>41509.58</v>
      </c>
      <c r="AJ1589" s="142">
        <v>124528.74</v>
      </c>
      <c r="AK1589" s="121">
        <v>95154.64</v>
      </c>
      <c r="AL1589" s="142">
        <v>114185.568</v>
      </c>
      <c r="AM1589" s="181">
        <v>97299.583566166912</v>
      </c>
      <c r="AN1589" s="141">
        <v>114721.69471745646</v>
      </c>
      <c r="AO1589" s="140">
        <v>120879.41142857136</v>
      </c>
      <c r="AP1589" s="140">
        <v>141011.60670778764</v>
      </c>
      <c r="AQ1589" s="140">
        <v>146298.40535059027</v>
      </c>
      <c r="AR1589" s="142">
        <v>-21769.665350590265</v>
      </c>
      <c r="AS1589" s="143">
        <v>-0.17481639459766687</v>
      </c>
      <c r="AT1589" s="142">
        <v>-29431.767066966902</v>
      </c>
      <c r="AU1589" s="143">
        <v>-0.25184062363066367</v>
      </c>
      <c r="AV1589" s="142">
        <v>-44856.785350590275</v>
      </c>
      <c r="AW1589" s="143">
        <v>-0.44219310920498189</v>
      </c>
      <c r="AX1589" s="142">
        <v>-16482.866707787631</v>
      </c>
      <c r="AY1589" s="143">
        <v>-0.13236194879822627</v>
      </c>
      <c r="AZ1589" s="142">
        <v>-24144.968424164268</v>
      </c>
      <c r="BA1589" s="143">
        <v>-0.20660274633353362</v>
      </c>
      <c r="BB1589" s="142">
        <v>-5286.7986428026343</v>
      </c>
      <c r="BC1589" s="143">
        <v>-3.7491939608618477E-2</v>
      </c>
      <c r="BE1589" s="139">
        <v>12176.722902663581</v>
      </c>
      <c r="BF1589" s="139">
        <v>11783.925389674401</v>
      </c>
      <c r="BG1589" s="139">
        <v>12176.722902663581</v>
      </c>
      <c r="BH1589" s="139">
        <v>12509.128420597988</v>
      </c>
      <c r="BI1589" s="139">
        <v>11298.56760570143</v>
      </c>
      <c r="BJ1589" s="139">
        <v>12509.128420597988</v>
      </c>
      <c r="BK1589" s="139">
        <v>12105.608148965781</v>
      </c>
      <c r="BL1589" s="139">
        <v>12509.128420597988</v>
      </c>
      <c r="BM1589" s="139">
        <v>12105.608148965781</v>
      </c>
      <c r="BN1589" s="139">
        <v>12509.128420597988</v>
      </c>
      <c r="BO1589" s="139">
        <v>12509.128420597988</v>
      </c>
      <c r="BP1589" s="139">
        <v>12105.60814896579</v>
      </c>
      <c r="BQ1589" s="144">
        <v>146298.40535059027</v>
      </c>
    </row>
    <row r="1590" spans="11:69" x14ac:dyDescent="0.25">
      <c r="K1590" s="135" t="s">
        <v>328</v>
      </c>
      <c r="N1590" s="61" t="s">
        <v>1780</v>
      </c>
      <c r="V1590" s="61" t="s">
        <v>470</v>
      </c>
      <c r="W1590" s="61" t="s">
        <v>476</v>
      </c>
      <c r="X1590" s="61">
        <v>221</v>
      </c>
      <c r="AB1590" s="136" t="s">
        <v>320</v>
      </c>
      <c r="AC1590" s="179">
        <v>6000106</v>
      </c>
      <c r="AD1590" s="180" t="s">
        <v>1781</v>
      </c>
      <c r="AE1590" s="139">
        <v>72164.070000000007</v>
      </c>
      <c r="AF1590" s="17">
        <v>176633.68</v>
      </c>
      <c r="AG1590" s="17">
        <v>178331.97</v>
      </c>
      <c r="AH1590" s="140">
        <v>194350.77656765337</v>
      </c>
      <c r="AI1590" s="141">
        <v>79109.899999999994</v>
      </c>
      <c r="AJ1590" s="142">
        <v>237329.69999999998</v>
      </c>
      <c r="AK1590" s="121">
        <v>148899.91</v>
      </c>
      <c r="AL1590" s="142">
        <v>178679.89199999999</v>
      </c>
      <c r="AM1590" s="181">
        <v>161771.62688665584</v>
      </c>
      <c r="AN1590" s="141">
        <v>181479.05968099754</v>
      </c>
      <c r="AO1590" s="140">
        <v>135916.08000000007</v>
      </c>
      <c r="AP1590" s="140">
        <v>244861.72199662923</v>
      </c>
      <c r="AQ1590" s="140">
        <v>256759.07021986195</v>
      </c>
      <c r="AR1590" s="142">
        <v>-19429.370219861972</v>
      </c>
      <c r="AS1590" s="143">
        <v>-8.1866577254603931E-2</v>
      </c>
      <c r="AT1590" s="142">
        <v>-62408.29365220858</v>
      </c>
      <c r="AU1590" s="143">
        <v>-0.3211116248382177</v>
      </c>
      <c r="AV1590" s="142">
        <v>-78427.100219861954</v>
      </c>
      <c r="AW1590" s="143">
        <v>-0.43978149414186335</v>
      </c>
      <c r="AX1590" s="142">
        <v>-7532.0219966292498</v>
      </c>
      <c r="AY1590" s="143">
        <v>-3.1736533592842571E-2</v>
      </c>
      <c r="AZ1590" s="142">
        <v>-50510.945428975858</v>
      </c>
      <c r="BA1590" s="143">
        <v>-0.25989577361628413</v>
      </c>
      <c r="BB1590" s="142">
        <v>-11897.348223232722</v>
      </c>
      <c r="BC1590" s="143">
        <v>-4.8588028076501484E-2</v>
      </c>
      <c r="BE1590" s="139">
        <v>0</v>
      </c>
      <c r="BF1590" s="139">
        <v>0</v>
      </c>
      <c r="BG1590" s="139">
        <v>41987.176694773865</v>
      </c>
      <c r="BH1590" s="139">
        <v>85908.757410035192</v>
      </c>
      <c r="BI1590" s="139">
        <v>0</v>
      </c>
      <c r="BJ1590" s="139">
        <v>0</v>
      </c>
      <c r="BK1590" s="139">
        <v>0</v>
      </c>
      <c r="BL1590" s="139">
        <v>0</v>
      </c>
      <c r="BM1590" s="139">
        <v>42954.378705017727</v>
      </c>
      <c r="BN1590" s="139">
        <v>42954.378705017727</v>
      </c>
      <c r="BO1590" s="139">
        <v>0</v>
      </c>
      <c r="BP1590" s="139">
        <v>42954.378705017465</v>
      </c>
      <c r="BQ1590" s="144">
        <v>256759.07021986198</v>
      </c>
    </row>
    <row r="1591" spans="11:69" x14ac:dyDescent="0.25">
      <c r="K1591" s="135" t="s">
        <v>328</v>
      </c>
      <c r="N1591" s="61" t="s">
        <v>1782</v>
      </c>
      <c r="V1591" s="61" t="s">
        <v>470</v>
      </c>
      <c r="W1591" s="61" t="s">
        <v>476</v>
      </c>
      <c r="X1591" s="61">
        <v>221</v>
      </c>
      <c r="AB1591" s="136" t="s">
        <v>320</v>
      </c>
      <c r="AC1591" s="179">
        <v>6000107</v>
      </c>
      <c r="AD1591" s="180" t="s">
        <v>1783</v>
      </c>
      <c r="AE1591" s="139">
        <v>77236.55</v>
      </c>
      <c r="AF1591" s="17">
        <v>486637.37000000005</v>
      </c>
      <c r="AG1591" s="17">
        <v>-24066.05</v>
      </c>
      <c r="AH1591" s="140">
        <v>0</v>
      </c>
      <c r="AI1591" s="141">
        <v>0</v>
      </c>
      <c r="AJ1591" s="142">
        <v>0</v>
      </c>
      <c r="AK1591" s="121">
        <v>0</v>
      </c>
      <c r="AL1591" s="142">
        <v>0</v>
      </c>
      <c r="AM1591" s="181">
        <v>0</v>
      </c>
      <c r="AN1591" s="141">
        <v>0</v>
      </c>
      <c r="AO1591" s="140">
        <v>0</v>
      </c>
      <c r="AP1591" s="140">
        <v>0</v>
      </c>
      <c r="AQ1591" s="140">
        <v>0</v>
      </c>
      <c r="AR1591" s="142">
        <v>0</v>
      </c>
      <c r="AS1591" s="143">
        <v>0</v>
      </c>
      <c r="AT1591" s="142">
        <v>0</v>
      </c>
      <c r="AU1591" s="143">
        <v>0</v>
      </c>
      <c r="AV1591" s="142">
        <v>-24066.05</v>
      </c>
      <c r="AW1591" s="143">
        <v>-1</v>
      </c>
      <c r="AX1591" s="142">
        <v>0</v>
      </c>
      <c r="AY1591" s="143">
        <v>0</v>
      </c>
      <c r="AZ1591" s="142">
        <v>0</v>
      </c>
      <c r="BA1591" s="143">
        <v>0</v>
      </c>
      <c r="BB1591" s="142">
        <v>0</v>
      </c>
      <c r="BC1591" s="143">
        <v>0</v>
      </c>
      <c r="BE1591" s="139">
        <v>0</v>
      </c>
      <c r="BF1591" s="139">
        <v>0</v>
      </c>
      <c r="BG1591" s="139">
        <v>0</v>
      </c>
      <c r="BH1591" s="139">
        <v>0</v>
      </c>
      <c r="BI1591" s="139">
        <v>0</v>
      </c>
      <c r="BJ1591" s="139">
        <v>0</v>
      </c>
      <c r="BK1591" s="139">
        <v>0</v>
      </c>
      <c r="BL1591" s="139">
        <v>0</v>
      </c>
      <c r="BM1591" s="139">
        <v>0</v>
      </c>
      <c r="BN1591" s="139">
        <v>0</v>
      </c>
      <c r="BO1591" s="139">
        <v>0</v>
      </c>
      <c r="BP1591" s="139">
        <v>0</v>
      </c>
      <c r="BQ1591" s="144">
        <v>0</v>
      </c>
    </row>
    <row r="1592" spans="11:69" x14ac:dyDescent="0.25">
      <c r="K1592" s="135" t="s">
        <v>328</v>
      </c>
      <c r="N1592" s="61" t="s">
        <v>1784</v>
      </c>
      <c r="V1592" s="61" t="s">
        <v>470</v>
      </c>
      <c r="W1592" s="61" t="s">
        <v>476</v>
      </c>
      <c r="X1592" s="61">
        <v>221</v>
      </c>
      <c r="AB1592" s="136" t="s">
        <v>320</v>
      </c>
      <c r="AC1592" s="179">
        <v>6000108</v>
      </c>
      <c r="AD1592" s="180" t="s">
        <v>1785</v>
      </c>
      <c r="AE1592" s="139">
        <v>3.3000000000000002E-2</v>
      </c>
      <c r="AF1592" s="17">
        <v>0</v>
      </c>
      <c r="AG1592" s="17">
        <v>54568.33</v>
      </c>
      <c r="AH1592" s="140">
        <v>46909.902029749544</v>
      </c>
      <c r="AI1592" s="141">
        <v>25550.3</v>
      </c>
      <c r="AJ1592" s="142">
        <v>76650.899999999994</v>
      </c>
      <c r="AK1592" s="121">
        <v>58200.160000000003</v>
      </c>
      <c r="AL1592" s="142">
        <v>69840.19200000001</v>
      </c>
      <c r="AM1592" s="181">
        <v>39013.639415447673</v>
      </c>
      <c r="AN1592" s="141">
        <v>66096.422614301875</v>
      </c>
      <c r="AO1592" s="140">
        <v>71933.142857142855</v>
      </c>
      <c r="AP1592" s="140">
        <v>63740.170586207692</v>
      </c>
      <c r="AQ1592" s="140">
        <v>65691.159709784697</v>
      </c>
      <c r="AR1592" s="142">
        <v>10959.740290215297</v>
      </c>
      <c r="AS1592" s="143">
        <v>0.14298253889015392</v>
      </c>
      <c r="AT1592" s="142">
        <v>-18781.257680035153</v>
      </c>
      <c r="AU1592" s="143">
        <v>-0.4003687253093039</v>
      </c>
      <c r="AV1592" s="142">
        <v>-11122.829709784695</v>
      </c>
      <c r="AW1592" s="143">
        <v>-0.20383306049103381</v>
      </c>
      <c r="AX1592" s="142">
        <v>12910.729413792302</v>
      </c>
      <c r="AY1592" s="143">
        <v>0.16843545755878017</v>
      </c>
      <c r="AZ1592" s="142">
        <v>-16830.268556458148</v>
      </c>
      <c r="BA1592" s="143">
        <v>-0.3587785910485306</v>
      </c>
      <c r="BB1592" s="142">
        <v>-1950.9891235770046</v>
      </c>
      <c r="BC1592" s="143">
        <v>-3.0608470382712877E-2</v>
      </c>
      <c r="BE1592" s="139">
        <v>5434.7485778125838</v>
      </c>
      <c r="BF1592" s="139">
        <v>5259.4341075605535</v>
      </c>
      <c r="BG1592" s="139">
        <v>5434.7485778125838</v>
      </c>
      <c r="BH1592" s="139">
        <v>5627.9453547420089</v>
      </c>
      <c r="BI1592" s="139">
        <v>5083.3054817024631</v>
      </c>
      <c r="BJ1592" s="139">
        <v>5627.9453547420089</v>
      </c>
      <c r="BK1592" s="139">
        <v>5446.3987303954882</v>
      </c>
      <c r="BL1592" s="139">
        <v>5627.9453547420089</v>
      </c>
      <c r="BM1592" s="139">
        <v>5446.3987303954882</v>
      </c>
      <c r="BN1592" s="139">
        <v>5627.9453547420089</v>
      </c>
      <c r="BO1592" s="139">
        <v>5627.9453547420089</v>
      </c>
      <c r="BP1592" s="139">
        <v>5446.39873039549</v>
      </c>
      <c r="BQ1592" s="144">
        <v>65691.159709784697</v>
      </c>
    </row>
    <row r="1593" spans="11:69" x14ac:dyDescent="0.25">
      <c r="K1593" s="135" t="s">
        <v>328</v>
      </c>
      <c r="N1593" s="61" t="s">
        <v>1786</v>
      </c>
      <c r="V1593" s="61" t="s">
        <v>470</v>
      </c>
      <c r="W1593" s="61" t="s">
        <v>476</v>
      </c>
      <c r="X1593" s="61">
        <v>221</v>
      </c>
      <c r="AB1593" s="136" t="s">
        <v>320</v>
      </c>
      <c r="AC1593" s="179">
        <v>6000109</v>
      </c>
      <c r="AD1593" s="180" t="s">
        <v>1787</v>
      </c>
      <c r="AE1593" s="139">
        <v>3.3000000000000002E-2</v>
      </c>
      <c r="AF1593" s="17">
        <v>0</v>
      </c>
      <c r="AG1593" s="17">
        <v>585317.04999999993</v>
      </c>
      <c r="AH1593" s="140">
        <v>587101.36305315327</v>
      </c>
      <c r="AI1593" s="141">
        <v>265874.22000000003</v>
      </c>
      <c r="AJ1593" s="142">
        <v>797622.66000000015</v>
      </c>
      <c r="AK1593" s="121">
        <v>541483.68000000005</v>
      </c>
      <c r="AL1593" s="142">
        <v>649780.41599999997</v>
      </c>
      <c r="AM1593" s="181">
        <v>369245.07308209472</v>
      </c>
      <c r="AN1593" s="141">
        <v>759339.96997105866</v>
      </c>
      <c r="AO1593" s="140">
        <v>694272.80571428558</v>
      </c>
      <c r="AP1593" s="140">
        <v>710562.63332421309</v>
      </c>
      <c r="AQ1593" s="140">
        <v>730435.00240138115</v>
      </c>
      <c r="AR1593" s="142">
        <v>67187.657598619</v>
      </c>
      <c r="AS1593" s="143">
        <v>8.4234890717145613E-2</v>
      </c>
      <c r="AT1593" s="142">
        <v>-143333.63934822788</v>
      </c>
      <c r="AU1593" s="143">
        <v>-0.24413780714600583</v>
      </c>
      <c r="AV1593" s="142">
        <v>-145117.95240138122</v>
      </c>
      <c r="AW1593" s="143">
        <v>-0.24793050604177896</v>
      </c>
      <c r="AX1593" s="142">
        <v>87060.026675787056</v>
      </c>
      <c r="AY1593" s="143">
        <v>0.10914938985783959</v>
      </c>
      <c r="AZ1593" s="142">
        <v>-123461.27027105982</v>
      </c>
      <c r="BA1593" s="143">
        <v>-0.21028953097470879</v>
      </c>
      <c r="BB1593" s="142">
        <v>-19872.369077168056</v>
      </c>
      <c r="BC1593" s="143">
        <v>-2.7967089944203074E-2</v>
      </c>
      <c r="BE1593" s="139">
        <v>79530.818990331652</v>
      </c>
      <c r="BF1593" s="139">
        <v>61979.809788554514</v>
      </c>
      <c r="BG1593" s="139">
        <v>88673.163190459149</v>
      </c>
      <c r="BH1593" s="139">
        <v>82409.888587204565</v>
      </c>
      <c r="BI1593" s="139">
        <v>17605.031098286618</v>
      </c>
      <c r="BJ1593" s="139">
        <v>33749.65754344505</v>
      </c>
      <c r="BK1593" s="139">
        <v>26074.654257173592</v>
      </c>
      <c r="BL1593" s="139">
        <v>18715.023303183909</v>
      </c>
      <c r="BM1593" s="139">
        <v>16682.600918411121</v>
      </c>
      <c r="BN1593" s="139">
        <v>63921.120344016403</v>
      </c>
      <c r="BO1593" s="139">
        <v>83506.236744011811</v>
      </c>
      <c r="BP1593" s="139">
        <v>157586.99763630269</v>
      </c>
      <c r="BQ1593" s="144">
        <v>730435.00240138115</v>
      </c>
    </row>
    <row r="1594" spans="11:69" x14ac:dyDescent="0.25">
      <c r="K1594" s="135" t="s">
        <v>328</v>
      </c>
      <c r="N1594" s="61" t="s">
        <v>1788</v>
      </c>
      <c r="V1594" s="61" t="s">
        <v>470</v>
      </c>
      <c r="W1594" s="61" t="s">
        <v>476</v>
      </c>
      <c r="X1594" s="61">
        <v>221</v>
      </c>
      <c r="AB1594" s="136" t="s">
        <v>320</v>
      </c>
      <c r="AC1594" s="179">
        <v>6640855</v>
      </c>
      <c r="AD1594" s="180" t="s">
        <v>1789</v>
      </c>
      <c r="AE1594" s="139">
        <v>0</v>
      </c>
      <c r="AF1594" s="17">
        <v>10268982.619999999</v>
      </c>
      <c r="AG1594" s="17">
        <v>12418650.390000001</v>
      </c>
      <c r="AH1594" s="140">
        <v>7694874.6110664392</v>
      </c>
      <c r="AI1594" s="141">
        <v>3203676.8200000003</v>
      </c>
      <c r="AJ1594" s="142">
        <v>9611030.4600000009</v>
      </c>
      <c r="AK1594" s="121">
        <v>7221160.1300000008</v>
      </c>
      <c r="AL1594" s="142">
        <v>8665392.1559999995</v>
      </c>
      <c r="AM1594" s="181">
        <v>6498042.350510356</v>
      </c>
      <c r="AN1594" s="141">
        <v>8417992.390556084</v>
      </c>
      <c r="AO1594" s="140">
        <v>9018247.5085714329</v>
      </c>
      <c r="AP1594" s="140">
        <v>6891321.7017243942</v>
      </c>
      <c r="AQ1594" s="140">
        <v>6891321.701724397</v>
      </c>
      <c r="AR1594" s="142">
        <v>2719708.7582756039</v>
      </c>
      <c r="AS1594" s="143">
        <v>0.28297785233276679</v>
      </c>
      <c r="AT1594" s="142">
        <v>803552.90934204217</v>
      </c>
      <c r="AU1594" s="143">
        <v>0.1044270309728513</v>
      </c>
      <c r="AV1594" s="142">
        <v>5527328.6882756036</v>
      </c>
      <c r="AW1594" s="143">
        <v>0.44508288056216094</v>
      </c>
      <c r="AX1594" s="142">
        <v>2719708.7582756067</v>
      </c>
      <c r="AY1594" s="143">
        <v>0.28297785233276707</v>
      </c>
      <c r="AZ1594" s="142">
        <v>803552.90934204496</v>
      </c>
      <c r="BA1594" s="143">
        <v>0.10442703097285166</v>
      </c>
      <c r="BB1594" s="142">
        <v>-2.7939677238464355E-9</v>
      </c>
      <c r="BC1594" s="143">
        <v>-4.0543278122501663E-16</v>
      </c>
      <c r="BE1594" s="139">
        <v>585262.36405056564</v>
      </c>
      <c r="BF1594" s="139">
        <v>566429.98306736641</v>
      </c>
      <c r="BG1594" s="139">
        <v>585262.36405056564</v>
      </c>
      <c r="BH1594" s="139">
        <v>585262.36405056564</v>
      </c>
      <c r="BI1594" s="139">
        <v>528765.22110097203</v>
      </c>
      <c r="BJ1594" s="139">
        <v>585262.36405056564</v>
      </c>
      <c r="BK1594" s="139">
        <v>566429.98306736641</v>
      </c>
      <c r="BL1594" s="139">
        <v>585262.36405056564</v>
      </c>
      <c r="BM1594" s="139">
        <v>566429.98306736641</v>
      </c>
      <c r="BN1594" s="139">
        <v>585262.36405056564</v>
      </c>
      <c r="BO1594" s="139">
        <v>585262.36405056564</v>
      </c>
      <c r="BP1594" s="139">
        <v>566429.98306736641</v>
      </c>
      <c r="BQ1594" s="144">
        <v>6891321.7017243961</v>
      </c>
    </row>
    <row r="1595" spans="11:69" x14ac:dyDescent="0.25">
      <c r="K1595" s="135" t="s">
        <v>328</v>
      </c>
      <c r="N1595" s="61" t="s">
        <v>3501</v>
      </c>
      <c r="V1595" s="61" t="s">
        <v>470</v>
      </c>
      <c r="W1595" s="61" t="s">
        <v>476</v>
      </c>
      <c r="X1595" s="61">
        <v>221</v>
      </c>
      <c r="AB1595" s="136" t="s">
        <v>320</v>
      </c>
      <c r="AC1595" s="179">
        <v>250000000100</v>
      </c>
      <c r="AD1595" s="180" t="s">
        <v>3502</v>
      </c>
      <c r="AE1595" s="139">
        <v>3235705.03</v>
      </c>
      <c r="AF1595" s="17">
        <v>0</v>
      </c>
      <c r="AG1595" s="17">
        <v>0</v>
      </c>
      <c r="AH1595" s="140">
        <v>0</v>
      </c>
      <c r="AI1595" s="141">
        <v>0</v>
      </c>
      <c r="AJ1595" s="142">
        <v>0</v>
      </c>
      <c r="AK1595" s="121">
        <v>0</v>
      </c>
      <c r="AL1595" s="142">
        <v>0</v>
      </c>
      <c r="AM1595" s="181">
        <v>0</v>
      </c>
      <c r="AN1595" s="141">
        <v>0</v>
      </c>
      <c r="AO1595" s="140">
        <v>0</v>
      </c>
      <c r="AP1595" s="140">
        <v>0</v>
      </c>
      <c r="AQ1595" s="140">
        <v>0</v>
      </c>
      <c r="AR1595" s="142">
        <v>0</v>
      </c>
      <c r="AS1595" s="143">
        <v>0</v>
      </c>
      <c r="AT1595" s="142">
        <v>0</v>
      </c>
      <c r="AU1595" s="143">
        <v>0</v>
      </c>
      <c r="AV1595" s="142">
        <v>0</v>
      </c>
      <c r="AW1595" s="143">
        <v>0</v>
      </c>
      <c r="AX1595" s="142">
        <v>0</v>
      </c>
      <c r="AY1595" s="143">
        <v>0</v>
      </c>
      <c r="AZ1595" s="142">
        <v>0</v>
      </c>
      <c r="BA1595" s="143">
        <v>0</v>
      </c>
      <c r="BB1595" s="142">
        <v>0</v>
      </c>
      <c r="BC1595" s="143">
        <v>0</v>
      </c>
      <c r="BE1595" s="139">
        <v>0</v>
      </c>
      <c r="BF1595" s="139">
        <v>0</v>
      </c>
      <c r="BG1595" s="139">
        <v>0</v>
      </c>
      <c r="BH1595" s="139">
        <v>0</v>
      </c>
      <c r="BI1595" s="139">
        <v>0</v>
      </c>
      <c r="BJ1595" s="139">
        <v>0</v>
      </c>
      <c r="BK1595" s="139">
        <v>0</v>
      </c>
      <c r="BL1595" s="139">
        <v>0</v>
      </c>
      <c r="BM1595" s="139">
        <v>0</v>
      </c>
      <c r="BN1595" s="139">
        <v>0</v>
      </c>
      <c r="BO1595" s="139">
        <v>0</v>
      </c>
      <c r="BP1595" s="139">
        <v>0</v>
      </c>
      <c r="BQ1595" s="144">
        <v>0</v>
      </c>
    </row>
    <row r="1596" spans="11:69" x14ac:dyDescent="0.25">
      <c r="K1596" s="135" t="s">
        <v>328</v>
      </c>
      <c r="N1596" s="61" t="s">
        <v>3503</v>
      </c>
      <c r="V1596" s="61" t="s">
        <v>470</v>
      </c>
      <c r="W1596" s="61" t="s">
        <v>476</v>
      </c>
      <c r="X1596" s="61">
        <v>221</v>
      </c>
      <c r="AB1596" s="136" t="s">
        <v>320</v>
      </c>
      <c r="AC1596" s="179">
        <v>250000000200</v>
      </c>
      <c r="AD1596" s="180" t="s">
        <v>3504</v>
      </c>
      <c r="AE1596" s="139">
        <v>4368942.9399999995</v>
      </c>
      <c r="AF1596" s="17">
        <v>0</v>
      </c>
      <c r="AG1596" s="17">
        <v>0</v>
      </c>
      <c r="AH1596" s="140">
        <v>0</v>
      </c>
      <c r="AI1596" s="141">
        <v>0</v>
      </c>
      <c r="AJ1596" s="142">
        <v>0</v>
      </c>
      <c r="AK1596" s="121">
        <v>0</v>
      </c>
      <c r="AL1596" s="142">
        <v>0</v>
      </c>
      <c r="AM1596" s="181">
        <v>0</v>
      </c>
      <c r="AN1596" s="141">
        <v>0</v>
      </c>
      <c r="AO1596" s="140">
        <v>0</v>
      </c>
      <c r="AP1596" s="140">
        <v>0</v>
      </c>
      <c r="AQ1596" s="140">
        <v>0</v>
      </c>
      <c r="AR1596" s="142">
        <v>0</v>
      </c>
      <c r="AS1596" s="143">
        <v>0</v>
      </c>
      <c r="AT1596" s="142">
        <v>0</v>
      </c>
      <c r="AU1596" s="143">
        <v>0</v>
      </c>
      <c r="AV1596" s="142">
        <v>0</v>
      </c>
      <c r="AW1596" s="143">
        <v>0</v>
      </c>
      <c r="AX1596" s="142">
        <v>0</v>
      </c>
      <c r="AY1596" s="143">
        <v>0</v>
      </c>
      <c r="AZ1596" s="142">
        <v>0</v>
      </c>
      <c r="BA1596" s="143">
        <v>0</v>
      </c>
      <c r="BB1596" s="142">
        <v>0</v>
      </c>
      <c r="BC1596" s="143">
        <v>0</v>
      </c>
      <c r="BE1596" s="139">
        <v>0</v>
      </c>
      <c r="BF1596" s="139">
        <v>0</v>
      </c>
      <c r="BG1596" s="139">
        <v>0</v>
      </c>
      <c r="BH1596" s="139">
        <v>0</v>
      </c>
      <c r="BI1596" s="139">
        <v>0</v>
      </c>
      <c r="BJ1596" s="139">
        <v>0</v>
      </c>
      <c r="BK1596" s="139">
        <v>0</v>
      </c>
      <c r="BL1596" s="139">
        <v>0</v>
      </c>
      <c r="BM1596" s="139">
        <v>0</v>
      </c>
      <c r="BN1596" s="139">
        <v>0</v>
      </c>
      <c r="BO1596" s="139">
        <v>0</v>
      </c>
      <c r="BP1596" s="139">
        <v>0</v>
      </c>
      <c r="BQ1596" s="144">
        <v>0</v>
      </c>
    </row>
    <row r="1597" spans="11:69" x14ac:dyDescent="0.25">
      <c r="K1597" s="135" t="s">
        <v>328</v>
      </c>
      <c r="N1597" s="61" t="s">
        <v>3505</v>
      </c>
      <c r="V1597" s="61" t="s">
        <v>470</v>
      </c>
      <c r="W1597" s="61" t="s">
        <v>476</v>
      </c>
      <c r="X1597" s="61">
        <v>221</v>
      </c>
      <c r="AB1597" s="136" t="s">
        <v>320</v>
      </c>
      <c r="AC1597" s="179">
        <v>250000000300</v>
      </c>
      <c r="AD1597" s="180" t="s">
        <v>3506</v>
      </c>
      <c r="AE1597" s="139">
        <v>5134928.76</v>
      </c>
      <c r="AF1597" s="17">
        <v>0</v>
      </c>
      <c r="AG1597" s="17">
        <v>0</v>
      </c>
      <c r="AH1597" s="140">
        <v>0</v>
      </c>
      <c r="AI1597" s="141">
        <v>0</v>
      </c>
      <c r="AJ1597" s="142">
        <v>0</v>
      </c>
      <c r="AK1597" s="121">
        <v>0</v>
      </c>
      <c r="AL1597" s="142">
        <v>0</v>
      </c>
      <c r="AM1597" s="181">
        <v>0</v>
      </c>
      <c r="AN1597" s="141">
        <v>0</v>
      </c>
      <c r="AO1597" s="140">
        <v>0</v>
      </c>
      <c r="AP1597" s="140">
        <v>0</v>
      </c>
      <c r="AQ1597" s="140">
        <v>0</v>
      </c>
      <c r="AR1597" s="142">
        <v>0</v>
      </c>
      <c r="AS1597" s="143">
        <v>0</v>
      </c>
      <c r="AT1597" s="142">
        <v>0</v>
      </c>
      <c r="AU1597" s="143">
        <v>0</v>
      </c>
      <c r="AV1597" s="142">
        <v>0</v>
      </c>
      <c r="AW1597" s="143">
        <v>0</v>
      </c>
      <c r="AX1597" s="142">
        <v>0</v>
      </c>
      <c r="AY1597" s="143">
        <v>0</v>
      </c>
      <c r="AZ1597" s="142">
        <v>0</v>
      </c>
      <c r="BA1597" s="143">
        <v>0</v>
      </c>
      <c r="BB1597" s="142">
        <v>0</v>
      </c>
      <c r="BC1597" s="143">
        <v>0</v>
      </c>
      <c r="BE1597" s="139">
        <v>0</v>
      </c>
      <c r="BF1597" s="139">
        <v>0</v>
      </c>
      <c r="BG1597" s="139">
        <v>0</v>
      </c>
      <c r="BH1597" s="139">
        <v>0</v>
      </c>
      <c r="BI1597" s="139">
        <v>0</v>
      </c>
      <c r="BJ1597" s="139">
        <v>0</v>
      </c>
      <c r="BK1597" s="139">
        <v>0</v>
      </c>
      <c r="BL1597" s="139">
        <v>0</v>
      </c>
      <c r="BM1597" s="139">
        <v>0</v>
      </c>
      <c r="BN1597" s="139">
        <v>0</v>
      </c>
      <c r="BO1597" s="139">
        <v>0</v>
      </c>
      <c r="BP1597" s="139">
        <v>0</v>
      </c>
      <c r="BQ1597" s="144">
        <v>0</v>
      </c>
    </row>
    <row r="1598" spans="11:69" x14ac:dyDescent="0.25">
      <c r="K1598" s="135" t="s">
        <v>328</v>
      </c>
      <c r="N1598" s="61" t="s">
        <v>3507</v>
      </c>
      <c r="V1598" s="61" t="s">
        <v>470</v>
      </c>
      <c r="W1598" s="61" t="s">
        <v>476</v>
      </c>
      <c r="X1598" s="61">
        <v>221</v>
      </c>
      <c r="AB1598" s="136" t="s">
        <v>320</v>
      </c>
      <c r="AC1598" s="179">
        <v>250000000400</v>
      </c>
      <c r="AD1598" s="180" t="s">
        <v>3508</v>
      </c>
      <c r="AE1598" s="139">
        <v>299705.51000000007</v>
      </c>
      <c r="AF1598" s="17">
        <v>0</v>
      </c>
      <c r="AG1598" s="17">
        <v>0</v>
      </c>
      <c r="AH1598" s="140">
        <v>0</v>
      </c>
      <c r="AI1598" s="141">
        <v>0</v>
      </c>
      <c r="AJ1598" s="142">
        <v>0</v>
      </c>
      <c r="AK1598" s="121">
        <v>0</v>
      </c>
      <c r="AL1598" s="142">
        <v>0</v>
      </c>
      <c r="AM1598" s="181">
        <v>0</v>
      </c>
      <c r="AN1598" s="141">
        <v>0</v>
      </c>
      <c r="AO1598" s="140">
        <v>0</v>
      </c>
      <c r="AP1598" s="140">
        <v>0</v>
      </c>
      <c r="AQ1598" s="140">
        <v>0</v>
      </c>
      <c r="AR1598" s="142">
        <v>0</v>
      </c>
      <c r="AS1598" s="143">
        <v>0</v>
      </c>
      <c r="AT1598" s="142">
        <v>0</v>
      </c>
      <c r="AU1598" s="143">
        <v>0</v>
      </c>
      <c r="AV1598" s="142">
        <v>0</v>
      </c>
      <c r="AW1598" s="143">
        <v>0</v>
      </c>
      <c r="AX1598" s="142">
        <v>0</v>
      </c>
      <c r="AY1598" s="143">
        <v>0</v>
      </c>
      <c r="AZ1598" s="142">
        <v>0</v>
      </c>
      <c r="BA1598" s="143">
        <v>0</v>
      </c>
      <c r="BB1598" s="142">
        <v>0</v>
      </c>
      <c r="BC1598" s="143">
        <v>0</v>
      </c>
      <c r="BE1598" s="139">
        <v>0</v>
      </c>
      <c r="BF1598" s="139">
        <v>0</v>
      </c>
      <c r="BG1598" s="139">
        <v>0</v>
      </c>
      <c r="BH1598" s="139">
        <v>0</v>
      </c>
      <c r="BI1598" s="139">
        <v>0</v>
      </c>
      <c r="BJ1598" s="139">
        <v>0</v>
      </c>
      <c r="BK1598" s="139">
        <v>0</v>
      </c>
      <c r="BL1598" s="139">
        <v>0</v>
      </c>
      <c r="BM1598" s="139">
        <v>0</v>
      </c>
      <c r="BN1598" s="139">
        <v>0</v>
      </c>
      <c r="BO1598" s="139">
        <v>0</v>
      </c>
      <c r="BP1598" s="139">
        <v>0</v>
      </c>
      <c r="BQ1598" s="144">
        <v>0</v>
      </c>
    </row>
    <row r="1599" spans="11:69" x14ac:dyDescent="0.25">
      <c r="K1599" s="135" t="s">
        <v>328</v>
      </c>
      <c r="N1599" s="61" t="s">
        <v>3509</v>
      </c>
      <c r="V1599" s="61" t="s">
        <v>470</v>
      </c>
      <c r="W1599" s="61" t="s">
        <v>476</v>
      </c>
      <c r="X1599" s="61">
        <v>221</v>
      </c>
      <c r="AB1599" s="136" t="s">
        <v>320</v>
      </c>
      <c r="AC1599" s="179">
        <v>250000000500</v>
      </c>
      <c r="AD1599" s="180" t="s">
        <v>3510</v>
      </c>
      <c r="AE1599" s="139">
        <v>387193.46999999991</v>
      </c>
      <c r="AF1599" s="17">
        <v>0</v>
      </c>
      <c r="AG1599" s="17">
        <v>0</v>
      </c>
      <c r="AH1599" s="140">
        <v>0</v>
      </c>
      <c r="AI1599" s="141">
        <v>0</v>
      </c>
      <c r="AJ1599" s="142">
        <v>0</v>
      </c>
      <c r="AK1599" s="121">
        <v>0</v>
      </c>
      <c r="AL1599" s="142">
        <v>0</v>
      </c>
      <c r="AM1599" s="181">
        <v>0</v>
      </c>
      <c r="AN1599" s="141">
        <v>0</v>
      </c>
      <c r="AO1599" s="140">
        <v>0</v>
      </c>
      <c r="AP1599" s="140">
        <v>0</v>
      </c>
      <c r="AQ1599" s="140">
        <v>0</v>
      </c>
      <c r="AR1599" s="142">
        <v>0</v>
      </c>
      <c r="AS1599" s="143">
        <v>0</v>
      </c>
      <c r="AT1599" s="142">
        <v>0</v>
      </c>
      <c r="AU1599" s="143">
        <v>0</v>
      </c>
      <c r="AV1599" s="142">
        <v>0</v>
      </c>
      <c r="AW1599" s="143">
        <v>0</v>
      </c>
      <c r="AX1599" s="142">
        <v>0</v>
      </c>
      <c r="AY1599" s="143">
        <v>0</v>
      </c>
      <c r="AZ1599" s="142">
        <v>0</v>
      </c>
      <c r="BA1599" s="143">
        <v>0</v>
      </c>
      <c r="BB1599" s="142">
        <v>0</v>
      </c>
      <c r="BC1599" s="143">
        <v>0</v>
      </c>
      <c r="BE1599" s="139">
        <v>0</v>
      </c>
      <c r="BF1599" s="139">
        <v>0</v>
      </c>
      <c r="BG1599" s="139">
        <v>0</v>
      </c>
      <c r="BH1599" s="139">
        <v>0</v>
      </c>
      <c r="BI1599" s="139">
        <v>0</v>
      </c>
      <c r="BJ1599" s="139">
        <v>0</v>
      </c>
      <c r="BK1599" s="139">
        <v>0</v>
      </c>
      <c r="BL1599" s="139">
        <v>0</v>
      </c>
      <c r="BM1599" s="139">
        <v>0</v>
      </c>
      <c r="BN1599" s="139">
        <v>0</v>
      </c>
      <c r="BO1599" s="139">
        <v>0</v>
      </c>
      <c r="BP1599" s="139">
        <v>0</v>
      </c>
      <c r="BQ1599" s="144">
        <v>0</v>
      </c>
    </row>
    <row r="1600" spans="11:69" x14ac:dyDescent="0.25">
      <c r="K1600" s="135" t="s">
        <v>328</v>
      </c>
      <c r="N1600" s="61" t="s">
        <v>3511</v>
      </c>
      <c r="V1600" s="61" t="s">
        <v>470</v>
      </c>
      <c r="W1600" s="61" t="s">
        <v>476</v>
      </c>
      <c r="X1600" s="61">
        <v>221</v>
      </c>
      <c r="AB1600" s="136" t="s">
        <v>320</v>
      </c>
      <c r="AC1600" s="179">
        <v>250000000600</v>
      </c>
      <c r="AD1600" s="180" t="s">
        <v>2255</v>
      </c>
      <c r="AE1600" s="139">
        <v>3951304.7900000005</v>
      </c>
      <c r="AF1600" s="17">
        <v>0</v>
      </c>
      <c r="AG1600" s="17">
        <v>0</v>
      </c>
      <c r="AH1600" s="140">
        <v>0</v>
      </c>
      <c r="AI1600" s="141">
        <v>0</v>
      </c>
      <c r="AJ1600" s="142">
        <v>0</v>
      </c>
      <c r="AK1600" s="121">
        <v>0</v>
      </c>
      <c r="AL1600" s="142">
        <v>0</v>
      </c>
      <c r="AM1600" s="181">
        <v>0</v>
      </c>
      <c r="AN1600" s="141">
        <v>0</v>
      </c>
      <c r="AO1600" s="140">
        <v>0</v>
      </c>
      <c r="AP1600" s="140">
        <v>0</v>
      </c>
      <c r="AQ1600" s="140">
        <v>0</v>
      </c>
      <c r="AR1600" s="142">
        <v>0</v>
      </c>
      <c r="AS1600" s="143">
        <v>0</v>
      </c>
      <c r="AT1600" s="142">
        <v>0</v>
      </c>
      <c r="AU1600" s="143">
        <v>0</v>
      </c>
      <c r="AV1600" s="142">
        <v>0</v>
      </c>
      <c r="AW1600" s="143">
        <v>0</v>
      </c>
      <c r="AX1600" s="142">
        <v>0</v>
      </c>
      <c r="AY1600" s="143">
        <v>0</v>
      </c>
      <c r="AZ1600" s="142">
        <v>0</v>
      </c>
      <c r="BA1600" s="143">
        <v>0</v>
      </c>
      <c r="BB1600" s="142">
        <v>0</v>
      </c>
      <c r="BC1600" s="143">
        <v>0</v>
      </c>
      <c r="BE1600" s="139">
        <v>0</v>
      </c>
      <c r="BF1600" s="139">
        <v>0</v>
      </c>
      <c r="BG1600" s="139">
        <v>0</v>
      </c>
      <c r="BH1600" s="139">
        <v>0</v>
      </c>
      <c r="BI1600" s="139">
        <v>0</v>
      </c>
      <c r="BJ1600" s="139">
        <v>0</v>
      </c>
      <c r="BK1600" s="139">
        <v>0</v>
      </c>
      <c r="BL1600" s="139">
        <v>0</v>
      </c>
      <c r="BM1600" s="139">
        <v>0</v>
      </c>
      <c r="BN1600" s="139">
        <v>0</v>
      </c>
      <c r="BO1600" s="139">
        <v>0</v>
      </c>
      <c r="BP1600" s="139">
        <v>0</v>
      </c>
      <c r="BQ1600" s="144">
        <v>0</v>
      </c>
    </row>
    <row r="1601" spans="2:96" x14ac:dyDescent="0.25">
      <c r="K1601" s="135" t="s">
        <v>328</v>
      </c>
      <c r="N1601" s="61" t="s">
        <v>3512</v>
      </c>
      <c r="V1601" s="61" t="s">
        <v>470</v>
      </c>
      <c r="W1601" s="61" t="s">
        <v>476</v>
      </c>
      <c r="X1601" s="61">
        <v>221</v>
      </c>
      <c r="AB1601" s="136" t="s">
        <v>320</v>
      </c>
      <c r="AC1601" s="179">
        <v>250000000700</v>
      </c>
      <c r="AD1601" s="180" t="s">
        <v>3513</v>
      </c>
      <c r="AE1601" s="139">
        <v>1284806.25</v>
      </c>
      <c r="AF1601" s="17">
        <v>0</v>
      </c>
      <c r="AG1601" s="17">
        <v>0</v>
      </c>
      <c r="AH1601" s="140">
        <v>0</v>
      </c>
      <c r="AI1601" s="141">
        <v>0</v>
      </c>
      <c r="AJ1601" s="142">
        <v>0</v>
      </c>
      <c r="AK1601" s="121">
        <v>0</v>
      </c>
      <c r="AL1601" s="142">
        <v>0</v>
      </c>
      <c r="AM1601" s="181">
        <v>0</v>
      </c>
      <c r="AN1601" s="141">
        <v>0</v>
      </c>
      <c r="AO1601" s="140">
        <v>0</v>
      </c>
      <c r="AP1601" s="140">
        <v>0</v>
      </c>
      <c r="AQ1601" s="140">
        <v>0</v>
      </c>
      <c r="AR1601" s="142">
        <v>0</v>
      </c>
      <c r="AS1601" s="143">
        <v>0</v>
      </c>
      <c r="AT1601" s="142">
        <v>0</v>
      </c>
      <c r="AU1601" s="143">
        <v>0</v>
      </c>
      <c r="AV1601" s="142">
        <v>0</v>
      </c>
      <c r="AW1601" s="143">
        <v>0</v>
      </c>
      <c r="AX1601" s="142">
        <v>0</v>
      </c>
      <c r="AY1601" s="143">
        <v>0</v>
      </c>
      <c r="AZ1601" s="142">
        <v>0</v>
      </c>
      <c r="BA1601" s="143">
        <v>0</v>
      </c>
      <c r="BB1601" s="142">
        <v>0</v>
      </c>
      <c r="BC1601" s="143">
        <v>0</v>
      </c>
      <c r="BE1601" s="139">
        <v>0</v>
      </c>
      <c r="BF1601" s="139">
        <v>0</v>
      </c>
      <c r="BG1601" s="139">
        <v>0</v>
      </c>
      <c r="BH1601" s="139">
        <v>0</v>
      </c>
      <c r="BI1601" s="139">
        <v>0</v>
      </c>
      <c r="BJ1601" s="139">
        <v>0</v>
      </c>
      <c r="BK1601" s="139">
        <v>0</v>
      </c>
      <c r="BL1601" s="139">
        <v>0</v>
      </c>
      <c r="BM1601" s="139">
        <v>0</v>
      </c>
      <c r="BN1601" s="139">
        <v>0</v>
      </c>
      <c r="BO1601" s="139">
        <v>0</v>
      </c>
      <c r="BP1601" s="139">
        <v>0</v>
      </c>
      <c r="BQ1601" s="144">
        <v>0</v>
      </c>
    </row>
    <row r="1602" spans="2:96" x14ac:dyDescent="0.25">
      <c r="K1602" s="135" t="s">
        <v>328</v>
      </c>
      <c r="N1602" s="61" t="s">
        <v>3514</v>
      </c>
      <c r="V1602" s="61" t="s">
        <v>470</v>
      </c>
      <c r="W1602" s="61" t="s">
        <v>476</v>
      </c>
      <c r="X1602" s="61">
        <v>221</v>
      </c>
      <c r="AB1602" s="136" t="s">
        <v>320</v>
      </c>
      <c r="AC1602" s="179">
        <v>250000000900</v>
      </c>
      <c r="AD1602" s="180" t="s">
        <v>3515</v>
      </c>
      <c r="AE1602" s="139">
        <v>2558432.2400000002</v>
      </c>
      <c r="AF1602" s="17">
        <v>0</v>
      </c>
      <c r="AG1602" s="17">
        <v>0</v>
      </c>
      <c r="AH1602" s="140">
        <v>0</v>
      </c>
      <c r="AI1602" s="141">
        <v>0</v>
      </c>
      <c r="AJ1602" s="142">
        <v>0</v>
      </c>
      <c r="AK1602" s="121">
        <v>0</v>
      </c>
      <c r="AL1602" s="142">
        <v>0</v>
      </c>
      <c r="AM1602" s="181">
        <v>0</v>
      </c>
      <c r="AN1602" s="141">
        <v>0</v>
      </c>
      <c r="AO1602" s="140">
        <v>0</v>
      </c>
      <c r="AP1602" s="140">
        <v>0</v>
      </c>
      <c r="AQ1602" s="140">
        <v>0</v>
      </c>
      <c r="AR1602" s="142">
        <v>0</v>
      </c>
      <c r="AS1602" s="143">
        <v>0</v>
      </c>
      <c r="AT1602" s="142">
        <v>0</v>
      </c>
      <c r="AU1602" s="143">
        <v>0</v>
      </c>
      <c r="AV1602" s="142">
        <v>0</v>
      </c>
      <c r="AW1602" s="143">
        <v>0</v>
      </c>
      <c r="AX1602" s="142">
        <v>0</v>
      </c>
      <c r="AY1602" s="143">
        <v>0</v>
      </c>
      <c r="AZ1602" s="142">
        <v>0</v>
      </c>
      <c r="BA1602" s="143">
        <v>0</v>
      </c>
      <c r="BB1602" s="142">
        <v>0</v>
      </c>
      <c r="BC1602" s="143">
        <v>0</v>
      </c>
      <c r="BE1602" s="139">
        <v>0</v>
      </c>
      <c r="BF1602" s="139">
        <v>0</v>
      </c>
      <c r="BG1602" s="139">
        <v>0</v>
      </c>
      <c r="BH1602" s="139">
        <v>0</v>
      </c>
      <c r="BI1602" s="139">
        <v>0</v>
      </c>
      <c r="BJ1602" s="139">
        <v>0</v>
      </c>
      <c r="BK1602" s="139">
        <v>0</v>
      </c>
      <c r="BL1602" s="139">
        <v>0</v>
      </c>
      <c r="BM1602" s="139">
        <v>0</v>
      </c>
      <c r="BN1602" s="139">
        <v>0</v>
      </c>
      <c r="BO1602" s="139">
        <v>0</v>
      </c>
      <c r="BP1602" s="139">
        <v>0</v>
      </c>
      <c r="BQ1602" s="144">
        <v>0</v>
      </c>
    </row>
    <row r="1603" spans="2:96" x14ac:dyDescent="0.25">
      <c r="K1603" s="135" t="s">
        <v>328</v>
      </c>
      <c r="N1603" s="61" t="s">
        <v>3516</v>
      </c>
      <c r="V1603" s="61" t="s">
        <v>470</v>
      </c>
      <c r="W1603" s="61" t="s">
        <v>476</v>
      </c>
      <c r="X1603" s="61">
        <v>221</v>
      </c>
      <c r="AB1603" s="136" t="s">
        <v>320</v>
      </c>
      <c r="AC1603" s="179">
        <v>250000001100</v>
      </c>
      <c r="AD1603" s="180" t="s">
        <v>3517</v>
      </c>
      <c r="AE1603" s="139">
        <v>269453.90000000002</v>
      </c>
      <c r="AF1603" s="17">
        <v>0</v>
      </c>
      <c r="AG1603" s="17">
        <v>0</v>
      </c>
      <c r="AH1603" s="140">
        <v>0</v>
      </c>
      <c r="AI1603" s="141">
        <v>0</v>
      </c>
      <c r="AJ1603" s="142">
        <v>0</v>
      </c>
      <c r="AK1603" s="121">
        <v>0</v>
      </c>
      <c r="AL1603" s="142">
        <v>0</v>
      </c>
      <c r="AM1603" s="181">
        <v>0</v>
      </c>
      <c r="AN1603" s="141">
        <v>0</v>
      </c>
      <c r="AO1603" s="140">
        <v>0</v>
      </c>
      <c r="AP1603" s="140">
        <v>0</v>
      </c>
      <c r="AQ1603" s="140">
        <v>0</v>
      </c>
      <c r="AR1603" s="142">
        <v>0</v>
      </c>
      <c r="AS1603" s="143">
        <v>0</v>
      </c>
      <c r="AT1603" s="142">
        <v>0</v>
      </c>
      <c r="AU1603" s="143">
        <v>0</v>
      </c>
      <c r="AV1603" s="142">
        <v>0</v>
      </c>
      <c r="AW1603" s="143">
        <v>0</v>
      </c>
      <c r="AX1603" s="142">
        <v>0</v>
      </c>
      <c r="AY1603" s="143">
        <v>0</v>
      </c>
      <c r="AZ1603" s="142">
        <v>0</v>
      </c>
      <c r="BA1603" s="143">
        <v>0</v>
      </c>
      <c r="BB1603" s="142">
        <v>0</v>
      </c>
      <c r="BC1603" s="143">
        <v>0</v>
      </c>
      <c r="BE1603" s="139">
        <v>0</v>
      </c>
      <c r="BF1603" s="139">
        <v>0</v>
      </c>
      <c r="BG1603" s="139">
        <v>0</v>
      </c>
      <c r="BH1603" s="139">
        <v>0</v>
      </c>
      <c r="BI1603" s="139">
        <v>0</v>
      </c>
      <c r="BJ1603" s="139">
        <v>0</v>
      </c>
      <c r="BK1603" s="139">
        <v>0</v>
      </c>
      <c r="BL1603" s="139">
        <v>0</v>
      </c>
      <c r="BM1603" s="139">
        <v>0</v>
      </c>
      <c r="BN1603" s="139">
        <v>0</v>
      </c>
      <c r="BO1603" s="139">
        <v>0</v>
      </c>
      <c r="BP1603" s="139">
        <v>0</v>
      </c>
      <c r="BQ1603" s="144">
        <v>0</v>
      </c>
    </row>
    <row r="1604" spans="2:96" x14ac:dyDescent="0.25">
      <c r="K1604" s="135" t="s">
        <v>328</v>
      </c>
      <c r="N1604" s="61" t="s">
        <v>3518</v>
      </c>
      <c r="V1604" s="61" t="s">
        <v>470</v>
      </c>
      <c r="W1604" s="61" t="s">
        <v>476</v>
      </c>
      <c r="X1604" s="61">
        <v>221</v>
      </c>
      <c r="AB1604" s="136" t="s">
        <v>320</v>
      </c>
      <c r="AC1604" s="179">
        <v>250000002850</v>
      </c>
      <c r="AD1604" s="180" t="s">
        <v>3519</v>
      </c>
      <c r="AE1604" s="139">
        <v>283388.55</v>
      </c>
      <c r="AF1604" s="17">
        <v>0</v>
      </c>
      <c r="AG1604" s="17">
        <v>0</v>
      </c>
      <c r="AH1604" s="140">
        <v>0</v>
      </c>
      <c r="AI1604" s="141">
        <v>0</v>
      </c>
      <c r="AJ1604" s="142">
        <v>0</v>
      </c>
      <c r="AK1604" s="121">
        <v>0</v>
      </c>
      <c r="AL1604" s="142">
        <v>0</v>
      </c>
      <c r="AM1604" s="181">
        <v>0</v>
      </c>
      <c r="AN1604" s="141">
        <v>0</v>
      </c>
      <c r="AO1604" s="140">
        <v>0</v>
      </c>
      <c r="AP1604" s="140">
        <v>0</v>
      </c>
      <c r="AQ1604" s="140">
        <v>0</v>
      </c>
      <c r="AR1604" s="142">
        <v>0</v>
      </c>
      <c r="AS1604" s="143">
        <v>0</v>
      </c>
      <c r="AT1604" s="142">
        <v>0</v>
      </c>
      <c r="AU1604" s="143">
        <v>0</v>
      </c>
      <c r="AV1604" s="142">
        <v>0</v>
      </c>
      <c r="AW1604" s="143">
        <v>0</v>
      </c>
      <c r="AX1604" s="142">
        <v>0</v>
      </c>
      <c r="AY1604" s="143">
        <v>0</v>
      </c>
      <c r="AZ1604" s="142">
        <v>0</v>
      </c>
      <c r="BA1604" s="143">
        <v>0</v>
      </c>
      <c r="BB1604" s="142">
        <v>0</v>
      </c>
      <c r="BC1604" s="143">
        <v>0</v>
      </c>
      <c r="BE1604" s="139">
        <v>0</v>
      </c>
      <c r="BF1604" s="139">
        <v>0</v>
      </c>
      <c r="BG1604" s="139">
        <v>0</v>
      </c>
      <c r="BH1604" s="139">
        <v>0</v>
      </c>
      <c r="BI1604" s="139">
        <v>0</v>
      </c>
      <c r="BJ1604" s="139">
        <v>0</v>
      </c>
      <c r="BK1604" s="139">
        <v>0</v>
      </c>
      <c r="BL1604" s="139">
        <v>0</v>
      </c>
      <c r="BM1604" s="139">
        <v>0</v>
      </c>
      <c r="BN1604" s="139">
        <v>0</v>
      </c>
      <c r="BO1604" s="139">
        <v>0</v>
      </c>
      <c r="BP1604" s="139">
        <v>0</v>
      </c>
      <c r="BQ1604" s="144">
        <v>0</v>
      </c>
    </row>
    <row r="1605" spans="2:96" ht="18.75" hidden="1" x14ac:dyDescent="0.3">
      <c r="B1605" s="120" t="s">
        <v>318</v>
      </c>
      <c r="C1605" s="120" t="s">
        <v>318</v>
      </c>
      <c r="J1605" s="120" t="s">
        <v>318</v>
      </c>
      <c r="K1605" s="135" t="s">
        <v>321</v>
      </c>
      <c r="N1605" s="61" t="s">
        <v>323</v>
      </c>
      <c r="AC1605" s="145"/>
      <c r="AD1605" s="165"/>
      <c r="AE1605" s="17"/>
      <c r="AI1605" s="163"/>
      <c r="AS1605" s="61"/>
      <c r="AU1605" s="61"/>
      <c r="AW1605" s="61"/>
      <c r="AY1605" s="61"/>
      <c r="BA1605" s="61"/>
      <c r="BB1605" s="61"/>
      <c r="BC1605" s="61"/>
      <c r="BE1605" s="17"/>
      <c r="BF1605" s="17"/>
      <c r="BG1605" s="17"/>
      <c r="BH1605" s="17"/>
      <c r="BI1605" s="17"/>
      <c r="BJ1605" s="17"/>
      <c r="BK1605" s="17"/>
      <c r="BL1605" s="17"/>
      <c r="BM1605" s="17"/>
      <c r="BN1605" s="17"/>
      <c r="BO1605" s="17"/>
      <c r="BP1605" s="17"/>
      <c r="BQ1605" s="166"/>
    </row>
    <row r="1606" spans="2:96" ht="17.25" x14ac:dyDescent="0.3">
      <c r="K1606" s="135" t="s">
        <v>325</v>
      </c>
      <c r="V1606" s="61" t="s">
        <v>470</v>
      </c>
      <c r="W1606" s="61" t="s">
        <v>476</v>
      </c>
      <c r="AB1606" s="136" t="s">
        <v>320</v>
      </c>
      <c r="AC1606" s="167" t="s">
        <v>1790</v>
      </c>
      <c r="AD1606" s="138"/>
      <c r="AE1606" s="168">
        <v>29049994.958999995</v>
      </c>
      <c r="AF1606" s="168">
        <v>40217719.07</v>
      </c>
      <c r="AG1606" s="168">
        <v>44668028.57</v>
      </c>
      <c r="AH1606" s="169">
        <v>45995264.892024875</v>
      </c>
      <c r="AI1606" s="170">
        <v>14620134.390000001</v>
      </c>
      <c r="AJ1606" s="169">
        <v>43860403.170000002</v>
      </c>
      <c r="AK1606" s="170">
        <v>36067315.830000006</v>
      </c>
      <c r="AL1606" s="169">
        <v>43280778.996000007</v>
      </c>
      <c r="AM1606" s="170">
        <v>38445074.639385104</v>
      </c>
      <c r="AN1606" s="170">
        <v>43617506.082639776</v>
      </c>
      <c r="AO1606" s="169">
        <v>40920576.245714284</v>
      </c>
      <c r="AP1606" s="169">
        <v>46155720.354303233</v>
      </c>
      <c r="AQ1606" s="169">
        <v>47786623.318348385</v>
      </c>
      <c r="AR1606" s="169">
        <v>-3926220.1483483836</v>
      </c>
      <c r="AS1606" s="171">
        <v>-8.9516280393744124E-2</v>
      </c>
      <c r="AT1606" s="169">
        <v>-1791358.4263235107</v>
      </c>
      <c r="AU1606" s="171">
        <v>-3.8946583534821964E-2</v>
      </c>
      <c r="AV1606" s="169">
        <v>-3118594.7483483851</v>
      </c>
      <c r="AW1606" s="171">
        <v>-6.9817156659627011E-2</v>
      </c>
      <c r="AX1606" s="169">
        <v>-2295317.1843032315</v>
      </c>
      <c r="AY1606" s="171">
        <v>-5.2332332090216656E-2</v>
      </c>
      <c r="AZ1606" s="169">
        <v>-160455.46227835864</v>
      </c>
      <c r="BA1606" s="171">
        <v>-3.4885213218150209E-3</v>
      </c>
      <c r="BB1606" s="169">
        <v>-1630902.9640451521</v>
      </c>
      <c r="BC1606" s="171">
        <v>-3.5334796023676361E-2</v>
      </c>
      <c r="BE1606" s="168">
        <v>3970796.2751645064</v>
      </c>
      <c r="BF1606" s="168">
        <v>3848782.5386507777</v>
      </c>
      <c r="BG1606" s="168">
        <v>3987436.0704066851</v>
      </c>
      <c r="BH1606" s="168">
        <v>4157980.7178946165</v>
      </c>
      <c r="BI1606" s="168">
        <v>3684839.6229207357</v>
      </c>
      <c r="BJ1606" s="168">
        <v>4071357.0620989739</v>
      </c>
      <c r="BK1606" s="168">
        <v>3942816.6877907682</v>
      </c>
      <c r="BL1606" s="168">
        <v>4074636.7875808156</v>
      </c>
      <c r="BM1606" s="168">
        <v>3959793.5692343861</v>
      </c>
      <c r="BN1606" s="168">
        <v>4081536.0586291258</v>
      </c>
      <c r="BO1606" s="168">
        <v>4060690.2199768047</v>
      </c>
      <c r="BP1606" s="168">
        <v>3945957.7080002017</v>
      </c>
      <c r="BQ1606" s="172">
        <v>47786623.318348385</v>
      </c>
    </row>
    <row r="1607" spans="2:96" ht="18.75" x14ac:dyDescent="0.3">
      <c r="K1607" s="135" t="s">
        <v>325</v>
      </c>
      <c r="AC1607" s="145"/>
      <c r="AD1607" s="173"/>
      <c r="AE1607" s="174"/>
      <c r="AI1607" s="175"/>
      <c r="AS1607" s="61"/>
      <c r="AU1607" s="61"/>
      <c r="AW1607" s="61"/>
      <c r="AY1607" s="61"/>
      <c r="BA1607" s="61"/>
      <c r="BB1607" s="61"/>
      <c r="BC1607" s="61"/>
      <c r="BE1607" s="174"/>
      <c r="BF1607" s="174"/>
      <c r="BG1607" s="174"/>
      <c r="BH1607" s="174"/>
      <c r="BI1607" s="174"/>
      <c r="BJ1607" s="174"/>
      <c r="BK1607" s="174"/>
      <c r="BL1607" s="174"/>
      <c r="BM1607" s="174"/>
      <c r="BN1607" s="174"/>
      <c r="BO1607" s="174"/>
      <c r="BP1607" s="174"/>
      <c r="BQ1607" s="176"/>
    </row>
    <row r="1608" spans="2:96" ht="18.75" x14ac:dyDescent="0.3">
      <c r="K1608" s="135" t="s">
        <v>325</v>
      </c>
      <c r="M1608" s="61" t="s">
        <v>478</v>
      </c>
      <c r="N1608" s="61" t="s">
        <v>1791</v>
      </c>
      <c r="V1608" s="61" t="s">
        <v>470</v>
      </c>
      <c r="W1608" s="61" t="s">
        <v>479</v>
      </c>
      <c r="X1608" s="61">
        <v>230</v>
      </c>
      <c r="AB1608" s="136" t="s">
        <v>320</v>
      </c>
      <c r="AC1608" s="162" t="s">
        <v>480</v>
      </c>
      <c r="AD1608" s="138"/>
      <c r="AE1608" s="39"/>
      <c r="AI1608" s="163"/>
      <c r="AS1608" s="61"/>
      <c r="AU1608" s="61"/>
      <c r="AW1608" s="61"/>
      <c r="AY1608" s="61"/>
      <c r="BA1608" s="61"/>
      <c r="BB1608" s="61"/>
      <c r="BC1608" s="61"/>
      <c r="BE1608" s="39"/>
      <c r="BF1608" s="39"/>
      <c r="BG1608" s="39"/>
      <c r="BH1608" s="39"/>
      <c r="BI1608" s="39"/>
      <c r="BJ1608" s="39"/>
      <c r="BK1608" s="39"/>
      <c r="BL1608" s="39"/>
      <c r="BM1608" s="39"/>
      <c r="BN1608" s="39"/>
      <c r="BO1608" s="39"/>
      <c r="BP1608" s="39"/>
      <c r="BQ1608" s="164"/>
      <c r="BS1608" s="61">
        <v>743404.96</v>
      </c>
      <c r="BT1608" s="61">
        <v>21990.09</v>
      </c>
      <c r="BU1608" s="61">
        <v>72671.44</v>
      </c>
      <c r="BV1608" s="61">
        <v>186762.59999999998</v>
      </c>
      <c r="BW1608" s="61">
        <v>174578.14</v>
      </c>
      <c r="BX1608" s="61">
        <v>523734.42000000004</v>
      </c>
      <c r="BY1608" s="61">
        <v>35955.840000000033</v>
      </c>
      <c r="BZ1608" s="61">
        <v>43147.008000000045</v>
      </c>
      <c r="CA1608" s="61">
        <v>155635.49999999994</v>
      </c>
      <c r="CB1608" s="61">
        <v>67082.940000000061</v>
      </c>
      <c r="CC1608" s="61">
        <v>36711.839999999975</v>
      </c>
      <c r="CD1608" s="61">
        <v>201982.06881587181</v>
      </c>
      <c r="CE1608" s="61">
        <v>201982.06881587193</v>
      </c>
      <c r="CG1608" s="61">
        <v>16831.839067989327</v>
      </c>
      <c r="CH1608" s="61">
        <v>16831.839067989327</v>
      </c>
      <c r="CI1608" s="61">
        <v>16831.839067989327</v>
      </c>
      <c r="CJ1608" s="61">
        <v>16831.839067989327</v>
      </c>
      <c r="CK1608" s="61">
        <v>16831.839067989327</v>
      </c>
      <c r="CL1608" s="61">
        <v>16831.839067989327</v>
      </c>
      <c r="CM1608" s="61">
        <v>16831.839067989327</v>
      </c>
      <c r="CN1608" s="61">
        <v>16831.839067989327</v>
      </c>
      <c r="CO1608" s="61">
        <v>16831.839067989327</v>
      </c>
      <c r="CP1608" s="61">
        <v>16831.839067989327</v>
      </c>
      <c r="CQ1608" s="61">
        <v>16831.839067989327</v>
      </c>
      <c r="CR1608" s="61">
        <v>16831.839067989327</v>
      </c>
    </row>
    <row r="1609" spans="2:96" x14ac:dyDescent="0.25">
      <c r="K1609" s="135" t="s">
        <v>328</v>
      </c>
      <c r="N1609" s="61" t="s">
        <v>1792</v>
      </c>
      <c r="V1609" s="61" t="s">
        <v>470</v>
      </c>
      <c r="W1609" s="61" t="s">
        <v>479</v>
      </c>
      <c r="X1609" s="61">
        <v>230</v>
      </c>
      <c r="AB1609" s="136" t="s">
        <v>320</v>
      </c>
      <c r="AC1609" s="179">
        <v>6000011</v>
      </c>
      <c r="AD1609" s="180" t="s">
        <v>1793</v>
      </c>
      <c r="AE1609" s="139">
        <v>0</v>
      </c>
      <c r="AF1609" s="17">
        <v>0</v>
      </c>
      <c r="AG1609" s="17">
        <v>0</v>
      </c>
      <c r="AH1609" s="140">
        <v>0</v>
      </c>
      <c r="AI1609" s="141">
        <v>0</v>
      </c>
      <c r="AJ1609" s="142">
        <v>0</v>
      </c>
      <c r="AK1609" s="121">
        <v>0</v>
      </c>
      <c r="AL1609" s="142">
        <v>0</v>
      </c>
      <c r="AM1609" s="181">
        <v>0</v>
      </c>
      <c r="AN1609" s="141">
        <v>0</v>
      </c>
      <c r="AO1609" s="140">
        <v>0</v>
      </c>
      <c r="AP1609" s="140">
        <v>179944.4400866667</v>
      </c>
      <c r="AQ1609" s="140">
        <v>179944.44008666673</v>
      </c>
      <c r="AR1609" s="142">
        <v>-179944.44008666673</v>
      </c>
      <c r="AS1609" s="143">
        <v>0</v>
      </c>
      <c r="AT1609" s="142">
        <v>-179944.44008666673</v>
      </c>
      <c r="AU1609" s="143">
        <v>0</v>
      </c>
      <c r="AV1609" s="142">
        <v>-179944.44008666673</v>
      </c>
      <c r="AW1609" s="143">
        <v>0</v>
      </c>
      <c r="AX1609" s="142">
        <v>-179944.4400866667</v>
      </c>
      <c r="AY1609" s="143">
        <v>0</v>
      </c>
      <c r="AZ1609" s="142">
        <v>-179944.4400866667</v>
      </c>
      <c r="BA1609" s="143">
        <v>0</v>
      </c>
      <c r="BB1609" s="142">
        <v>-2.9103830456733704E-11</v>
      </c>
      <c r="BC1609" s="143">
        <v>-1.6173786999318467E-16</v>
      </c>
      <c r="BE1609" s="139">
        <v>14995.370007222231</v>
      </c>
      <c r="BF1609" s="139">
        <v>14995.370007222231</v>
      </c>
      <c r="BG1609" s="139">
        <v>14995.370007222231</v>
      </c>
      <c r="BH1609" s="139">
        <v>14995.370007222231</v>
      </c>
      <c r="BI1609" s="139">
        <v>14995.370007222231</v>
      </c>
      <c r="BJ1609" s="139">
        <v>14995.370007222231</v>
      </c>
      <c r="BK1609" s="139">
        <v>14995.370007222231</v>
      </c>
      <c r="BL1609" s="139">
        <v>14995.370007222231</v>
      </c>
      <c r="BM1609" s="139">
        <v>14995.370007222231</v>
      </c>
      <c r="BN1609" s="139">
        <v>14995.370007222231</v>
      </c>
      <c r="BO1609" s="139">
        <v>14995.370007222231</v>
      </c>
      <c r="BP1609" s="139">
        <v>14995.370007222231</v>
      </c>
      <c r="BQ1609" s="144">
        <v>179944.44008666676</v>
      </c>
    </row>
    <row r="1610" spans="2:96" x14ac:dyDescent="0.25">
      <c r="K1610" s="135" t="s">
        <v>328</v>
      </c>
      <c r="N1610" s="61" t="s">
        <v>1794</v>
      </c>
      <c r="V1610" s="61" t="s">
        <v>470</v>
      </c>
      <c r="W1610" s="61" t="s">
        <v>479</v>
      </c>
      <c r="X1610" s="61">
        <v>230</v>
      </c>
      <c r="AB1610" s="136" t="s">
        <v>320</v>
      </c>
      <c r="AC1610" s="179">
        <v>6000012</v>
      </c>
      <c r="AD1610" s="180" t="s">
        <v>1795</v>
      </c>
      <c r="AE1610" s="139">
        <v>0</v>
      </c>
      <c r="AF1610" s="17">
        <v>0</v>
      </c>
      <c r="AG1610" s="17">
        <v>0</v>
      </c>
      <c r="AH1610" s="140">
        <v>0</v>
      </c>
      <c r="AI1610" s="141">
        <v>7917.63</v>
      </c>
      <c r="AJ1610" s="142">
        <v>23752.89</v>
      </c>
      <c r="AK1610" s="121">
        <v>7917.63</v>
      </c>
      <c r="AL1610" s="142">
        <v>9501.1560000000009</v>
      </c>
      <c r="AM1610" s="181">
        <v>0</v>
      </c>
      <c r="AN1610" s="141">
        <v>7917.63</v>
      </c>
      <c r="AO1610" s="140">
        <v>13573.08</v>
      </c>
      <c r="AP1610" s="140">
        <v>0</v>
      </c>
      <c r="AQ1610" s="140">
        <v>0</v>
      </c>
      <c r="AR1610" s="142">
        <v>23752.89</v>
      </c>
      <c r="AS1610" s="143">
        <v>1</v>
      </c>
      <c r="AT1610" s="142">
        <v>0</v>
      </c>
      <c r="AU1610" s="143">
        <v>0</v>
      </c>
      <c r="AV1610" s="142">
        <v>0</v>
      </c>
      <c r="AW1610" s="143">
        <v>0</v>
      </c>
      <c r="AX1610" s="142">
        <v>23752.89</v>
      </c>
      <c r="AY1610" s="143">
        <v>1</v>
      </c>
      <c r="AZ1610" s="142">
        <v>0</v>
      </c>
      <c r="BA1610" s="143">
        <v>0</v>
      </c>
      <c r="BB1610" s="142">
        <v>0</v>
      </c>
      <c r="BC1610" s="143">
        <v>0</v>
      </c>
      <c r="BE1610" s="139">
        <v>0</v>
      </c>
      <c r="BF1610" s="139">
        <v>0</v>
      </c>
      <c r="BG1610" s="139">
        <v>0</v>
      </c>
      <c r="BH1610" s="139">
        <v>0</v>
      </c>
      <c r="BI1610" s="139">
        <v>0</v>
      </c>
      <c r="BJ1610" s="139">
        <v>0</v>
      </c>
      <c r="BK1610" s="139">
        <v>0</v>
      </c>
      <c r="BL1610" s="139">
        <v>0</v>
      </c>
      <c r="BM1610" s="139">
        <v>0</v>
      </c>
      <c r="BN1610" s="139">
        <v>0</v>
      </c>
      <c r="BO1610" s="139">
        <v>0</v>
      </c>
      <c r="BP1610" s="139">
        <v>0</v>
      </c>
      <c r="BQ1610" s="144">
        <v>0</v>
      </c>
    </row>
    <row r="1611" spans="2:96" x14ac:dyDescent="0.25">
      <c r="K1611" s="135" t="s">
        <v>328</v>
      </c>
      <c r="N1611" s="61" t="s">
        <v>1796</v>
      </c>
      <c r="V1611" s="61" t="s">
        <v>470</v>
      </c>
      <c r="W1611" s="61" t="s">
        <v>479</v>
      </c>
      <c r="X1611" s="61">
        <v>230</v>
      </c>
      <c r="AB1611" s="136" t="s">
        <v>320</v>
      </c>
      <c r="AC1611" s="179">
        <v>6000018</v>
      </c>
      <c r="AD1611" s="180" t="s">
        <v>1797</v>
      </c>
      <c r="AE1611" s="139">
        <v>6681.25</v>
      </c>
      <c r="AF1611" s="17">
        <v>-39625.29</v>
      </c>
      <c r="AG1611" s="17">
        <v>28588.87</v>
      </c>
      <c r="AH1611" s="140">
        <v>0</v>
      </c>
      <c r="AI1611" s="141">
        <v>-25846</v>
      </c>
      <c r="AJ1611" s="142">
        <v>-77538</v>
      </c>
      <c r="AK1611" s="121">
        <v>31594.62</v>
      </c>
      <c r="AL1611" s="142">
        <v>37913.544000000002</v>
      </c>
      <c r="AM1611" s="181">
        <v>0</v>
      </c>
      <c r="AN1611" s="141">
        <v>31594.62</v>
      </c>
      <c r="AO1611" s="140">
        <v>49978.28571428571</v>
      </c>
      <c r="AP1611" s="140">
        <v>0</v>
      </c>
      <c r="AQ1611" s="140">
        <v>0</v>
      </c>
      <c r="AR1611" s="142">
        <v>-77538</v>
      </c>
      <c r="AS1611" s="143">
        <v>-1</v>
      </c>
      <c r="AT1611" s="142">
        <v>0</v>
      </c>
      <c r="AU1611" s="143">
        <v>0</v>
      </c>
      <c r="AV1611" s="142">
        <v>28588.87</v>
      </c>
      <c r="AW1611" s="143">
        <v>1</v>
      </c>
      <c r="AX1611" s="142">
        <v>-77538</v>
      </c>
      <c r="AY1611" s="143">
        <v>-1</v>
      </c>
      <c r="AZ1611" s="142">
        <v>0</v>
      </c>
      <c r="BA1611" s="143">
        <v>0</v>
      </c>
      <c r="BB1611" s="142">
        <v>0</v>
      </c>
      <c r="BC1611" s="143">
        <v>0</v>
      </c>
      <c r="BE1611" s="139">
        <v>0</v>
      </c>
      <c r="BF1611" s="139">
        <v>0</v>
      </c>
      <c r="BG1611" s="139">
        <v>0</v>
      </c>
      <c r="BH1611" s="139">
        <v>0</v>
      </c>
      <c r="BI1611" s="139">
        <v>0</v>
      </c>
      <c r="BJ1611" s="139">
        <v>0</v>
      </c>
      <c r="BK1611" s="139">
        <v>0</v>
      </c>
      <c r="BL1611" s="139">
        <v>0</v>
      </c>
      <c r="BM1611" s="139">
        <v>0</v>
      </c>
      <c r="BN1611" s="139">
        <v>0</v>
      </c>
      <c r="BO1611" s="139">
        <v>0</v>
      </c>
      <c r="BP1611" s="139">
        <v>0</v>
      </c>
      <c r="BQ1611" s="144">
        <v>0</v>
      </c>
    </row>
    <row r="1612" spans="2:96" x14ac:dyDescent="0.25">
      <c r="K1612" s="135" t="s">
        <v>328</v>
      </c>
      <c r="N1612" s="61" t="s">
        <v>1798</v>
      </c>
      <c r="V1612" s="61" t="s">
        <v>470</v>
      </c>
      <c r="W1612" s="61" t="s">
        <v>479</v>
      </c>
      <c r="X1612" s="61">
        <v>230</v>
      </c>
      <c r="AB1612" s="136" t="s">
        <v>320</v>
      </c>
      <c r="AC1612" s="179">
        <v>6000034</v>
      </c>
      <c r="AD1612" s="180" t="s">
        <v>1799</v>
      </c>
      <c r="AE1612" s="139">
        <v>0</v>
      </c>
      <c r="AF1612" s="17">
        <v>31883.42</v>
      </c>
      <c r="AG1612" s="17">
        <v>35586.29</v>
      </c>
      <c r="AH1612" s="140">
        <v>0</v>
      </c>
      <c r="AI1612" s="141">
        <v>29161.06</v>
      </c>
      <c r="AJ1612" s="142">
        <v>87483.180000000008</v>
      </c>
      <c r="AK1612" s="121">
        <v>29161.06</v>
      </c>
      <c r="AL1612" s="142">
        <v>34993.272000000004</v>
      </c>
      <c r="AM1612" s="181">
        <v>0</v>
      </c>
      <c r="AN1612" s="141">
        <v>29161.06</v>
      </c>
      <c r="AO1612" s="140">
        <v>49990.388571428601</v>
      </c>
      <c r="AP1612" s="140">
        <v>0</v>
      </c>
      <c r="AQ1612" s="140">
        <v>0</v>
      </c>
      <c r="AR1612" s="142">
        <v>87483.180000000008</v>
      </c>
      <c r="AS1612" s="143">
        <v>1</v>
      </c>
      <c r="AT1612" s="142">
        <v>0</v>
      </c>
      <c r="AU1612" s="143">
        <v>0</v>
      </c>
      <c r="AV1612" s="142">
        <v>35586.29</v>
      </c>
      <c r="AW1612" s="143">
        <v>1</v>
      </c>
      <c r="AX1612" s="142">
        <v>87483.180000000008</v>
      </c>
      <c r="AY1612" s="143">
        <v>1</v>
      </c>
      <c r="AZ1612" s="142">
        <v>0</v>
      </c>
      <c r="BA1612" s="143">
        <v>0</v>
      </c>
      <c r="BB1612" s="142">
        <v>0</v>
      </c>
      <c r="BC1612" s="143">
        <v>0</v>
      </c>
      <c r="BE1612" s="139">
        <v>0</v>
      </c>
      <c r="BF1612" s="139">
        <v>0</v>
      </c>
      <c r="BG1612" s="139">
        <v>0</v>
      </c>
      <c r="BH1612" s="139">
        <v>0</v>
      </c>
      <c r="BI1612" s="139">
        <v>0</v>
      </c>
      <c r="BJ1612" s="139">
        <v>0</v>
      </c>
      <c r="BK1612" s="139">
        <v>0</v>
      </c>
      <c r="BL1612" s="139">
        <v>0</v>
      </c>
      <c r="BM1612" s="139">
        <v>0</v>
      </c>
      <c r="BN1612" s="139">
        <v>0</v>
      </c>
      <c r="BO1612" s="139">
        <v>0</v>
      </c>
      <c r="BP1612" s="139">
        <v>0</v>
      </c>
      <c r="BQ1612" s="144">
        <v>0</v>
      </c>
    </row>
    <row r="1613" spans="2:96" x14ac:dyDescent="0.25">
      <c r="K1613" s="135" t="s">
        <v>328</v>
      </c>
      <c r="N1613" s="61" t="s">
        <v>1800</v>
      </c>
      <c r="V1613" s="61" t="s">
        <v>470</v>
      </c>
      <c r="W1613" s="61" t="s">
        <v>479</v>
      </c>
      <c r="X1613" s="61">
        <v>230</v>
      </c>
      <c r="AB1613" s="136" t="s">
        <v>320</v>
      </c>
      <c r="AC1613" s="179">
        <v>6000092</v>
      </c>
      <c r="AD1613" s="180" t="s">
        <v>1801</v>
      </c>
      <c r="AE1613" s="139">
        <v>0</v>
      </c>
      <c r="AF1613" s="17">
        <v>0</v>
      </c>
      <c r="AG1613" s="17">
        <v>0</v>
      </c>
      <c r="AH1613" s="140">
        <v>0</v>
      </c>
      <c r="AI1613" s="141">
        <v>0</v>
      </c>
      <c r="AJ1613" s="142">
        <v>0</v>
      </c>
      <c r="AK1613" s="121">
        <v>0</v>
      </c>
      <c r="AL1613" s="142">
        <v>0</v>
      </c>
      <c r="AM1613" s="181">
        <v>0</v>
      </c>
      <c r="AN1613" s="141">
        <v>0</v>
      </c>
      <c r="AO1613" s="140">
        <v>0</v>
      </c>
      <c r="AP1613" s="140">
        <v>-125737</v>
      </c>
      <c r="AQ1613" s="140">
        <v>-125736.99999999996</v>
      </c>
      <c r="AR1613" s="142">
        <v>125736.99999999996</v>
      </c>
      <c r="AS1613" s="143">
        <v>0</v>
      </c>
      <c r="AT1613" s="142">
        <v>125736.99999999996</v>
      </c>
      <c r="AU1613" s="143">
        <v>0</v>
      </c>
      <c r="AV1613" s="142">
        <v>125736.99999999996</v>
      </c>
      <c r="AW1613" s="143">
        <v>0</v>
      </c>
      <c r="AX1613" s="142">
        <v>125737</v>
      </c>
      <c r="AY1613" s="143">
        <v>0</v>
      </c>
      <c r="AZ1613" s="142">
        <v>125737</v>
      </c>
      <c r="BA1613" s="143">
        <v>0</v>
      </c>
      <c r="BB1613" s="142">
        <v>-4.3655745685100555E-11</v>
      </c>
      <c r="BC1613" s="143">
        <v>-3.4719888087914101E-16</v>
      </c>
      <c r="BE1613" s="139">
        <v>-10478.08333333333</v>
      </c>
      <c r="BF1613" s="139">
        <v>-10478.08333333333</v>
      </c>
      <c r="BG1613" s="139">
        <v>-10478.08333333333</v>
      </c>
      <c r="BH1613" s="139">
        <v>-10478.08333333333</v>
      </c>
      <c r="BI1613" s="139">
        <v>-10478.08333333333</v>
      </c>
      <c r="BJ1613" s="139">
        <v>-10478.08333333333</v>
      </c>
      <c r="BK1613" s="139">
        <v>-10478.08333333333</v>
      </c>
      <c r="BL1613" s="139">
        <v>-10478.08333333333</v>
      </c>
      <c r="BM1613" s="139">
        <v>-10478.08333333333</v>
      </c>
      <c r="BN1613" s="139">
        <v>-10478.08333333333</v>
      </c>
      <c r="BO1613" s="139">
        <v>-10478.08333333333</v>
      </c>
      <c r="BP1613" s="139">
        <v>-10478.08333333333</v>
      </c>
      <c r="BQ1613" s="144">
        <v>-125736.99999999996</v>
      </c>
    </row>
    <row r="1614" spans="2:96" x14ac:dyDescent="0.25">
      <c r="K1614" s="135" t="s">
        <v>328</v>
      </c>
      <c r="N1614" s="61" t="s">
        <v>1802</v>
      </c>
      <c r="V1614" s="61" t="s">
        <v>470</v>
      </c>
      <c r="W1614" s="61" t="s">
        <v>479</v>
      </c>
      <c r="X1614" s="61">
        <v>230</v>
      </c>
      <c r="AB1614" s="136" t="s">
        <v>320</v>
      </c>
      <c r="AC1614" s="179">
        <v>6000900</v>
      </c>
      <c r="AD1614" s="180" t="s">
        <v>1803</v>
      </c>
      <c r="AE1614" s="139">
        <v>0</v>
      </c>
      <c r="AF1614" s="17">
        <v>0</v>
      </c>
      <c r="AG1614" s="17">
        <v>2125</v>
      </c>
      <c r="AH1614" s="140">
        <v>0</v>
      </c>
      <c r="AI1614" s="141">
        <v>0</v>
      </c>
      <c r="AJ1614" s="142">
        <v>0</v>
      </c>
      <c r="AK1614" s="121">
        <v>0</v>
      </c>
      <c r="AL1614" s="142">
        <v>0</v>
      </c>
      <c r="AM1614" s="181">
        <v>0</v>
      </c>
      <c r="AN1614" s="141">
        <v>0</v>
      </c>
      <c r="AO1614" s="140">
        <v>0</v>
      </c>
      <c r="AP1614" s="140">
        <v>721092</v>
      </c>
      <c r="AQ1614" s="140">
        <v>721092</v>
      </c>
      <c r="AR1614" s="142">
        <v>-721092</v>
      </c>
      <c r="AS1614" s="143">
        <v>0</v>
      </c>
      <c r="AT1614" s="142">
        <v>-721092</v>
      </c>
      <c r="AU1614" s="143">
        <v>0</v>
      </c>
      <c r="AV1614" s="142">
        <v>-718967</v>
      </c>
      <c r="AW1614" s="143">
        <v>-338.33741176470591</v>
      </c>
      <c r="AX1614" s="142">
        <v>-721092</v>
      </c>
      <c r="AY1614" s="143">
        <v>0</v>
      </c>
      <c r="AZ1614" s="142">
        <v>-721092</v>
      </c>
      <c r="BA1614" s="143">
        <v>0</v>
      </c>
      <c r="BB1614" s="142">
        <v>0</v>
      </c>
      <c r="BC1614" s="143">
        <v>0</v>
      </c>
      <c r="BE1614" s="139">
        <v>60091</v>
      </c>
      <c r="BF1614" s="139">
        <v>60091</v>
      </c>
      <c r="BG1614" s="139">
        <v>60091</v>
      </c>
      <c r="BH1614" s="139">
        <v>60091</v>
      </c>
      <c r="BI1614" s="139">
        <v>60091</v>
      </c>
      <c r="BJ1614" s="139">
        <v>60091</v>
      </c>
      <c r="BK1614" s="139">
        <v>60091</v>
      </c>
      <c r="BL1614" s="139">
        <v>60091</v>
      </c>
      <c r="BM1614" s="139">
        <v>60091</v>
      </c>
      <c r="BN1614" s="139">
        <v>60091</v>
      </c>
      <c r="BO1614" s="139">
        <v>60091</v>
      </c>
      <c r="BP1614" s="139">
        <v>60091</v>
      </c>
      <c r="BQ1614" s="144">
        <v>721092</v>
      </c>
    </row>
    <row r="1615" spans="2:96" x14ac:dyDescent="0.25">
      <c r="K1615" s="135" t="s">
        <v>328</v>
      </c>
      <c r="N1615" s="61" t="s">
        <v>1804</v>
      </c>
      <c r="V1615" s="61" t="s">
        <v>470</v>
      </c>
      <c r="W1615" s="61" t="s">
        <v>479</v>
      </c>
      <c r="X1615" s="61">
        <v>230</v>
      </c>
      <c r="AB1615" s="136" t="s">
        <v>320</v>
      </c>
      <c r="AC1615" s="179">
        <v>6000901</v>
      </c>
      <c r="AD1615" s="180" t="s">
        <v>1805</v>
      </c>
      <c r="AE1615" s="139">
        <v>0</v>
      </c>
      <c r="AF1615" s="17">
        <v>0</v>
      </c>
      <c r="AG1615" s="17">
        <v>0</v>
      </c>
      <c r="AH1615" s="140">
        <v>0</v>
      </c>
      <c r="AI1615" s="141">
        <v>0</v>
      </c>
      <c r="AJ1615" s="142">
        <v>0</v>
      </c>
      <c r="AK1615" s="121">
        <v>0</v>
      </c>
      <c r="AL1615" s="142">
        <v>0</v>
      </c>
      <c r="AM1615" s="181">
        <v>0</v>
      </c>
      <c r="AN1615" s="141">
        <v>0</v>
      </c>
      <c r="AO1615" s="140">
        <v>0</v>
      </c>
      <c r="AP1615" s="140">
        <v>-763119</v>
      </c>
      <c r="AQ1615" s="140">
        <v>-763118.99999999988</v>
      </c>
      <c r="AR1615" s="142">
        <v>763118.99999999988</v>
      </c>
      <c r="AS1615" s="143">
        <v>0</v>
      </c>
      <c r="AT1615" s="142">
        <v>763118.99999999988</v>
      </c>
      <c r="AU1615" s="143">
        <v>0</v>
      </c>
      <c r="AV1615" s="142">
        <v>763118.99999999988</v>
      </c>
      <c r="AW1615" s="143">
        <v>0</v>
      </c>
      <c r="AX1615" s="142">
        <v>763119</v>
      </c>
      <c r="AY1615" s="143">
        <v>0</v>
      </c>
      <c r="AZ1615" s="142">
        <v>763119</v>
      </c>
      <c r="BA1615" s="143">
        <v>0</v>
      </c>
      <c r="BB1615" s="142">
        <v>-1.1641532182693481E-10</v>
      </c>
      <c r="BC1615" s="143">
        <v>-1.525519896987689E-16</v>
      </c>
      <c r="BE1615" s="139">
        <v>-63593.249999999993</v>
      </c>
      <c r="BF1615" s="139">
        <v>-63593.249999999993</v>
      </c>
      <c r="BG1615" s="139">
        <v>-63593.249999999993</v>
      </c>
      <c r="BH1615" s="139">
        <v>-63593.249999999993</v>
      </c>
      <c r="BI1615" s="139">
        <v>-63593.249999999993</v>
      </c>
      <c r="BJ1615" s="139">
        <v>-63593.249999999993</v>
      </c>
      <c r="BK1615" s="139">
        <v>-63593.249999999993</v>
      </c>
      <c r="BL1615" s="139">
        <v>-63593.249999999993</v>
      </c>
      <c r="BM1615" s="139">
        <v>-63593.249999999993</v>
      </c>
      <c r="BN1615" s="139">
        <v>-63593.249999999993</v>
      </c>
      <c r="BO1615" s="139">
        <v>-63593.249999999993</v>
      </c>
      <c r="BP1615" s="139">
        <v>-63593.249999999993</v>
      </c>
      <c r="BQ1615" s="144">
        <v>-763118.99999999988</v>
      </c>
    </row>
    <row r="1616" spans="2:96" x14ac:dyDescent="0.25">
      <c r="K1616" s="135" t="s">
        <v>328</v>
      </c>
      <c r="N1616" s="61" t="s">
        <v>1806</v>
      </c>
      <c r="V1616" s="61" t="s">
        <v>470</v>
      </c>
      <c r="W1616" s="61" t="s">
        <v>479</v>
      </c>
      <c r="X1616" s="61">
        <v>230</v>
      </c>
      <c r="AB1616" s="136" t="s">
        <v>320</v>
      </c>
      <c r="AC1616" s="179">
        <v>6030213</v>
      </c>
      <c r="AD1616" s="180" t="s">
        <v>1807</v>
      </c>
      <c r="AE1616" s="139">
        <v>736723.71</v>
      </c>
      <c r="AF1616" s="17">
        <v>29731.96</v>
      </c>
      <c r="AG1616" s="17">
        <v>6371.2800000000034</v>
      </c>
      <c r="AH1616" s="140">
        <v>186762.59999999998</v>
      </c>
      <c r="AI1616" s="141">
        <v>163345.44999999998</v>
      </c>
      <c r="AJ1616" s="142">
        <v>490036.35</v>
      </c>
      <c r="AK1616" s="121">
        <v>-32717.469999999968</v>
      </c>
      <c r="AL1616" s="142">
        <v>-39260.963999999964</v>
      </c>
      <c r="AM1616" s="181">
        <v>155635.49999999994</v>
      </c>
      <c r="AN1616" s="141">
        <v>-1590.3699999999335</v>
      </c>
      <c r="AO1616" s="140">
        <v>-76829.914285714331</v>
      </c>
      <c r="AP1616" s="140">
        <v>189801.62872920508</v>
      </c>
      <c r="AQ1616" s="140">
        <v>189801.628729205</v>
      </c>
      <c r="AR1616" s="142">
        <v>300234.72127079498</v>
      </c>
      <c r="AS1616" s="143">
        <v>0.61267847022122945</v>
      </c>
      <c r="AT1616" s="142">
        <v>-3039.0287292050198</v>
      </c>
      <c r="AU1616" s="143">
        <v>-1.627214832736865E-2</v>
      </c>
      <c r="AV1616" s="142">
        <v>-183430.348729205</v>
      </c>
      <c r="AW1616" s="143">
        <v>-28.790187957397084</v>
      </c>
      <c r="AX1616" s="142">
        <v>300234.72127079486</v>
      </c>
      <c r="AY1616" s="143">
        <v>0.61267847022122923</v>
      </c>
      <c r="AZ1616" s="142">
        <v>-3039.0287292051071</v>
      </c>
      <c r="BA1616" s="143">
        <v>-1.6272148327369118E-2</v>
      </c>
      <c r="BB1616" s="142">
        <v>8.7311491370201111E-11</v>
      </c>
      <c r="BC1616" s="143">
        <v>4.6001444747753289E-16</v>
      </c>
      <c r="BE1616" s="139">
        <v>15816.802394100416</v>
      </c>
      <c r="BF1616" s="139">
        <v>15816.802394100416</v>
      </c>
      <c r="BG1616" s="139">
        <v>15816.802394100416</v>
      </c>
      <c r="BH1616" s="139">
        <v>15816.802394100416</v>
      </c>
      <c r="BI1616" s="139">
        <v>15816.802394100416</v>
      </c>
      <c r="BJ1616" s="139">
        <v>15816.802394100416</v>
      </c>
      <c r="BK1616" s="139">
        <v>15816.802394100416</v>
      </c>
      <c r="BL1616" s="139">
        <v>15816.802394100416</v>
      </c>
      <c r="BM1616" s="139">
        <v>15816.802394100416</v>
      </c>
      <c r="BN1616" s="139">
        <v>15816.802394100416</v>
      </c>
      <c r="BO1616" s="139">
        <v>15816.802394100416</v>
      </c>
      <c r="BP1616" s="139">
        <v>15816.802394100416</v>
      </c>
      <c r="BQ1616" s="144">
        <v>189801.62872920497</v>
      </c>
    </row>
    <row r="1617" spans="2:96" ht="18.75" hidden="1" x14ac:dyDescent="0.3">
      <c r="B1617" s="120" t="s">
        <v>318</v>
      </c>
      <c r="C1617" s="120" t="s">
        <v>318</v>
      </c>
      <c r="J1617" s="120" t="s">
        <v>318</v>
      </c>
      <c r="K1617" s="135" t="s">
        <v>321</v>
      </c>
      <c r="N1617" s="61" t="s">
        <v>323</v>
      </c>
      <c r="AC1617" s="145"/>
      <c r="AD1617" s="165"/>
      <c r="AE1617" s="17"/>
      <c r="AI1617" s="163"/>
      <c r="AS1617" s="61"/>
      <c r="AU1617" s="61"/>
      <c r="AW1617" s="61"/>
      <c r="AY1617" s="61"/>
      <c r="BA1617" s="61"/>
      <c r="BB1617" s="61"/>
      <c r="BC1617" s="61"/>
      <c r="BE1617" s="17"/>
      <c r="BF1617" s="17"/>
      <c r="BG1617" s="17"/>
      <c r="BH1617" s="17"/>
      <c r="BI1617" s="17"/>
      <c r="BJ1617" s="17"/>
      <c r="BK1617" s="17"/>
      <c r="BL1617" s="17"/>
      <c r="BM1617" s="17"/>
      <c r="BN1617" s="17"/>
      <c r="BO1617" s="17"/>
      <c r="BP1617" s="17"/>
      <c r="BQ1617" s="166"/>
    </row>
    <row r="1618" spans="2:96" ht="17.25" x14ac:dyDescent="0.3">
      <c r="K1618" s="135" t="s">
        <v>325</v>
      </c>
      <c r="V1618" s="61" t="s">
        <v>470</v>
      </c>
      <c r="W1618" s="61" t="s">
        <v>479</v>
      </c>
      <c r="AB1618" s="136" t="s">
        <v>320</v>
      </c>
      <c r="AC1618" s="167" t="s">
        <v>1808</v>
      </c>
      <c r="AD1618" s="138"/>
      <c r="AE1618" s="168">
        <v>743404.96</v>
      </c>
      <c r="AF1618" s="168">
        <v>21990.089999999997</v>
      </c>
      <c r="AG1618" s="168">
        <v>72671.44</v>
      </c>
      <c r="AH1618" s="169">
        <v>186762.59999999998</v>
      </c>
      <c r="AI1618" s="170">
        <v>174578.13999999998</v>
      </c>
      <c r="AJ1618" s="169">
        <v>523734.41999999993</v>
      </c>
      <c r="AK1618" s="170">
        <v>35955.840000000026</v>
      </c>
      <c r="AL1618" s="169">
        <v>43147.008000000031</v>
      </c>
      <c r="AM1618" s="170">
        <v>155635.49999999994</v>
      </c>
      <c r="AN1618" s="170">
        <v>67082.940000000061</v>
      </c>
      <c r="AO1618" s="169">
        <v>36711.839999999982</v>
      </c>
      <c r="AP1618" s="169">
        <v>201982.06881587181</v>
      </c>
      <c r="AQ1618" s="169">
        <v>201982.06881587184</v>
      </c>
      <c r="AR1618" s="169">
        <v>321752.35118412809</v>
      </c>
      <c r="AS1618" s="171">
        <v>0.61434257306237028</v>
      </c>
      <c r="AT1618" s="169">
        <v>-15219.468815871864</v>
      </c>
      <c r="AU1618" s="171">
        <v>-8.1490988109353082E-2</v>
      </c>
      <c r="AV1618" s="169">
        <v>-129310.62881587184</v>
      </c>
      <c r="AW1618" s="171">
        <v>-1.7793871817576732</v>
      </c>
      <c r="AX1618" s="169">
        <v>321752.35118412809</v>
      </c>
      <c r="AY1618" s="171">
        <v>0.61434257306237028</v>
      </c>
      <c r="AZ1618" s="169">
        <v>-15219.468815871835</v>
      </c>
      <c r="BA1618" s="171">
        <v>-8.149098810935293E-2</v>
      </c>
      <c r="BB1618" s="169">
        <v>-2.9103830456733704E-11</v>
      </c>
      <c r="BC1618" s="171">
        <v>-1.4409115931605269E-16</v>
      </c>
      <c r="BE1618" s="168">
        <v>16831.83906798932</v>
      </c>
      <c r="BF1618" s="168">
        <v>16831.83906798932</v>
      </c>
      <c r="BG1618" s="168">
        <v>16831.83906798932</v>
      </c>
      <c r="BH1618" s="168">
        <v>16831.83906798932</v>
      </c>
      <c r="BI1618" s="168">
        <v>16831.83906798932</v>
      </c>
      <c r="BJ1618" s="168">
        <v>16831.83906798932</v>
      </c>
      <c r="BK1618" s="168">
        <v>16831.83906798932</v>
      </c>
      <c r="BL1618" s="168">
        <v>16831.83906798932</v>
      </c>
      <c r="BM1618" s="168">
        <v>16831.83906798932</v>
      </c>
      <c r="BN1618" s="168">
        <v>16831.83906798932</v>
      </c>
      <c r="BO1618" s="168">
        <v>16831.83906798932</v>
      </c>
      <c r="BP1618" s="168">
        <v>16831.83906798932</v>
      </c>
      <c r="BQ1618" s="172">
        <v>201982.06881587193</v>
      </c>
    </row>
    <row r="1619" spans="2:96" ht="18.75" x14ac:dyDescent="0.3">
      <c r="K1619" s="135" t="s">
        <v>325</v>
      </c>
      <c r="AC1619" s="145"/>
      <c r="AD1619" s="173"/>
      <c r="AE1619" s="174"/>
      <c r="AI1619" s="175"/>
      <c r="AS1619" s="61"/>
      <c r="AU1619" s="61"/>
      <c r="AW1619" s="61"/>
      <c r="AY1619" s="61"/>
      <c r="BA1619" s="61"/>
      <c r="BB1619" s="61"/>
      <c r="BC1619" s="61"/>
      <c r="BE1619" s="174"/>
      <c r="BF1619" s="174"/>
      <c r="BG1619" s="174"/>
      <c r="BH1619" s="174"/>
      <c r="BI1619" s="174"/>
      <c r="BJ1619" s="174"/>
      <c r="BK1619" s="174"/>
      <c r="BL1619" s="174"/>
      <c r="BM1619" s="174"/>
      <c r="BN1619" s="174"/>
      <c r="BO1619" s="174"/>
      <c r="BP1619" s="174"/>
      <c r="BQ1619" s="176"/>
    </row>
    <row r="1620" spans="2:96" ht="18.75" x14ac:dyDescent="0.3">
      <c r="K1620" s="135" t="s">
        <v>325</v>
      </c>
      <c r="M1620" s="61" t="s">
        <v>481</v>
      </c>
      <c r="N1620" s="61" t="s">
        <v>1809</v>
      </c>
      <c r="V1620" s="61" t="s">
        <v>470</v>
      </c>
      <c r="W1620" s="61" t="s">
        <v>482</v>
      </c>
      <c r="X1620" s="61">
        <v>231</v>
      </c>
      <c r="AB1620" s="136" t="s">
        <v>320</v>
      </c>
      <c r="AC1620" s="162" t="s">
        <v>483</v>
      </c>
      <c r="AD1620" s="138"/>
      <c r="AE1620" s="39"/>
      <c r="AI1620" s="163"/>
      <c r="AS1620" s="61"/>
      <c r="AU1620" s="61"/>
      <c r="AW1620" s="61"/>
      <c r="AY1620" s="61"/>
      <c r="BA1620" s="61"/>
      <c r="BB1620" s="61"/>
      <c r="BC1620" s="61"/>
      <c r="BE1620" s="39"/>
      <c r="BF1620" s="39"/>
      <c r="BG1620" s="39"/>
      <c r="BH1620" s="39"/>
      <c r="BI1620" s="39"/>
      <c r="BJ1620" s="39"/>
      <c r="BK1620" s="39"/>
      <c r="BL1620" s="39"/>
      <c r="BM1620" s="39"/>
      <c r="BN1620" s="39"/>
      <c r="BO1620" s="39"/>
      <c r="BP1620" s="39"/>
      <c r="BQ1620" s="164"/>
      <c r="BS1620" s="61">
        <v>3381883.1700000004</v>
      </c>
      <c r="BT1620" s="61">
        <v>1260266.71</v>
      </c>
      <c r="BU1620" s="61">
        <v>1460358.3</v>
      </c>
      <c r="BV1620" s="61">
        <v>870648.31707317114</v>
      </c>
      <c r="BW1620" s="61">
        <v>440317.84</v>
      </c>
      <c r="BX1620" s="61">
        <v>1320953.52</v>
      </c>
      <c r="BY1620" s="61">
        <v>1413328.9100000001</v>
      </c>
      <c r="BZ1620" s="61">
        <v>1695994.692</v>
      </c>
      <c r="CA1620" s="61">
        <v>725540.26422764256</v>
      </c>
      <c r="CB1620" s="61">
        <v>1558436.9628455287</v>
      </c>
      <c r="CC1620" s="61">
        <v>1735817.6228571439</v>
      </c>
      <c r="CD1620" s="61">
        <v>766681.5</v>
      </c>
      <c r="CE1620" s="61">
        <v>766681.49999999965</v>
      </c>
      <c r="CG1620" s="61">
        <v>63890.124999999964</v>
      </c>
      <c r="CH1620" s="61">
        <v>63890.124999999964</v>
      </c>
      <c r="CI1620" s="61">
        <v>63890.124999999964</v>
      </c>
      <c r="CJ1620" s="61">
        <v>63890.124999999964</v>
      </c>
      <c r="CK1620" s="61">
        <v>63890.124999999964</v>
      </c>
      <c r="CL1620" s="61">
        <v>63890.124999999964</v>
      </c>
      <c r="CM1620" s="61">
        <v>63890.124999999964</v>
      </c>
      <c r="CN1620" s="61">
        <v>63890.124999999964</v>
      </c>
      <c r="CO1620" s="61">
        <v>63890.124999999964</v>
      </c>
      <c r="CP1620" s="61">
        <v>63890.124999999964</v>
      </c>
      <c r="CQ1620" s="61">
        <v>63890.124999999964</v>
      </c>
      <c r="CR1620" s="61">
        <v>63890.124999999964</v>
      </c>
    </row>
    <row r="1621" spans="2:96" x14ac:dyDescent="0.25">
      <c r="K1621" s="135" t="s">
        <v>328</v>
      </c>
      <c r="N1621" s="61" t="s">
        <v>1810</v>
      </c>
      <c r="V1621" s="61" t="s">
        <v>470</v>
      </c>
      <c r="W1621" s="61" t="s">
        <v>482</v>
      </c>
      <c r="X1621" s="61">
        <v>231</v>
      </c>
      <c r="AB1621" s="136" t="s">
        <v>320</v>
      </c>
      <c r="AC1621" s="179">
        <v>6000041</v>
      </c>
      <c r="AD1621" s="180" t="s">
        <v>1811</v>
      </c>
      <c r="AE1621" s="139">
        <v>0</v>
      </c>
      <c r="AF1621" s="17">
        <v>66650.649999999994</v>
      </c>
      <c r="AG1621" s="17">
        <v>78750</v>
      </c>
      <c r="AH1621" s="140">
        <v>0</v>
      </c>
      <c r="AI1621" s="141">
        <v>18371.650000000001</v>
      </c>
      <c r="AJ1621" s="142">
        <v>55114.950000000004</v>
      </c>
      <c r="AK1621" s="121">
        <v>58818.18</v>
      </c>
      <c r="AL1621" s="142">
        <v>70581.816000000006</v>
      </c>
      <c r="AM1621" s="181">
        <v>0</v>
      </c>
      <c r="AN1621" s="141">
        <v>58818.18</v>
      </c>
      <c r="AO1621" s="140">
        <v>83496.942857142814</v>
      </c>
      <c r="AP1621" s="140">
        <v>0</v>
      </c>
      <c r="AQ1621" s="140">
        <v>0</v>
      </c>
      <c r="AR1621" s="142">
        <v>55114.950000000004</v>
      </c>
      <c r="AS1621" s="143">
        <v>1</v>
      </c>
      <c r="AT1621" s="142">
        <v>0</v>
      </c>
      <c r="AU1621" s="143">
        <v>0</v>
      </c>
      <c r="AV1621" s="142">
        <v>78750</v>
      </c>
      <c r="AW1621" s="143">
        <v>1</v>
      </c>
      <c r="AX1621" s="142">
        <v>55114.950000000004</v>
      </c>
      <c r="AY1621" s="143">
        <v>1</v>
      </c>
      <c r="AZ1621" s="142">
        <v>0</v>
      </c>
      <c r="BA1621" s="143">
        <v>0</v>
      </c>
      <c r="BB1621" s="142">
        <v>0</v>
      </c>
      <c r="BC1621" s="143">
        <v>0</v>
      </c>
      <c r="BE1621" s="139">
        <v>0</v>
      </c>
      <c r="BF1621" s="139">
        <v>0</v>
      </c>
      <c r="BG1621" s="139">
        <v>0</v>
      </c>
      <c r="BH1621" s="139">
        <v>0</v>
      </c>
      <c r="BI1621" s="139">
        <v>0</v>
      </c>
      <c r="BJ1621" s="139">
        <v>0</v>
      </c>
      <c r="BK1621" s="139">
        <v>0</v>
      </c>
      <c r="BL1621" s="139">
        <v>0</v>
      </c>
      <c r="BM1621" s="139">
        <v>0</v>
      </c>
      <c r="BN1621" s="139">
        <v>0</v>
      </c>
      <c r="BO1621" s="139">
        <v>0</v>
      </c>
      <c r="BP1621" s="139">
        <v>0</v>
      </c>
      <c r="BQ1621" s="144">
        <v>0</v>
      </c>
    </row>
    <row r="1622" spans="2:96" x14ac:dyDescent="0.25">
      <c r="K1622" s="135" t="s">
        <v>328</v>
      </c>
      <c r="N1622" s="61" t="s">
        <v>1812</v>
      </c>
      <c r="V1622" s="61" t="s">
        <v>470</v>
      </c>
      <c r="W1622" s="61" t="s">
        <v>482</v>
      </c>
      <c r="X1622" s="61">
        <v>231</v>
      </c>
      <c r="AB1622" s="136" t="s">
        <v>320</v>
      </c>
      <c r="AC1622" s="179">
        <v>6000042</v>
      </c>
      <c r="AD1622" s="180" t="s">
        <v>1813</v>
      </c>
      <c r="AE1622" s="139">
        <v>999.77</v>
      </c>
      <c r="AF1622" s="17">
        <v>2455.84</v>
      </c>
      <c r="AG1622" s="17">
        <v>1282.96</v>
      </c>
      <c r="AH1622" s="140">
        <v>0</v>
      </c>
      <c r="AI1622" s="141">
        <v>0</v>
      </c>
      <c r="AJ1622" s="142">
        <v>0</v>
      </c>
      <c r="AK1622" s="121">
        <v>0</v>
      </c>
      <c r="AL1622" s="142">
        <v>0</v>
      </c>
      <c r="AM1622" s="181">
        <v>0</v>
      </c>
      <c r="AN1622" s="141">
        <v>0</v>
      </c>
      <c r="AO1622" s="140">
        <v>0</v>
      </c>
      <c r="AP1622" s="140">
        <v>0</v>
      </c>
      <c r="AQ1622" s="140">
        <v>0</v>
      </c>
      <c r="AR1622" s="142">
        <v>0</v>
      </c>
      <c r="AS1622" s="143">
        <v>0</v>
      </c>
      <c r="AT1622" s="142">
        <v>0</v>
      </c>
      <c r="AU1622" s="143">
        <v>0</v>
      </c>
      <c r="AV1622" s="142">
        <v>1282.96</v>
      </c>
      <c r="AW1622" s="143">
        <v>1</v>
      </c>
      <c r="AX1622" s="142">
        <v>0</v>
      </c>
      <c r="AY1622" s="143">
        <v>0</v>
      </c>
      <c r="AZ1622" s="142">
        <v>0</v>
      </c>
      <c r="BA1622" s="143">
        <v>0</v>
      </c>
      <c r="BB1622" s="142">
        <v>0</v>
      </c>
      <c r="BC1622" s="143">
        <v>0</v>
      </c>
      <c r="BE1622" s="139">
        <v>0</v>
      </c>
      <c r="BF1622" s="139">
        <v>0</v>
      </c>
      <c r="BG1622" s="139">
        <v>0</v>
      </c>
      <c r="BH1622" s="139">
        <v>0</v>
      </c>
      <c r="BI1622" s="139">
        <v>0</v>
      </c>
      <c r="BJ1622" s="139">
        <v>0</v>
      </c>
      <c r="BK1622" s="139">
        <v>0</v>
      </c>
      <c r="BL1622" s="139">
        <v>0</v>
      </c>
      <c r="BM1622" s="139">
        <v>0</v>
      </c>
      <c r="BN1622" s="139">
        <v>0</v>
      </c>
      <c r="BO1622" s="139">
        <v>0</v>
      </c>
      <c r="BP1622" s="139">
        <v>0</v>
      </c>
      <c r="BQ1622" s="144">
        <v>0</v>
      </c>
    </row>
    <row r="1623" spans="2:96" x14ac:dyDescent="0.25">
      <c r="K1623" s="135" t="s">
        <v>328</v>
      </c>
      <c r="N1623" s="61" t="s">
        <v>1814</v>
      </c>
      <c r="V1623" s="61" t="s">
        <v>470</v>
      </c>
      <c r="W1623" s="61" t="s">
        <v>482</v>
      </c>
      <c r="X1623" s="61">
        <v>231</v>
      </c>
      <c r="AB1623" s="136" t="s">
        <v>320</v>
      </c>
      <c r="AC1623" s="179">
        <v>6000080</v>
      </c>
      <c r="AD1623" s="180" t="s">
        <v>1815</v>
      </c>
      <c r="AE1623" s="139">
        <v>-16873.650000000005</v>
      </c>
      <c r="AF1623" s="17">
        <v>16951.350000000002</v>
      </c>
      <c r="AG1623" s="17">
        <v>69578.720000000001</v>
      </c>
      <c r="AH1623" s="140">
        <v>0</v>
      </c>
      <c r="AI1623" s="141">
        <v>-48505.279999999999</v>
      </c>
      <c r="AJ1623" s="142">
        <v>-145515.84</v>
      </c>
      <c r="AK1623" s="121">
        <v>-49411.34</v>
      </c>
      <c r="AL1623" s="142">
        <v>-59293.608</v>
      </c>
      <c r="AM1623" s="181">
        <v>0</v>
      </c>
      <c r="AN1623" s="141">
        <v>-49411.34</v>
      </c>
      <c r="AO1623" s="140">
        <v>-80272.577142857161</v>
      </c>
      <c r="AP1623" s="140">
        <v>0</v>
      </c>
      <c r="AQ1623" s="140">
        <v>0</v>
      </c>
      <c r="AR1623" s="142">
        <v>-145515.84</v>
      </c>
      <c r="AS1623" s="143">
        <v>-1</v>
      </c>
      <c r="AT1623" s="142">
        <v>0</v>
      </c>
      <c r="AU1623" s="143">
        <v>0</v>
      </c>
      <c r="AV1623" s="142">
        <v>69578.720000000001</v>
      </c>
      <c r="AW1623" s="143">
        <v>1</v>
      </c>
      <c r="AX1623" s="142">
        <v>-145515.84</v>
      </c>
      <c r="AY1623" s="143">
        <v>-1</v>
      </c>
      <c r="AZ1623" s="142">
        <v>0</v>
      </c>
      <c r="BA1623" s="143">
        <v>0</v>
      </c>
      <c r="BB1623" s="142">
        <v>0</v>
      </c>
      <c r="BC1623" s="143">
        <v>0</v>
      </c>
      <c r="BE1623" s="139">
        <v>0</v>
      </c>
      <c r="BF1623" s="139">
        <v>0</v>
      </c>
      <c r="BG1623" s="139">
        <v>0</v>
      </c>
      <c r="BH1623" s="139">
        <v>0</v>
      </c>
      <c r="BI1623" s="139">
        <v>0</v>
      </c>
      <c r="BJ1623" s="139">
        <v>0</v>
      </c>
      <c r="BK1623" s="139">
        <v>0</v>
      </c>
      <c r="BL1623" s="139">
        <v>0</v>
      </c>
      <c r="BM1623" s="139">
        <v>0</v>
      </c>
      <c r="BN1623" s="139">
        <v>0</v>
      </c>
      <c r="BO1623" s="139">
        <v>0</v>
      </c>
      <c r="BP1623" s="139">
        <v>0</v>
      </c>
      <c r="BQ1623" s="144">
        <v>0</v>
      </c>
    </row>
    <row r="1624" spans="2:96" x14ac:dyDescent="0.25">
      <c r="K1624" s="135" t="s">
        <v>328</v>
      </c>
      <c r="N1624" s="61" t="s">
        <v>1816</v>
      </c>
      <c r="V1624" s="61" t="s">
        <v>470</v>
      </c>
      <c r="W1624" s="61" t="s">
        <v>482</v>
      </c>
      <c r="X1624" s="61">
        <v>231</v>
      </c>
      <c r="AB1624" s="136" t="s">
        <v>320</v>
      </c>
      <c r="AC1624" s="179">
        <v>6000082</v>
      </c>
      <c r="AD1624" s="180" t="s">
        <v>1817</v>
      </c>
      <c r="AE1624" s="139">
        <v>-1.4551999999999999E-11</v>
      </c>
      <c r="AF1624" s="17">
        <v>23099.97</v>
      </c>
      <c r="AG1624" s="17">
        <v>-23099.97</v>
      </c>
      <c r="AH1624" s="140">
        <v>0</v>
      </c>
      <c r="AI1624" s="141">
        <v>0</v>
      </c>
      <c r="AJ1624" s="142">
        <v>0</v>
      </c>
      <c r="AK1624" s="121">
        <v>0</v>
      </c>
      <c r="AL1624" s="142">
        <v>0</v>
      </c>
      <c r="AM1624" s="181">
        <v>0</v>
      </c>
      <c r="AN1624" s="141">
        <v>0</v>
      </c>
      <c r="AO1624" s="140">
        <v>0</v>
      </c>
      <c r="AP1624" s="140">
        <v>0</v>
      </c>
      <c r="AQ1624" s="140">
        <v>0</v>
      </c>
      <c r="AR1624" s="142">
        <v>0</v>
      </c>
      <c r="AS1624" s="143">
        <v>0</v>
      </c>
      <c r="AT1624" s="142">
        <v>0</v>
      </c>
      <c r="AU1624" s="143">
        <v>0</v>
      </c>
      <c r="AV1624" s="142">
        <v>-23099.97</v>
      </c>
      <c r="AW1624" s="143">
        <v>-1</v>
      </c>
      <c r="AX1624" s="142">
        <v>0</v>
      </c>
      <c r="AY1624" s="143">
        <v>0</v>
      </c>
      <c r="AZ1624" s="142">
        <v>0</v>
      </c>
      <c r="BA1624" s="143">
        <v>0</v>
      </c>
      <c r="BB1624" s="142">
        <v>0</v>
      </c>
      <c r="BC1624" s="143">
        <v>0</v>
      </c>
      <c r="BE1624" s="139">
        <v>0</v>
      </c>
      <c r="BF1624" s="139">
        <v>0</v>
      </c>
      <c r="BG1624" s="139">
        <v>0</v>
      </c>
      <c r="BH1624" s="139">
        <v>0</v>
      </c>
      <c r="BI1624" s="139">
        <v>0</v>
      </c>
      <c r="BJ1624" s="139">
        <v>0</v>
      </c>
      <c r="BK1624" s="139">
        <v>0</v>
      </c>
      <c r="BL1624" s="139">
        <v>0</v>
      </c>
      <c r="BM1624" s="139">
        <v>0</v>
      </c>
      <c r="BN1624" s="139">
        <v>0</v>
      </c>
      <c r="BO1624" s="139">
        <v>0</v>
      </c>
      <c r="BP1624" s="139">
        <v>0</v>
      </c>
      <c r="BQ1624" s="144">
        <v>0</v>
      </c>
    </row>
    <row r="1625" spans="2:96" x14ac:dyDescent="0.25">
      <c r="K1625" s="135" t="s">
        <v>328</v>
      </c>
      <c r="N1625" s="61" t="s">
        <v>1818</v>
      </c>
      <c r="V1625" s="61" t="s">
        <v>470</v>
      </c>
      <c r="W1625" s="61" t="s">
        <v>482</v>
      </c>
      <c r="X1625" s="61">
        <v>231</v>
      </c>
      <c r="AB1625" s="136" t="s">
        <v>320</v>
      </c>
      <c r="AC1625" s="179">
        <v>6000094</v>
      </c>
      <c r="AD1625" s="180" t="s">
        <v>1819</v>
      </c>
      <c r="AE1625" s="139">
        <v>80091.33</v>
      </c>
      <c r="AF1625" s="17">
        <v>557050.44999999995</v>
      </c>
      <c r="AG1625" s="17">
        <v>684710.87</v>
      </c>
      <c r="AH1625" s="140">
        <v>30000</v>
      </c>
      <c r="AI1625" s="141">
        <v>154674.81</v>
      </c>
      <c r="AJ1625" s="142">
        <v>464024.43</v>
      </c>
      <c r="AK1625" s="121">
        <v>338880.13</v>
      </c>
      <c r="AL1625" s="142">
        <v>406656.15599999996</v>
      </c>
      <c r="AM1625" s="181">
        <v>25000</v>
      </c>
      <c r="AN1625" s="141">
        <v>343880.13</v>
      </c>
      <c r="AO1625" s="140">
        <v>398337.37714285712</v>
      </c>
      <c r="AP1625" s="140">
        <v>10000</v>
      </c>
      <c r="AQ1625" s="140">
        <v>9999.9999999999964</v>
      </c>
      <c r="AR1625" s="142">
        <v>454024.43</v>
      </c>
      <c r="AS1625" s="143">
        <v>0.97844941051918322</v>
      </c>
      <c r="AT1625" s="142">
        <v>20000.000000000004</v>
      </c>
      <c r="AU1625" s="143">
        <v>0.66666666666666674</v>
      </c>
      <c r="AV1625" s="142">
        <v>674710.87</v>
      </c>
      <c r="AW1625" s="143">
        <v>0.98539529538942472</v>
      </c>
      <c r="AX1625" s="142">
        <v>454024.43</v>
      </c>
      <c r="AY1625" s="143">
        <v>0.97844941051918322</v>
      </c>
      <c r="AZ1625" s="142">
        <v>20000</v>
      </c>
      <c r="BA1625" s="143">
        <v>0.66666666666666663</v>
      </c>
      <c r="BB1625" s="142">
        <v>3.637978807091713E-12</v>
      </c>
      <c r="BC1625" s="143">
        <v>3.6379788070917131E-16</v>
      </c>
      <c r="BE1625" s="139">
        <v>833.33333333333303</v>
      </c>
      <c r="BF1625" s="139">
        <v>833.33333333333303</v>
      </c>
      <c r="BG1625" s="139">
        <v>833.33333333333303</v>
      </c>
      <c r="BH1625" s="139">
        <v>833.33333333333303</v>
      </c>
      <c r="BI1625" s="139">
        <v>833.33333333333303</v>
      </c>
      <c r="BJ1625" s="139">
        <v>833.33333333333303</v>
      </c>
      <c r="BK1625" s="139">
        <v>833.33333333333303</v>
      </c>
      <c r="BL1625" s="139">
        <v>833.33333333333303</v>
      </c>
      <c r="BM1625" s="139">
        <v>833.33333333333303</v>
      </c>
      <c r="BN1625" s="139">
        <v>833.33333333333303</v>
      </c>
      <c r="BO1625" s="139">
        <v>833.33333333333303</v>
      </c>
      <c r="BP1625" s="139">
        <v>833.33333333333303</v>
      </c>
      <c r="BQ1625" s="144">
        <v>9999.9999999999964</v>
      </c>
    </row>
    <row r="1626" spans="2:96" x14ac:dyDescent="0.25">
      <c r="K1626" s="135" t="s">
        <v>328</v>
      </c>
      <c r="N1626" s="61" t="s">
        <v>3520</v>
      </c>
      <c r="V1626" s="61" t="s">
        <v>470</v>
      </c>
      <c r="W1626" s="61" t="s">
        <v>482</v>
      </c>
      <c r="X1626" s="61">
        <v>231</v>
      </c>
      <c r="AB1626" s="136" t="s">
        <v>320</v>
      </c>
      <c r="AC1626" s="179">
        <v>6000095</v>
      </c>
      <c r="AD1626" s="180" t="s">
        <v>3521</v>
      </c>
      <c r="AE1626" s="139">
        <v>0</v>
      </c>
      <c r="AF1626" s="17">
        <v>0</v>
      </c>
      <c r="AG1626" s="17">
        <v>21630.09</v>
      </c>
      <c r="AH1626" s="140">
        <v>19991.317073170681</v>
      </c>
      <c r="AI1626" s="141">
        <v>19931.75</v>
      </c>
      <c r="AJ1626" s="142">
        <v>59795.25</v>
      </c>
      <c r="AK1626" s="121">
        <v>158696.48000000001</v>
      </c>
      <c r="AL1626" s="142">
        <v>190435.77600000001</v>
      </c>
      <c r="AM1626" s="181">
        <v>16659.430894308902</v>
      </c>
      <c r="AN1626" s="141">
        <v>162028.36617886179</v>
      </c>
      <c r="AO1626" s="140">
        <v>174138.25714285759</v>
      </c>
      <c r="AP1626" s="140">
        <v>72550</v>
      </c>
      <c r="AQ1626" s="140">
        <v>72549.999999999956</v>
      </c>
      <c r="AR1626" s="142">
        <v>-12754.749999999956</v>
      </c>
      <c r="AS1626" s="143">
        <v>-0.21330707706715762</v>
      </c>
      <c r="AT1626" s="142">
        <v>-52558.682926829279</v>
      </c>
      <c r="AU1626" s="143">
        <v>-2.6290755498728786</v>
      </c>
      <c r="AV1626" s="142">
        <v>-50919.90999999996</v>
      </c>
      <c r="AW1626" s="143">
        <v>-2.3541238154811173</v>
      </c>
      <c r="AX1626" s="142">
        <v>-12754.75</v>
      </c>
      <c r="AY1626" s="143">
        <v>-0.21330707706715835</v>
      </c>
      <c r="AZ1626" s="142">
        <v>-52558.682926829322</v>
      </c>
      <c r="BA1626" s="143">
        <v>-2.6290755498728808</v>
      </c>
      <c r="BB1626" s="142">
        <v>4.3655745685100555E-11</v>
      </c>
      <c r="BC1626" s="143">
        <v>6.0173322791317096E-16</v>
      </c>
      <c r="BE1626" s="139">
        <v>6045.8333333333303</v>
      </c>
      <c r="BF1626" s="139">
        <v>6045.8333333333303</v>
      </c>
      <c r="BG1626" s="139">
        <v>6045.8333333333303</v>
      </c>
      <c r="BH1626" s="139">
        <v>6045.8333333333303</v>
      </c>
      <c r="BI1626" s="139">
        <v>6045.8333333333303</v>
      </c>
      <c r="BJ1626" s="139">
        <v>6045.8333333333303</v>
      </c>
      <c r="BK1626" s="139">
        <v>6045.8333333333303</v>
      </c>
      <c r="BL1626" s="139">
        <v>6045.8333333333303</v>
      </c>
      <c r="BM1626" s="139">
        <v>6045.8333333333303</v>
      </c>
      <c r="BN1626" s="139">
        <v>6045.8333333333303</v>
      </c>
      <c r="BO1626" s="139">
        <v>6045.8333333333303</v>
      </c>
      <c r="BP1626" s="139">
        <v>6045.8333333333303</v>
      </c>
      <c r="BQ1626" s="144">
        <v>72549.999999999956</v>
      </c>
    </row>
    <row r="1627" spans="2:96" x14ac:dyDescent="0.25">
      <c r="K1627" s="135" t="s">
        <v>328</v>
      </c>
      <c r="N1627" s="61" t="s">
        <v>1820</v>
      </c>
      <c r="V1627" s="61" t="s">
        <v>470</v>
      </c>
      <c r="W1627" s="61" t="s">
        <v>482</v>
      </c>
      <c r="X1627" s="61">
        <v>231</v>
      </c>
      <c r="AB1627" s="136" t="s">
        <v>320</v>
      </c>
      <c r="AC1627" s="179">
        <v>6000097</v>
      </c>
      <c r="AD1627" s="180" t="s">
        <v>1821</v>
      </c>
      <c r="AE1627" s="139">
        <v>0</v>
      </c>
      <c r="AF1627" s="17">
        <v>0</v>
      </c>
      <c r="AG1627" s="17">
        <v>23099.96</v>
      </c>
      <c r="AH1627" s="140">
        <v>0</v>
      </c>
      <c r="AI1627" s="141">
        <v>0</v>
      </c>
      <c r="AJ1627" s="142">
        <v>0</v>
      </c>
      <c r="AK1627" s="121">
        <v>0</v>
      </c>
      <c r="AL1627" s="142">
        <v>0</v>
      </c>
      <c r="AM1627" s="181">
        <v>0</v>
      </c>
      <c r="AN1627" s="141">
        <v>0</v>
      </c>
      <c r="AO1627" s="140">
        <v>0</v>
      </c>
      <c r="AP1627" s="140">
        <v>0</v>
      </c>
      <c r="AQ1627" s="140">
        <v>0</v>
      </c>
      <c r="AR1627" s="142">
        <v>0</v>
      </c>
      <c r="AS1627" s="143">
        <v>0</v>
      </c>
      <c r="AT1627" s="142">
        <v>0</v>
      </c>
      <c r="AU1627" s="143">
        <v>0</v>
      </c>
      <c r="AV1627" s="142">
        <v>23099.96</v>
      </c>
      <c r="AW1627" s="143">
        <v>1</v>
      </c>
      <c r="AX1627" s="142">
        <v>0</v>
      </c>
      <c r="AY1627" s="143">
        <v>0</v>
      </c>
      <c r="AZ1627" s="142">
        <v>0</v>
      </c>
      <c r="BA1627" s="143">
        <v>0</v>
      </c>
      <c r="BB1627" s="142">
        <v>0</v>
      </c>
      <c r="BC1627" s="143">
        <v>0</v>
      </c>
      <c r="BE1627" s="139">
        <v>0</v>
      </c>
      <c r="BF1627" s="139">
        <v>0</v>
      </c>
      <c r="BG1627" s="139">
        <v>0</v>
      </c>
      <c r="BH1627" s="139">
        <v>0</v>
      </c>
      <c r="BI1627" s="139">
        <v>0</v>
      </c>
      <c r="BJ1627" s="139">
        <v>0</v>
      </c>
      <c r="BK1627" s="139">
        <v>0</v>
      </c>
      <c r="BL1627" s="139">
        <v>0</v>
      </c>
      <c r="BM1627" s="139">
        <v>0</v>
      </c>
      <c r="BN1627" s="139">
        <v>0</v>
      </c>
      <c r="BO1627" s="139">
        <v>0</v>
      </c>
      <c r="BP1627" s="139">
        <v>0</v>
      </c>
      <c r="BQ1627" s="144">
        <v>0</v>
      </c>
    </row>
    <row r="1628" spans="2:96" x14ac:dyDescent="0.25">
      <c r="K1628" s="135" t="s">
        <v>328</v>
      </c>
      <c r="N1628" s="61" t="s">
        <v>1822</v>
      </c>
      <c r="V1628" s="61" t="s">
        <v>470</v>
      </c>
      <c r="W1628" s="61" t="s">
        <v>482</v>
      </c>
      <c r="X1628" s="61">
        <v>231</v>
      </c>
      <c r="AB1628" s="136" t="s">
        <v>320</v>
      </c>
      <c r="AC1628" s="179">
        <v>6000101</v>
      </c>
      <c r="AD1628" s="180" t="s">
        <v>1823</v>
      </c>
      <c r="AE1628" s="139">
        <v>4335.6000000000004</v>
      </c>
      <c r="AF1628" s="17">
        <v>9041.0300000000007</v>
      </c>
      <c r="AG1628" s="17">
        <v>2895</v>
      </c>
      <c r="AH1628" s="140">
        <v>0</v>
      </c>
      <c r="AI1628" s="141">
        <v>0</v>
      </c>
      <c r="AJ1628" s="142">
        <v>0</v>
      </c>
      <c r="AK1628" s="121">
        <v>110.05</v>
      </c>
      <c r="AL1628" s="142">
        <v>132.06</v>
      </c>
      <c r="AM1628" s="181">
        <v>0</v>
      </c>
      <c r="AN1628" s="141">
        <v>110.05</v>
      </c>
      <c r="AO1628" s="140">
        <v>0</v>
      </c>
      <c r="AP1628" s="140">
        <v>1179.499999999998</v>
      </c>
      <c r="AQ1628" s="140">
        <v>1179.4999999999977</v>
      </c>
      <c r="AR1628" s="142">
        <v>-1179.4999999999977</v>
      </c>
      <c r="AS1628" s="143">
        <v>0</v>
      </c>
      <c r="AT1628" s="142">
        <v>-1179.4999999999977</v>
      </c>
      <c r="AU1628" s="143">
        <v>0</v>
      </c>
      <c r="AV1628" s="142">
        <v>1715.5000000000023</v>
      </c>
      <c r="AW1628" s="143">
        <v>0.59257340241796275</v>
      </c>
      <c r="AX1628" s="142">
        <v>-1179.499999999998</v>
      </c>
      <c r="AY1628" s="143">
        <v>0</v>
      </c>
      <c r="AZ1628" s="142">
        <v>-1179.499999999998</v>
      </c>
      <c r="BA1628" s="143">
        <v>0</v>
      </c>
      <c r="BB1628" s="142">
        <v>2.2737367544323206E-13</v>
      </c>
      <c r="BC1628" s="143">
        <v>1.9277123818841243E-16</v>
      </c>
      <c r="BE1628" s="139">
        <v>98.291666666666501</v>
      </c>
      <c r="BF1628" s="139">
        <v>98.291666666666501</v>
      </c>
      <c r="BG1628" s="139">
        <v>98.291666666666501</v>
      </c>
      <c r="BH1628" s="139">
        <v>98.291666666666501</v>
      </c>
      <c r="BI1628" s="139">
        <v>98.291666666666501</v>
      </c>
      <c r="BJ1628" s="139">
        <v>98.291666666666501</v>
      </c>
      <c r="BK1628" s="139">
        <v>98.291666666666501</v>
      </c>
      <c r="BL1628" s="139">
        <v>98.291666666666501</v>
      </c>
      <c r="BM1628" s="139">
        <v>98.291666666666501</v>
      </c>
      <c r="BN1628" s="139">
        <v>98.291666666666501</v>
      </c>
      <c r="BO1628" s="139">
        <v>98.291666666666501</v>
      </c>
      <c r="BP1628" s="139">
        <v>98.291666666666501</v>
      </c>
      <c r="BQ1628" s="144">
        <v>1179.499999999998</v>
      </c>
    </row>
    <row r="1629" spans="2:96" x14ac:dyDescent="0.25">
      <c r="K1629" s="135" t="s">
        <v>328</v>
      </c>
      <c r="N1629" s="61" t="s">
        <v>1824</v>
      </c>
      <c r="V1629" s="61" t="s">
        <v>470</v>
      </c>
      <c r="W1629" s="61" t="s">
        <v>482</v>
      </c>
      <c r="X1629" s="61">
        <v>231</v>
      </c>
      <c r="AB1629" s="136" t="s">
        <v>320</v>
      </c>
      <c r="AC1629" s="179">
        <v>6000725</v>
      </c>
      <c r="AD1629" s="180" t="s">
        <v>1825</v>
      </c>
      <c r="AE1629" s="139">
        <v>-2195.0200000000004</v>
      </c>
      <c r="AF1629" s="17">
        <v>-14930.56</v>
      </c>
      <c r="AG1629" s="17">
        <v>-14793.17</v>
      </c>
      <c r="AH1629" s="140">
        <v>0</v>
      </c>
      <c r="AI1629" s="141">
        <v>-4391.76</v>
      </c>
      <c r="AJ1629" s="142">
        <v>-13175.28</v>
      </c>
      <c r="AK1629" s="121">
        <v>19310.59</v>
      </c>
      <c r="AL1629" s="142">
        <v>23172.707999999999</v>
      </c>
      <c r="AM1629" s="181">
        <v>0</v>
      </c>
      <c r="AN1629" s="141">
        <v>19310.59</v>
      </c>
      <c r="AO1629" s="140">
        <v>-14962.268571428569</v>
      </c>
      <c r="AP1629" s="140">
        <v>0</v>
      </c>
      <c r="AQ1629" s="140">
        <v>0</v>
      </c>
      <c r="AR1629" s="142">
        <v>-13175.28</v>
      </c>
      <c r="AS1629" s="143">
        <v>-1</v>
      </c>
      <c r="AT1629" s="142">
        <v>0</v>
      </c>
      <c r="AU1629" s="143">
        <v>0</v>
      </c>
      <c r="AV1629" s="142">
        <v>-14793.17</v>
      </c>
      <c r="AW1629" s="143">
        <v>-1</v>
      </c>
      <c r="AX1629" s="142">
        <v>-13175.28</v>
      </c>
      <c r="AY1629" s="143">
        <v>-1</v>
      </c>
      <c r="AZ1629" s="142">
        <v>0</v>
      </c>
      <c r="BA1629" s="143">
        <v>0</v>
      </c>
      <c r="BB1629" s="142">
        <v>0</v>
      </c>
      <c r="BC1629" s="143">
        <v>0</v>
      </c>
      <c r="BE1629" s="139">
        <v>0</v>
      </c>
      <c r="BF1629" s="139">
        <v>0</v>
      </c>
      <c r="BG1629" s="139">
        <v>0</v>
      </c>
      <c r="BH1629" s="139">
        <v>0</v>
      </c>
      <c r="BI1629" s="139">
        <v>0</v>
      </c>
      <c r="BJ1629" s="139">
        <v>0</v>
      </c>
      <c r="BK1629" s="139">
        <v>0</v>
      </c>
      <c r="BL1629" s="139">
        <v>0</v>
      </c>
      <c r="BM1629" s="139">
        <v>0</v>
      </c>
      <c r="BN1629" s="139">
        <v>0</v>
      </c>
      <c r="BO1629" s="139">
        <v>0</v>
      </c>
      <c r="BP1629" s="139">
        <v>0</v>
      </c>
      <c r="BQ1629" s="144">
        <v>0</v>
      </c>
    </row>
    <row r="1630" spans="2:96" x14ac:dyDescent="0.25">
      <c r="K1630" s="135" t="s">
        <v>328</v>
      </c>
      <c r="N1630" s="61" t="s">
        <v>1826</v>
      </c>
      <c r="V1630" s="61" t="s">
        <v>470</v>
      </c>
      <c r="W1630" s="61" t="s">
        <v>482</v>
      </c>
      <c r="X1630" s="61">
        <v>231</v>
      </c>
      <c r="AB1630" s="136" t="s">
        <v>320</v>
      </c>
      <c r="AC1630" s="179">
        <v>6000750</v>
      </c>
      <c r="AD1630" s="180" t="s">
        <v>1827</v>
      </c>
      <c r="AE1630" s="139">
        <v>-41821.06</v>
      </c>
      <c r="AF1630" s="17">
        <v>-201940.75999999998</v>
      </c>
      <c r="AG1630" s="17">
        <v>2838.6</v>
      </c>
      <c r="AH1630" s="140">
        <v>0</v>
      </c>
      <c r="AI1630" s="141">
        <v>1753.2400000000002</v>
      </c>
      <c r="AJ1630" s="142">
        <v>5259.7200000000012</v>
      </c>
      <c r="AK1630" s="121">
        <v>70489.299999999988</v>
      </c>
      <c r="AL1630" s="142">
        <v>84587.159999999974</v>
      </c>
      <c r="AM1630" s="181">
        <v>0</v>
      </c>
      <c r="AN1630" s="141">
        <v>70489.299999999988</v>
      </c>
      <c r="AO1630" s="140">
        <v>63866.3485714286</v>
      </c>
      <c r="AP1630" s="140">
        <v>0</v>
      </c>
      <c r="AQ1630" s="140">
        <v>0</v>
      </c>
      <c r="AR1630" s="142">
        <v>5259.7200000000012</v>
      </c>
      <c r="AS1630" s="143">
        <v>1</v>
      </c>
      <c r="AT1630" s="142">
        <v>0</v>
      </c>
      <c r="AU1630" s="143">
        <v>0</v>
      </c>
      <c r="AV1630" s="142">
        <v>2838.6</v>
      </c>
      <c r="AW1630" s="143">
        <v>1</v>
      </c>
      <c r="AX1630" s="142">
        <v>5259.7200000000012</v>
      </c>
      <c r="AY1630" s="143">
        <v>1</v>
      </c>
      <c r="AZ1630" s="142">
        <v>0</v>
      </c>
      <c r="BA1630" s="143">
        <v>0</v>
      </c>
      <c r="BB1630" s="142">
        <v>0</v>
      </c>
      <c r="BC1630" s="143">
        <v>0</v>
      </c>
      <c r="BE1630" s="139">
        <v>0</v>
      </c>
      <c r="BF1630" s="139">
        <v>0</v>
      </c>
      <c r="BG1630" s="139">
        <v>0</v>
      </c>
      <c r="BH1630" s="139">
        <v>0</v>
      </c>
      <c r="BI1630" s="139">
        <v>0</v>
      </c>
      <c r="BJ1630" s="139">
        <v>0</v>
      </c>
      <c r="BK1630" s="139">
        <v>0</v>
      </c>
      <c r="BL1630" s="139">
        <v>0</v>
      </c>
      <c r="BM1630" s="139">
        <v>0</v>
      </c>
      <c r="BN1630" s="139">
        <v>0</v>
      </c>
      <c r="BO1630" s="139">
        <v>0</v>
      </c>
      <c r="BP1630" s="139">
        <v>0</v>
      </c>
      <c r="BQ1630" s="144">
        <v>0</v>
      </c>
    </row>
    <row r="1631" spans="2:96" x14ac:dyDescent="0.25">
      <c r="K1631" s="135" t="s">
        <v>328</v>
      </c>
      <c r="N1631" s="61" t="s">
        <v>1828</v>
      </c>
      <c r="V1631" s="61" t="s">
        <v>470</v>
      </c>
      <c r="W1631" s="61" t="s">
        <v>482</v>
      </c>
      <c r="X1631" s="61">
        <v>231</v>
      </c>
      <c r="AB1631" s="136" t="s">
        <v>320</v>
      </c>
      <c r="AC1631" s="179">
        <v>6030212</v>
      </c>
      <c r="AD1631" s="180" t="s">
        <v>1829</v>
      </c>
      <c r="AE1631" s="139">
        <v>-1936.6400000000417</v>
      </c>
      <c r="AF1631" s="17">
        <v>789163.33</v>
      </c>
      <c r="AG1631" s="17">
        <v>613465.24</v>
      </c>
      <c r="AH1631" s="140">
        <v>820657.00000000035</v>
      </c>
      <c r="AI1631" s="141">
        <v>297835.19000000006</v>
      </c>
      <c r="AJ1631" s="142">
        <v>893505.57000000018</v>
      </c>
      <c r="AK1631" s="121">
        <v>752323.85</v>
      </c>
      <c r="AL1631" s="142">
        <v>902788.61999999988</v>
      </c>
      <c r="AM1631" s="181">
        <v>683880.8333333336</v>
      </c>
      <c r="AN1631" s="141">
        <v>889100.01666666672</v>
      </c>
      <c r="AO1631" s="140">
        <v>1101878.6571428576</v>
      </c>
      <c r="AP1631" s="140">
        <v>682952</v>
      </c>
      <c r="AQ1631" s="140">
        <v>682951.99999999965</v>
      </c>
      <c r="AR1631" s="142">
        <v>210553.57000000053</v>
      </c>
      <c r="AS1631" s="143">
        <v>0.2356488611481185</v>
      </c>
      <c r="AT1631" s="142">
        <v>137705.0000000007</v>
      </c>
      <c r="AU1631" s="143">
        <v>0.16779848341024403</v>
      </c>
      <c r="AV1631" s="142">
        <v>-69486.75999999966</v>
      </c>
      <c r="AW1631" s="143">
        <v>-0.11326927015457251</v>
      </c>
      <c r="AX1631" s="142">
        <v>210553.57000000018</v>
      </c>
      <c r="AY1631" s="143">
        <v>0.23564886114811812</v>
      </c>
      <c r="AZ1631" s="142">
        <v>137705.00000000035</v>
      </c>
      <c r="BA1631" s="143">
        <v>0.16779848341024362</v>
      </c>
      <c r="BB1631" s="142">
        <v>3.4924596548080444E-10</v>
      </c>
      <c r="BC1631" s="143">
        <v>5.1137703012921027E-16</v>
      </c>
      <c r="BE1631" s="139">
        <v>56912.666666666628</v>
      </c>
      <c r="BF1631" s="139">
        <v>56912.666666666628</v>
      </c>
      <c r="BG1631" s="139">
        <v>56912.666666666628</v>
      </c>
      <c r="BH1631" s="139">
        <v>56912.666666666628</v>
      </c>
      <c r="BI1631" s="139">
        <v>56912.666666666628</v>
      </c>
      <c r="BJ1631" s="139">
        <v>56912.666666666628</v>
      </c>
      <c r="BK1631" s="139">
        <v>56912.666666666628</v>
      </c>
      <c r="BL1631" s="139">
        <v>56912.666666666628</v>
      </c>
      <c r="BM1631" s="139">
        <v>56912.666666666628</v>
      </c>
      <c r="BN1631" s="139">
        <v>56912.666666666628</v>
      </c>
      <c r="BO1631" s="139">
        <v>56912.666666666628</v>
      </c>
      <c r="BP1631" s="139">
        <v>56912.666666666628</v>
      </c>
      <c r="BQ1631" s="144">
        <v>682951.99999999953</v>
      </c>
    </row>
    <row r="1632" spans="2:96" x14ac:dyDescent="0.25">
      <c r="K1632" s="135" t="s">
        <v>328</v>
      </c>
      <c r="N1632" s="61" t="s">
        <v>3522</v>
      </c>
      <c r="V1632" s="61" t="s">
        <v>470</v>
      </c>
      <c r="W1632" s="61" t="s">
        <v>482</v>
      </c>
      <c r="X1632" s="61">
        <v>231</v>
      </c>
      <c r="AB1632" s="136" t="s">
        <v>320</v>
      </c>
      <c r="AC1632" s="179">
        <v>6640297</v>
      </c>
      <c r="AD1632" s="180" t="s">
        <v>3523</v>
      </c>
      <c r="AE1632" s="139">
        <v>934401.3</v>
      </c>
      <c r="AF1632" s="17">
        <v>12725.409999999943</v>
      </c>
      <c r="AG1632" s="17">
        <v>0</v>
      </c>
      <c r="AH1632" s="140">
        <v>0</v>
      </c>
      <c r="AI1632" s="141">
        <v>648.24</v>
      </c>
      <c r="AJ1632" s="142">
        <v>1944.72</v>
      </c>
      <c r="AK1632" s="121">
        <v>64111.67</v>
      </c>
      <c r="AL1632" s="142">
        <v>76934.003999999986</v>
      </c>
      <c r="AM1632" s="181">
        <v>0</v>
      </c>
      <c r="AN1632" s="141">
        <v>64111.67</v>
      </c>
      <c r="AO1632" s="140">
        <v>9334.8857142857196</v>
      </c>
      <c r="AP1632" s="140">
        <v>0</v>
      </c>
      <c r="AQ1632" s="140">
        <v>0</v>
      </c>
      <c r="AR1632" s="142">
        <v>1944.72</v>
      </c>
      <c r="AS1632" s="143">
        <v>1</v>
      </c>
      <c r="AT1632" s="142">
        <v>0</v>
      </c>
      <c r="AU1632" s="143">
        <v>0</v>
      </c>
      <c r="AV1632" s="142">
        <v>0</v>
      </c>
      <c r="AW1632" s="143">
        <v>0</v>
      </c>
      <c r="AX1632" s="142">
        <v>1944.72</v>
      </c>
      <c r="AY1632" s="143">
        <v>1</v>
      </c>
      <c r="AZ1632" s="142">
        <v>0</v>
      </c>
      <c r="BA1632" s="143">
        <v>0</v>
      </c>
      <c r="BB1632" s="142">
        <v>0</v>
      </c>
      <c r="BC1632" s="143">
        <v>0</v>
      </c>
      <c r="BE1632" s="139">
        <v>0</v>
      </c>
      <c r="BF1632" s="139">
        <v>0</v>
      </c>
      <c r="BG1632" s="139">
        <v>0</v>
      </c>
      <c r="BH1632" s="139">
        <v>0</v>
      </c>
      <c r="BI1632" s="139">
        <v>0</v>
      </c>
      <c r="BJ1632" s="139">
        <v>0</v>
      </c>
      <c r="BK1632" s="139">
        <v>0</v>
      </c>
      <c r="BL1632" s="139">
        <v>0</v>
      </c>
      <c r="BM1632" s="139">
        <v>0</v>
      </c>
      <c r="BN1632" s="139">
        <v>0</v>
      </c>
      <c r="BO1632" s="139">
        <v>0</v>
      </c>
      <c r="BP1632" s="139">
        <v>0</v>
      </c>
      <c r="BQ1632" s="144">
        <v>0</v>
      </c>
    </row>
    <row r="1633" spans="2:96" x14ac:dyDescent="0.25">
      <c r="K1633" s="135" t="s">
        <v>328</v>
      </c>
      <c r="N1633" s="61" t="s">
        <v>3524</v>
      </c>
      <c r="V1633" s="61" t="s">
        <v>470</v>
      </c>
      <c r="W1633" s="61" t="s">
        <v>482</v>
      </c>
      <c r="X1633" s="61">
        <v>231</v>
      </c>
      <c r="AB1633" s="136" t="s">
        <v>320</v>
      </c>
      <c r="AC1633" s="179">
        <v>250000002650</v>
      </c>
      <c r="AD1633" s="180" t="s">
        <v>3525</v>
      </c>
      <c r="AE1633" s="139">
        <v>832334.99000000011</v>
      </c>
      <c r="AF1633" s="17">
        <v>0</v>
      </c>
      <c r="AG1633" s="17">
        <v>0</v>
      </c>
      <c r="AH1633" s="140">
        <v>0</v>
      </c>
      <c r="AI1633" s="141">
        <v>0</v>
      </c>
      <c r="AJ1633" s="142">
        <v>0</v>
      </c>
      <c r="AK1633" s="121">
        <v>0</v>
      </c>
      <c r="AL1633" s="142">
        <v>0</v>
      </c>
      <c r="AM1633" s="181">
        <v>0</v>
      </c>
      <c r="AN1633" s="141">
        <v>0</v>
      </c>
      <c r="AO1633" s="140">
        <v>0</v>
      </c>
      <c r="AP1633" s="140">
        <v>0</v>
      </c>
      <c r="AQ1633" s="140">
        <v>0</v>
      </c>
      <c r="AR1633" s="142">
        <v>0</v>
      </c>
      <c r="AS1633" s="143">
        <v>0</v>
      </c>
      <c r="AT1633" s="142">
        <v>0</v>
      </c>
      <c r="AU1633" s="143">
        <v>0</v>
      </c>
      <c r="AV1633" s="142">
        <v>0</v>
      </c>
      <c r="AW1633" s="143">
        <v>0</v>
      </c>
      <c r="AX1633" s="142">
        <v>0</v>
      </c>
      <c r="AY1633" s="143">
        <v>0</v>
      </c>
      <c r="AZ1633" s="142">
        <v>0</v>
      </c>
      <c r="BA1633" s="143">
        <v>0</v>
      </c>
      <c r="BB1633" s="142">
        <v>0</v>
      </c>
      <c r="BC1633" s="143">
        <v>0</v>
      </c>
      <c r="BE1633" s="139">
        <v>0</v>
      </c>
      <c r="BF1633" s="139">
        <v>0</v>
      </c>
      <c r="BG1633" s="139">
        <v>0</v>
      </c>
      <c r="BH1633" s="139">
        <v>0</v>
      </c>
      <c r="BI1633" s="139">
        <v>0</v>
      </c>
      <c r="BJ1633" s="139">
        <v>0</v>
      </c>
      <c r="BK1633" s="139">
        <v>0</v>
      </c>
      <c r="BL1633" s="139">
        <v>0</v>
      </c>
      <c r="BM1633" s="139">
        <v>0</v>
      </c>
      <c r="BN1633" s="139">
        <v>0</v>
      </c>
      <c r="BO1633" s="139">
        <v>0</v>
      </c>
      <c r="BP1633" s="139">
        <v>0</v>
      </c>
      <c r="BQ1633" s="144">
        <v>0</v>
      </c>
    </row>
    <row r="1634" spans="2:96" x14ac:dyDescent="0.25">
      <c r="K1634" s="135" t="s">
        <v>328</v>
      </c>
      <c r="N1634" s="61" t="s">
        <v>3526</v>
      </c>
      <c r="V1634" s="61" t="s">
        <v>470</v>
      </c>
      <c r="W1634" s="61" t="s">
        <v>482</v>
      </c>
      <c r="X1634" s="61">
        <v>231</v>
      </c>
      <c r="AB1634" s="136" t="s">
        <v>320</v>
      </c>
      <c r="AC1634" s="179">
        <v>250000002800</v>
      </c>
      <c r="AD1634" s="180" t="s">
        <v>3527</v>
      </c>
      <c r="AE1634" s="139">
        <v>1592546.5499999998</v>
      </c>
      <c r="AF1634" s="17">
        <v>0</v>
      </c>
      <c r="AG1634" s="17">
        <v>0</v>
      </c>
      <c r="AH1634" s="140">
        <v>0</v>
      </c>
      <c r="AI1634" s="141">
        <v>0</v>
      </c>
      <c r="AJ1634" s="142">
        <v>0</v>
      </c>
      <c r="AK1634" s="121">
        <v>0</v>
      </c>
      <c r="AL1634" s="142">
        <v>0</v>
      </c>
      <c r="AM1634" s="181">
        <v>0</v>
      </c>
      <c r="AN1634" s="141">
        <v>0</v>
      </c>
      <c r="AO1634" s="140">
        <v>0</v>
      </c>
      <c r="AP1634" s="140">
        <v>0</v>
      </c>
      <c r="AQ1634" s="140">
        <v>0</v>
      </c>
      <c r="AR1634" s="142">
        <v>0</v>
      </c>
      <c r="AS1634" s="143">
        <v>0</v>
      </c>
      <c r="AT1634" s="142">
        <v>0</v>
      </c>
      <c r="AU1634" s="143">
        <v>0</v>
      </c>
      <c r="AV1634" s="142">
        <v>0</v>
      </c>
      <c r="AW1634" s="143">
        <v>0</v>
      </c>
      <c r="AX1634" s="142">
        <v>0</v>
      </c>
      <c r="AY1634" s="143">
        <v>0</v>
      </c>
      <c r="AZ1634" s="142">
        <v>0</v>
      </c>
      <c r="BA1634" s="143">
        <v>0</v>
      </c>
      <c r="BB1634" s="142">
        <v>0</v>
      </c>
      <c r="BC1634" s="143">
        <v>0</v>
      </c>
      <c r="BE1634" s="139">
        <v>0</v>
      </c>
      <c r="BF1634" s="139">
        <v>0</v>
      </c>
      <c r="BG1634" s="139">
        <v>0</v>
      </c>
      <c r="BH1634" s="139">
        <v>0</v>
      </c>
      <c r="BI1634" s="139">
        <v>0</v>
      </c>
      <c r="BJ1634" s="139">
        <v>0</v>
      </c>
      <c r="BK1634" s="139">
        <v>0</v>
      </c>
      <c r="BL1634" s="139">
        <v>0</v>
      </c>
      <c r="BM1634" s="139">
        <v>0</v>
      </c>
      <c r="BN1634" s="139">
        <v>0</v>
      </c>
      <c r="BO1634" s="139">
        <v>0</v>
      </c>
      <c r="BP1634" s="139">
        <v>0</v>
      </c>
      <c r="BQ1634" s="144">
        <v>0</v>
      </c>
    </row>
    <row r="1635" spans="2:96" ht="18.75" hidden="1" x14ac:dyDescent="0.3">
      <c r="B1635" s="120" t="s">
        <v>318</v>
      </c>
      <c r="C1635" s="120" t="s">
        <v>318</v>
      </c>
      <c r="J1635" s="120" t="s">
        <v>318</v>
      </c>
      <c r="K1635" s="135" t="s">
        <v>321</v>
      </c>
      <c r="N1635" s="61" t="s">
        <v>323</v>
      </c>
      <c r="AC1635" s="145"/>
      <c r="AD1635" s="165"/>
      <c r="AE1635" s="17"/>
      <c r="AI1635" s="163"/>
      <c r="AS1635" s="61"/>
      <c r="AU1635" s="61"/>
      <c r="AW1635" s="61"/>
      <c r="AY1635" s="61"/>
      <c r="BA1635" s="61"/>
      <c r="BB1635" s="61"/>
      <c r="BC1635" s="61"/>
      <c r="BE1635" s="17"/>
      <c r="BF1635" s="17"/>
      <c r="BG1635" s="17"/>
      <c r="BH1635" s="17"/>
      <c r="BI1635" s="17"/>
      <c r="BJ1635" s="17"/>
      <c r="BK1635" s="17"/>
      <c r="BL1635" s="17"/>
      <c r="BM1635" s="17"/>
      <c r="BN1635" s="17"/>
      <c r="BO1635" s="17"/>
      <c r="BP1635" s="17"/>
      <c r="BQ1635" s="166"/>
    </row>
    <row r="1636" spans="2:96" ht="17.25" x14ac:dyDescent="0.3">
      <c r="K1636" s="135" t="s">
        <v>325</v>
      </c>
      <c r="V1636" s="61" t="s">
        <v>470</v>
      </c>
      <c r="W1636" s="61" t="s">
        <v>482</v>
      </c>
      <c r="AB1636" s="136" t="s">
        <v>320</v>
      </c>
      <c r="AC1636" s="167" t="s">
        <v>1830</v>
      </c>
      <c r="AD1636" s="138"/>
      <c r="AE1636" s="168">
        <v>3381883.17</v>
      </c>
      <c r="AF1636" s="168">
        <v>1260266.7099999997</v>
      </c>
      <c r="AG1636" s="168">
        <v>1460358.2999999998</v>
      </c>
      <c r="AH1636" s="169">
        <v>870648.31707317103</v>
      </c>
      <c r="AI1636" s="170">
        <v>440317.84</v>
      </c>
      <c r="AJ1636" s="169">
        <v>1320953.52</v>
      </c>
      <c r="AK1636" s="170">
        <v>1413328.9100000001</v>
      </c>
      <c r="AL1636" s="169">
        <v>1695994.692</v>
      </c>
      <c r="AM1636" s="170">
        <v>725540.26422764244</v>
      </c>
      <c r="AN1636" s="170">
        <v>1558436.9628455287</v>
      </c>
      <c r="AO1636" s="169">
        <v>1735817.6228571436</v>
      </c>
      <c r="AP1636" s="169">
        <v>766681.5</v>
      </c>
      <c r="AQ1636" s="169">
        <v>766681.49999999965</v>
      </c>
      <c r="AR1636" s="169">
        <v>554272.02000000037</v>
      </c>
      <c r="AS1636" s="171">
        <v>0.41959994171483062</v>
      </c>
      <c r="AT1636" s="169">
        <v>103966.81707317138</v>
      </c>
      <c r="AU1636" s="171">
        <v>0.1194131028963257</v>
      </c>
      <c r="AV1636" s="169">
        <v>693676.80000000016</v>
      </c>
      <c r="AW1636" s="171">
        <v>0.4750045245745515</v>
      </c>
      <c r="AX1636" s="169">
        <v>554272.02</v>
      </c>
      <c r="AY1636" s="171">
        <v>0.41959994171483039</v>
      </c>
      <c r="AZ1636" s="169">
        <v>103966.81707317103</v>
      </c>
      <c r="BA1636" s="171">
        <v>0.1194131028963253</v>
      </c>
      <c r="BB1636" s="169">
        <v>3.4924596548080444E-10</v>
      </c>
      <c r="BC1636" s="171">
        <v>4.5552940234087358E-16</v>
      </c>
      <c r="BE1636" s="168">
        <v>63890.124999999956</v>
      </c>
      <c r="BF1636" s="168">
        <v>63890.124999999956</v>
      </c>
      <c r="BG1636" s="168">
        <v>63890.124999999956</v>
      </c>
      <c r="BH1636" s="168">
        <v>63890.124999999956</v>
      </c>
      <c r="BI1636" s="168">
        <v>63890.124999999956</v>
      </c>
      <c r="BJ1636" s="168">
        <v>63890.124999999956</v>
      </c>
      <c r="BK1636" s="168">
        <v>63890.124999999956</v>
      </c>
      <c r="BL1636" s="168">
        <v>63890.124999999956</v>
      </c>
      <c r="BM1636" s="168">
        <v>63890.124999999956</v>
      </c>
      <c r="BN1636" s="168">
        <v>63890.124999999956</v>
      </c>
      <c r="BO1636" s="168">
        <v>63890.124999999956</v>
      </c>
      <c r="BP1636" s="168">
        <v>63890.124999999956</v>
      </c>
      <c r="BQ1636" s="172">
        <v>766681.49999999953</v>
      </c>
    </row>
    <row r="1637" spans="2:96" ht="18.75" x14ac:dyDescent="0.3">
      <c r="K1637" s="135" t="s">
        <v>325</v>
      </c>
      <c r="AC1637" s="145"/>
      <c r="AD1637" s="173"/>
      <c r="AE1637" s="174"/>
      <c r="AI1637" s="175"/>
      <c r="AS1637" s="61"/>
      <c r="AU1637" s="61"/>
      <c r="AW1637" s="61"/>
      <c r="AY1637" s="61"/>
      <c r="BA1637" s="61"/>
      <c r="BB1637" s="61"/>
      <c r="BC1637" s="61"/>
      <c r="BE1637" s="174"/>
      <c r="BF1637" s="174"/>
      <c r="BG1637" s="174"/>
      <c r="BH1637" s="174"/>
      <c r="BI1637" s="174"/>
      <c r="BJ1637" s="174"/>
      <c r="BK1637" s="174"/>
      <c r="BL1637" s="174"/>
      <c r="BM1637" s="174"/>
      <c r="BN1637" s="174"/>
      <c r="BO1637" s="174"/>
      <c r="BP1637" s="174"/>
      <c r="BQ1637" s="176"/>
    </row>
    <row r="1638" spans="2:96" hidden="1" x14ac:dyDescent="0.25">
      <c r="B1638" s="120" t="s">
        <v>318</v>
      </c>
      <c r="C1638" s="120" t="s">
        <v>318</v>
      </c>
      <c r="J1638" s="120" t="s">
        <v>318</v>
      </c>
      <c r="K1638" s="135" t="s">
        <v>319</v>
      </c>
      <c r="M1638" s="61" t="s">
        <v>323</v>
      </c>
      <c r="AE1638" s="17"/>
      <c r="AI1638" s="152"/>
      <c r="AS1638" s="61"/>
      <c r="AU1638" s="61"/>
      <c r="AW1638" s="61"/>
      <c r="AY1638" s="61"/>
      <c r="BA1638" s="61"/>
      <c r="BB1638" s="61"/>
      <c r="BC1638" s="61"/>
      <c r="BE1638" s="17"/>
      <c r="BF1638" s="17"/>
      <c r="BG1638" s="17"/>
      <c r="BH1638" s="17"/>
      <c r="BI1638" s="17"/>
      <c r="BJ1638" s="17"/>
      <c r="BK1638" s="17"/>
      <c r="BL1638" s="17"/>
      <c r="BM1638" s="17"/>
      <c r="BN1638" s="17"/>
      <c r="BO1638" s="17"/>
      <c r="BP1638" s="17"/>
      <c r="BQ1638" s="153"/>
    </row>
    <row r="1639" spans="2:96" ht="18.75" x14ac:dyDescent="0.3">
      <c r="K1639" s="135" t="s">
        <v>321</v>
      </c>
      <c r="V1639" s="61" t="s">
        <v>470</v>
      </c>
      <c r="AB1639" s="136" t="s">
        <v>320</v>
      </c>
      <c r="AC1639" s="154" t="s">
        <v>484</v>
      </c>
      <c r="AD1639" s="155"/>
      <c r="AE1639" s="156">
        <v>46949845.978999987</v>
      </c>
      <c r="AF1639" s="156">
        <v>56151707.100000001</v>
      </c>
      <c r="AG1639" s="156">
        <v>60753705.289999992</v>
      </c>
      <c r="AH1639" s="156">
        <v>60889830.193099141</v>
      </c>
      <c r="AI1639" s="157">
        <v>20533592.879999988</v>
      </c>
      <c r="AJ1639" s="156">
        <v>61600778.639999963</v>
      </c>
      <c r="AK1639" s="157">
        <v>50436326.999999993</v>
      </c>
      <c r="AL1639" s="156">
        <v>60523592.399999991</v>
      </c>
      <c r="AM1639" s="157">
        <v>50847129.056947008</v>
      </c>
      <c r="AN1639" s="157">
        <v>60479028.136152126</v>
      </c>
      <c r="AO1639" s="156">
        <v>58256891.628571413</v>
      </c>
      <c r="AP1639" s="156">
        <v>63066483.709772445</v>
      </c>
      <c r="AQ1639" s="156">
        <v>65310154.67381759</v>
      </c>
      <c r="AR1639" s="156">
        <v>-3709376.0338176265</v>
      </c>
      <c r="AS1639" s="158">
        <v>-6.0216382255418012E-2</v>
      </c>
      <c r="AT1639" s="156">
        <v>-4420324.4807184488</v>
      </c>
      <c r="AU1639" s="158">
        <v>-7.2595447658506035E-2</v>
      </c>
      <c r="AV1639" s="156">
        <v>-4556449.3838175982</v>
      </c>
      <c r="AW1639" s="158">
        <v>-7.4998707684872448E-2</v>
      </c>
      <c r="AX1639" s="156">
        <v>-1465705.0697724819</v>
      </c>
      <c r="AY1639" s="158">
        <v>-2.3793612712887664E-2</v>
      </c>
      <c r="AZ1639" s="156">
        <v>-2176653.5166733041</v>
      </c>
      <c r="BA1639" s="158">
        <v>-3.5747406582848244E-2</v>
      </c>
      <c r="BB1639" s="156">
        <v>-2243670.9640451446</v>
      </c>
      <c r="BC1639" s="158">
        <v>-3.557628128389656E-2</v>
      </c>
      <c r="BE1639" s="156">
        <v>5436651.7456202749</v>
      </c>
      <c r="BF1639" s="156">
        <v>5307324.8866065461</v>
      </c>
      <c r="BG1639" s="156">
        <v>5452863.073362452</v>
      </c>
      <c r="BH1639" s="156">
        <v>5623725.8883503843</v>
      </c>
      <c r="BI1639" s="156">
        <v>5140584.7933765035</v>
      </c>
      <c r="BJ1639" s="156">
        <v>5527102.2325547412</v>
      </c>
      <c r="BK1639" s="156">
        <v>5398561.858246536</v>
      </c>
      <c r="BL1639" s="156">
        <v>5530381.9580365829</v>
      </c>
      <c r="BM1639" s="156">
        <v>5415538.7396901539</v>
      </c>
      <c r="BN1639" s="156">
        <v>5547281.2290848931</v>
      </c>
      <c r="BO1639" s="156">
        <v>5526435.390432572</v>
      </c>
      <c r="BP1639" s="156">
        <v>5403702.8784559686</v>
      </c>
      <c r="BQ1639" s="159">
        <v>65310154.673817597</v>
      </c>
    </row>
    <row r="1640" spans="2:96" hidden="1" x14ac:dyDescent="0.25">
      <c r="B1640" s="120" t="s">
        <v>318</v>
      </c>
      <c r="C1640" s="120" t="s">
        <v>318</v>
      </c>
      <c r="D1640" s="120" t="s">
        <v>318</v>
      </c>
      <c r="E1640" s="120" t="s">
        <v>318</v>
      </c>
      <c r="F1640" s="120" t="s">
        <v>318</v>
      </c>
      <c r="G1640" s="120" t="s">
        <v>318</v>
      </c>
      <c r="H1640" s="120" t="s">
        <v>318</v>
      </c>
      <c r="I1640" s="120" t="s">
        <v>318</v>
      </c>
      <c r="J1640" s="120" t="s">
        <v>318</v>
      </c>
      <c r="L1640" s="61" t="s">
        <v>323</v>
      </c>
      <c r="AC1640" s="145"/>
      <c r="AD1640" s="138"/>
      <c r="AE1640" s="145"/>
      <c r="AH1640" s="138"/>
      <c r="AI1640" s="259"/>
      <c r="AK1640" s="260"/>
      <c r="AL1640" s="261"/>
      <c r="AM1640" s="262"/>
      <c r="AN1640" s="262"/>
      <c r="AO1640" s="261"/>
      <c r="AP1640" s="261"/>
      <c r="AQ1640" s="261"/>
      <c r="AR1640" s="261"/>
      <c r="AS1640" s="263"/>
      <c r="AT1640" s="261"/>
      <c r="AU1640" s="263"/>
      <c r="AV1640" s="261"/>
      <c r="AW1640" s="263"/>
      <c r="AX1640" s="261"/>
      <c r="AY1640" s="263"/>
      <c r="AZ1640" s="261"/>
      <c r="BA1640" s="263"/>
      <c r="BB1640" s="261"/>
      <c r="BC1640" s="263"/>
    </row>
    <row r="1641" spans="2:96" x14ac:dyDescent="0.25">
      <c r="B1641" s="120" t="s">
        <v>320</v>
      </c>
      <c r="C1641" s="120" t="s">
        <v>320</v>
      </c>
      <c r="D1641" s="120" t="s">
        <v>320</v>
      </c>
      <c r="E1641" s="120" t="s">
        <v>320</v>
      </c>
      <c r="F1641" s="120" t="s">
        <v>320</v>
      </c>
      <c r="G1641" s="120" t="s">
        <v>320</v>
      </c>
      <c r="H1641" s="120" t="s">
        <v>320</v>
      </c>
      <c r="I1641" s="120" t="s">
        <v>320</v>
      </c>
      <c r="J1641" s="120" t="s">
        <v>320</v>
      </c>
      <c r="AC1641" s="145"/>
      <c r="AD1641" s="138"/>
      <c r="AE1641" s="145"/>
      <c r="AS1641" s="242"/>
      <c r="AU1641" s="242"/>
      <c r="AW1641" s="242"/>
      <c r="AY1641" s="242"/>
      <c r="BA1641" s="242"/>
      <c r="BB1641" s="61"/>
      <c r="BC1641" s="242"/>
    </row>
    <row r="1642" spans="2:96" x14ac:dyDescent="0.25">
      <c r="B1642" s="120" t="s">
        <v>320</v>
      </c>
      <c r="C1642" s="120" t="s">
        <v>320</v>
      </c>
      <c r="D1642" s="120" t="s">
        <v>320</v>
      </c>
      <c r="E1642" s="120" t="s">
        <v>320</v>
      </c>
      <c r="F1642" s="120" t="s">
        <v>320</v>
      </c>
      <c r="G1642" s="120" t="s">
        <v>320</v>
      </c>
      <c r="H1642" s="120" t="s">
        <v>320</v>
      </c>
      <c r="I1642" s="120" t="s">
        <v>320</v>
      </c>
      <c r="J1642" s="120" t="s">
        <v>320</v>
      </c>
      <c r="L1642" s="61" t="s">
        <v>1831</v>
      </c>
      <c r="AC1642" s="217"/>
      <c r="AD1642" s="265"/>
      <c r="AE1642" s="217"/>
      <c r="AF1642" s="218"/>
      <c r="AG1642" s="218"/>
      <c r="AH1642" s="218"/>
      <c r="AI1642" s="324"/>
      <c r="AJ1642" s="218"/>
      <c r="AK1642" s="324"/>
      <c r="AL1642" s="218"/>
      <c r="AM1642" s="324"/>
      <c r="AN1642" s="324"/>
      <c r="AO1642" s="218"/>
      <c r="AP1642" s="218"/>
      <c r="AQ1642" s="218"/>
      <c r="AR1642" s="218"/>
      <c r="AS1642" s="325"/>
      <c r="AT1642" s="218"/>
      <c r="AU1642" s="325"/>
      <c r="AV1642" s="218"/>
      <c r="AW1642" s="325"/>
      <c r="AX1642" s="218"/>
      <c r="AY1642" s="325"/>
      <c r="AZ1642" s="218"/>
      <c r="BA1642" s="325"/>
      <c r="BB1642" s="218"/>
      <c r="BC1642" s="325"/>
    </row>
    <row r="1643" spans="2:96" ht="21" x14ac:dyDescent="0.35">
      <c r="K1643" s="135" t="s">
        <v>321</v>
      </c>
      <c r="L1643" s="61" t="s">
        <v>485</v>
      </c>
      <c r="M1643" s="61" t="s">
        <v>1832</v>
      </c>
      <c r="V1643" s="61" t="s">
        <v>485</v>
      </c>
      <c r="AC1643" s="146" t="s">
        <v>488</v>
      </c>
      <c r="AD1643" s="147"/>
      <c r="AE1643" s="148"/>
      <c r="AF1643" s="147"/>
      <c r="AG1643" s="147"/>
      <c r="AH1643" s="147"/>
      <c r="AI1643" s="149"/>
      <c r="AJ1643" s="147"/>
      <c r="AK1643" s="150"/>
      <c r="AL1643" s="147"/>
      <c r="AM1643" s="150"/>
      <c r="AN1643" s="150"/>
      <c r="AO1643" s="147"/>
      <c r="AP1643" s="147"/>
      <c r="AQ1643" s="147"/>
      <c r="AR1643" s="147"/>
      <c r="AS1643" s="147"/>
      <c r="AT1643" s="147"/>
      <c r="AU1643" s="147"/>
      <c r="AV1643" s="147"/>
      <c r="AW1643" s="147"/>
      <c r="AX1643" s="147"/>
      <c r="AY1643" s="147"/>
      <c r="AZ1643" s="147"/>
      <c r="BA1643" s="147"/>
      <c r="BB1643" s="147"/>
      <c r="BC1643" s="147"/>
      <c r="BD1643" s="151"/>
      <c r="BE1643" s="148"/>
      <c r="BF1643" s="148"/>
      <c r="BG1643" s="148"/>
      <c r="BH1643" s="148"/>
      <c r="BI1643" s="148"/>
      <c r="BJ1643" s="148"/>
      <c r="BK1643" s="148"/>
      <c r="BL1643" s="148"/>
      <c r="BM1643" s="148"/>
      <c r="BN1643" s="148"/>
      <c r="BO1643" s="148"/>
      <c r="BP1643" s="148"/>
      <c r="BQ1643" s="148"/>
      <c r="BR1643" s="151"/>
      <c r="BS1643" s="61">
        <v>9548515.9546000008</v>
      </c>
      <c r="BT1643" s="61">
        <v>9328032.75</v>
      </c>
      <c r="BU1643" s="61">
        <v>9979051.1999999993</v>
      </c>
      <c r="BV1643" s="61">
        <v>11856525.371066881</v>
      </c>
      <c r="BW1643" s="61">
        <v>3252826.35</v>
      </c>
      <c r="BY1643" s="61">
        <v>8608301.1800000016</v>
      </c>
      <c r="CA1643" s="61">
        <v>9903060.3523638342</v>
      </c>
      <c r="CC1643" s="61">
        <v>8706560.1828571502</v>
      </c>
      <c r="CD1643" s="61">
        <v>12832439.422433157</v>
      </c>
      <c r="CE1643" s="61">
        <v>13298424.851278799</v>
      </c>
      <c r="CG1643" s="61">
        <v>1071686.2156293106</v>
      </c>
      <c r="CH1643" s="61">
        <v>1051893.5528549578</v>
      </c>
      <c r="CI1643" s="61">
        <v>1054616.6651262075</v>
      </c>
      <c r="CJ1643" s="61">
        <v>1160215.4625072319</v>
      </c>
      <c r="CK1643" s="61">
        <v>1122826.816393228</v>
      </c>
      <c r="CL1643" s="61">
        <v>1149219.7458021631</v>
      </c>
      <c r="CM1643" s="61">
        <v>1147902.9792707495</v>
      </c>
      <c r="CN1643" s="61">
        <v>1134212.0750275468</v>
      </c>
      <c r="CO1643" s="61">
        <v>1117326.3989827055</v>
      </c>
      <c r="CP1643" s="61">
        <v>1112358.0582174128</v>
      </c>
      <c r="CQ1643" s="61">
        <v>1102859.8751995817</v>
      </c>
      <c r="CR1643" s="61">
        <v>1073307.0062677031</v>
      </c>
    </row>
    <row r="1644" spans="2:96" ht="18.75" x14ac:dyDescent="0.3">
      <c r="K1644" s="135" t="s">
        <v>325</v>
      </c>
      <c r="M1644" s="61" t="s">
        <v>487</v>
      </c>
      <c r="N1644" s="61" t="s">
        <v>1833</v>
      </c>
      <c r="V1644" s="61" t="s">
        <v>485</v>
      </c>
      <c r="W1644" s="61" t="s">
        <v>485</v>
      </c>
      <c r="X1644" s="61">
        <v>240</v>
      </c>
      <c r="AB1644" s="136" t="s">
        <v>414</v>
      </c>
      <c r="AC1644" s="162" t="s">
        <v>488</v>
      </c>
      <c r="AD1644" s="138"/>
      <c r="AE1644" s="39"/>
      <c r="AI1644" s="163"/>
      <c r="AS1644" s="61"/>
      <c r="AU1644" s="61"/>
      <c r="AW1644" s="61"/>
      <c r="AY1644" s="61"/>
      <c r="BA1644" s="61"/>
      <c r="BB1644" s="61"/>
      <c r="BC1644" s="61"/>
      <c r="BE1644" s="39"/>
      <c r="BF1644" s="39"/>
      <c r="BG1644" s="39"/>
      <c r="BH1644" s="39"/>
      <c r="BI1644" s="39"/>
      <c r="BJ1644" s="39"/>
      <c r="BK1644" s="39"/>
      <c r="BL1644" s="39"/>
      <c r="BM1644" s="39"/>
      <c r="BN1644" s="39"/>
      <c r="BO1644" s="39"/>
      <c r="BP1644" s="39"/>
      <c r="BQ1644" s="164"/>
      <c r="BS1644" s="61">
        <v>9548515.9546000008</v>
      </c>
      <c r="BT1644" s="61">
        <v>9328032.75</v>
      </c>
      <c r="BU1644" s="61">
        <v>9979051.1999999993</v>
      </c>
      <c r="BV1644" s="61">
        <v>11856525.371066881</v>
      </c>
      <c r="BW1644" s="61">
        <v>3252826.35</v>
      </c>
      <c r="BX1644" s="61">
        <v>9758479.0500000007</v>
      </c>
      <c r="BY1644" s="61">
        <v>8608301.1800000016</v>
      </c>
      <c r="BZ1644" s="61">
        <v>10329961.416000001</v>
      </c>
      <c r="CA1644" s="61">
        <v>9903060.3523638342</v>
      </c>
      <c r="CB1644" s="61">
        <v>10561766.198703049</v>
      </c>
      <c r="CC1644" s="61">
        <v>8706560.1828571502</v>
      </c>
      <c r="CD1644" s="61">
        <v>12832439.422433157</v>
      </c>
      <c r="CE1644" s="61">
        <v>13298424.851278799</v>
      </c>
      <c r="CG1644" s="61">
        <v>1071686.2156293106</v>
      </c>
      <c r="CH1644" s="61">
        <v>1051893.5528549578</v>
      </c>
      <c r="CI1644" s="61">
        <v>1054616.6651262075</v>
      </c>
      <c r="CJ1644" s="61">
        <v>1160215.4625072319</v>
      </c>
      <c r="CK1644" s="61">
        <v>1122826.816393228</v>
      </c>
      <c r="CL1644" s="61">
        <v>1149219.7458021631</v>
      </c>
      <c r="CM1644" s="61">
        <v>1147902.9792707495</v>
      </c>
      <c r="CN1644" s="61">
        <v>1134212.0750275468</v>
      </c>
      <c r="CO1644" s="61">
        <v>1117326.3989827055</v>
      </c>
      <c r="CP1644" s="61">
        <v>1112358.0582174128</v>
      </c>
      <c r="CQ1644" s="61">
        <v>1102859.8751995817</v>
      </c>
      <c r="CR1644" s="61">
        <v>1073307.0062677031</v>
      </c>
    </row>
    <row r="1645" spans="2:96" x14ac:dyDescent="0.25">
      <c r="K1645" s="135" t="s">
        <v>328</v>
      </c>
      <c r="N1645" s="61" t="s">
        <v>3528</v>
      </c>
      <c r="V1645" s="61" t="s">
        <v>485</v>
      </c>
      <c r="W1645" s="61" t="s">
        <v>485</v>
      </c>
      <c r="X1645" s="61">
        <v>240</v>
      </c>
      <c r="AB1645" s="136" t="s">
        <v>414</v>
      </c>
      <c r="AC1645" s="179">
        <v>6030010</v>
      </c>
      <c r="AD1645" s="180" t="s">
        <v>3529</v>
      </c>
      <c r="AE1645" s="139">
        <v>0</v>
      </c>
      <c r="AF1645" s="17">
        <v>0</v>
      </c>
      <c r="AG1645" s="17">
        <v>0</v>
      </c>
      <c r="AH1645" s="140">
        <v>0.26250000000000001</v>
      </c>
      <c r="AI1645" s="141">
        <v>0</v>
      </c>
      <c r="AJ1645" s="142">
        <v>0</v>
      </c>
      <c r="AK1645" s="121">
        <v>0</v>
      </c>
      <c r="AL1645" s="142">
        <v>0</v>
      </c>
      <c r="AM1645" s="181">
        <v>0.21875</v>
      </c>
      <c r="AN1645" s="141">
        <v>4.3750000000000011E-2</v>
      </c>
      <c r="AO1645" s="140">
        <v>0</v>
      </c>
      <c r="AP1645" s="140">
        <v>0</v>
      </c>
      <c r="AQ1645" s="140">
        <v>0</v>
      </c>
      <c r="AR1645" s="142">
        <v>0</v>
      </c>
      <c r="AS1645" s="143">
        <v>0</v>
      </c>
      <c r="AT1645" s="142">
        <v>0.26250000000000001</v>
      </c>
      <c r="AU1645" s="143">
        <v>1</v>
      </c>
      <c r="AV1645" s="142">
        <v>0</v>
      </c>
      <c r="AW1645" s="143">
        <v>0</v>
      </c>
      <c r="AX1645" s="142">
        <v>0</v>
      </c>
      <c r="AY1645" s="143">
        <v>0</v>
      </c>
      <c r="AZ1645" s="142">
        <v>0.26250000000000001</v>
      </c>
      <c r="BA1645" s="143">
        <v>1</v>
      </c>
      <c r="BB1645" s="142">
        <v>0</v>
      </c>
      <c r="BC1645" s="143">
        <v>0</v>
      </c>
      <c r="BE1645" s="139">
        <v>0</v>
      </c>
      <c r="BF1645" s="139">
        <v>0</v>
      </c>
      <c r="BG1645" s="139">
        <v>0</v>
      </c>
      <c r="BH1645" s="139">
        <v>0</v>
      </c>
      <c r="BI1645" s="139">
        <v>0</v>
      </c>
      <c r="BJ1645" s="139">
        <v>0</v>
      </c>
      <c r="BK1645" s="139">
        <v>0</v>
      </c>
      <c r="BL1645" s="139">
        <v>0</v>
      </c>
      <c r="BM1645" s="139">
        <v>0</v>
      </c>
      <c r="BN1645" s="139">
        <v>0</v>
      </c>
      <c r="BO1645" s="139">
        <v>0</v>
      </c>
      <c r="BP1645" s="139">
        <v>0</v>
      </c>
      <c r="BQ1645" s="144">
        <v>0</v>
      </c>
    </row>
    <row r="1646" spans="2:96" x14ac:dyDescent="0.25">
      <c r="K1646" s="135" t="s">
        <v>328</v>
      </c>
      <c r="N1646" s="61" t="s">
        <v>1834</v>
      </c>
      <c r="V1646" s="61" t="s">
        <v>485</v>
      </c>
      <c r="W1646" s="61" t="s">
        <v>485</v>
      </c>
      <c r="X1646" s="61">
        <v>240</v>
      </c>
      <c r="AB1646" s="136" t="s">
        <v>414</v>
      </c>
      <c r="AC1646" s="179">
        <v>6030015</v>
      </c>
      <c r="AD1646" s="180" t="s">
        <v>1835</v>
      </c>
      <c r="AE1646" s="139">
        <v>11111.13</v>
      </c>
      <c r="AF1646" s="17">
        <v>42500.38</v>
      </c>
      <c r="AG1646" s="17">
        <v>33809.54</v>
      </c>
      <c r="AH1646" s="140">
        <v>42720.912779999984</v>
      </c>
      <c r="AI1646" s="141">
        <v>9731.31</v>
      </c>
      <c r="AJ1646" s="142">
        <v>29193.93</v>
      </c>
      <c r="AK1646" s="121">
        <v>25202.45</v>
      </c>
      <c r="AL1646" s="142">
        <v>30242.94</v>
      </c>
      <c r="AM1646" s="181">
        <v>35600.760649999989</v>
      </c>
      <c r="AN1646" s="141">
        <v>32322.602129999996</v>
      </c>
      <c r="AO1646" s="140">
        <v>29891.142857142899</v>
      </c>
      <c r="AP1646" s="140">
        <v>53215.839999999997</v>
      </c>
      <c r="AQ1646" s="140">
        <v>54812.315200000012</v>
      </c>
      <c r="AR1646" s="142">
        <v>-25618.385200000012</v>
      </c>
      <c r="AS1646" s="143">
        <v>-0.8775243757863368</v>
      </c>
      <c r="AT1646" s="142">
        <v>-12091.402420000028</v>
      </c>
      <c r="AU1646" s="143">
        <v>-0.28303239872863112</v>
      </c>
      <c r="AV1646" s="142">
        <v>-21002.775200000011</v>
      </c>
      <c r="AW1646" s="143">
        <v>-0.62120854646351331</v>
      </c>
      <c r="AX1646" s="142">
        <v>-24021.909999999996</v>
      </c>
      <c r="AY1646" s="143">
        <v>-0.82283919979255948</v>
      </c>
      <c r="AZ1646" s="142">
        <v>-10494.927220000012</v>
      </c>
      <c r="BA1646" s="143">
        <v>-0.24566252303750558</v>
      </c>
      <c r="BB1646" s="142">
        <v>-1596.4752000000153</v>
      </c>
      <c r="BC1646" s="143">
        <v>-3.000000000000029E-2</v>
      </c>
      <c r="BE1646" s="139">
        <v>4567.6929333333346</v>
      </c>
      <c r="BF1646" s="139">
        <v>4567.6929333333346</v>
      </c>
      <c r="BG1646" s="139">
        <v>4567.6929333333346</v>
      </c>
      <c r="BH1646" s="139">
        <v>4567.6929333333346</v>
      </c>
      <c r="BI1646" s="139">
        <v>4567.6929333333346</v>
      </c>
      <c r="BJ1646" s="139">
        <v>4567.6929333333346</v>
      </c>
      <c r="BK1646" s="139">
        <v>4567.6929333333346</v>
      </c>
      <c r="BL1646" s="139">
        <v>4567.6929333333346</v>
      </c>
      <c r="BM1646" s="139">
        <v>4567.6929333333346</v>
      </c>
      <c r="BN1646" s="139">
        <v>4567.6929333333346</v>
      </c>
      <c r="BO1646" s="139">
        <v>4567.6929333333346</v>
      </c>
      <c r="BP1646" s="139">
        <v>4567.6929333333346</v>
      </c>
      <c r="BQ1646" s="144">
        <v>54812.315200000005</v>
      </c>
    </row>
    <row r="1647" spans="2:96" x14ac:dyDescent="0.25">
      <c r="K1647" s="135" t="s">
        <v>328</v>
      </c>
      <c r="N1647" s="61" t="s">
        <v>3530</v>
      </c>
      <c r="V1647" s="61" t="s">
        <v>485</v>
      </c>
      <c r="W1647" s="61" t="s">
        <v>485</v>
      </c>
      <c r="X1647" s="61">
        <v>240</v>
      </c>
      <c r="AB1647" s="136" t="s">
        <v>414</v>
      </c>
      <c r="AC1647" s="179">
        <v>6030018</v>
      </c>
      <c r="AD1647" s="180" t="s">
        <v>3531</v>
      </c>
      <c r="AE1647" s="139">
        <v>193</v>
      </c>
      <c r="AF1647" s="17">
        <v>1182.46</v>
      </c>
      <c r="AG1647" s="17">
        <v>1544.48</v>
      </c>
      <c r="AH1647" s="140">
        <v>0</v>
      </c>
      <c r="AI1647" s="141">
        <v>0</v>
      </c>
      <c r="AJ1647" s="142">
        <v>0</v>
      </c>
      <c r="AK1647" s="121">
        <v>0</v>
      </c>
      <c r="AL1647" s="142">
        <v>0</v>
      </c>
      <c r="AM1647" s="181">
        <v>0</v>
      </c>
      <c r="AN1647" s="141">
        <v>0</v>
      </c>
      <c r="AO1647" s="140">
        <v>0</v>
      </c>
      <c r="AP1647" s="140">
        <v>0</v>
      </c>
      <c r="AQ1647" s="140">
        <v>0</v>
      </c>
      <c r="AR1647" s="142">
        <v>0</v>
      </c>
      <c r="AS1647" s="143">
        <v>0</v>
      </c>
      <c r="AT1647" s="142">
        <v>0</v>
      </c>
      <c r="AU1647" s="143">
        <v>0</v>
      </c>
      <c r="AV1647" s="142">
        <v>1544.48</v>
      </c>
      <c r="AW1647" s="143">
        <v>1</v>
      </c>
      <c r="AX1647" s="142">
        <v>0</v>
      </c>
      <c r="AY1647" s="143">
        <v>0</v>
      </c>
      <c r="AZ1647" s="142">
        <v>0</v>
      </c>
      <c r="BA1647" s="143">
        <v>0</v>
      </c>
      <c r="BB1647" s="142">
        <v>0</v>
      </c>
      <c r="BC1647" s="143">
        <v>0</v>
      </c>
      <c r="BE1647" s="139">
        <v>0</v>
      </c>
      <c r="BF1647" s="139">
        <v>0</v>
      </c>
      <c r="BG1647" s="139">
        <v>0</v>
      </c>
      <c r="BH1647" s="139">
        <v>0</v>
      </c>
      <c r="BI1647" s="139">
        <v>0</v>
      </c>
      <c r="BJ1647" s="139">
        <v>0</v>
      </c>
      <c r="BK1647" s="139">
        <v>0</v>
      </c>
      <c r="BL1647" s="139">
        <v>0</v>
      </c>
      <c r="BM1647" s="139">
        <v>0</v>
      </c>
      <c r="BN1647" s="139">
        <v>0</v>
      </c>
      <c r="BO1647" s="139">
        <v>0</v>
      </c>
      <c r="BP1647" s="139">
        <v>0</v>
      </c>
      <c r="BQ1647" s="144">
        <v>0</v>
      </c>
    </row>
    <row r="1648" spans="2:96" x14ac:dyDescent="0.25">
      <c r="K1648" s="135" t="s">
        <v>328</v>
      </c>
      <c r="N1648" s="61" t="s">
        <v>1836</v>
      </c>
      <c r="V1648" s="61" t="s">
        <v>485</v>
      </c>
      <c r="W1648" s="61" t="s">
        <v>485</v>
      </c>
      <c r="X1648" s="61">
        <v>240</v>
      </c>
      <c r="AB1648" s="136" t="s">
        <v>414</v>
      </c>
      <c r="AC1648" s="179">
        <v>6030020</v>
      </c>
      <c r="AD1648" s="180" t="s">
        <v>1837</v>
      </c>
      <c r="AE1648" s="139">
        <v>8375.06</v>
      </c>
      <c r="AF1648" s="17">
        <v>30300.240000000002</v>
      </c>
      <c r="AG1648" s="17">
        <v>36150.239999999998</v>
      </c>
      <c r="AH1648" s="140">
        <v>34560.000000000036</v>
      </c>
      <c r="AI1648" s="141">
        <v>12900.08</v>
      </c>
      <c r="AJ1648" s="142">
        <v>38700.239999999998</v>
      </c>
      <c r="AK1648" s="121">
        <v>27666.83</v>
      </c>
      <c r="AL1648" s="142">
        <v>33200.195999999996</v>
      </c>
      <c r="AM1648" s="181">
        <v>28800.000000000029</v>
      </c>
      <c r="AN1648" s="141">
        <v>33426.830000000009</v>
      </c>
      <c r="AO1648" s="140">
        <v>37271.657142857097</v>
      </c>
      <c r="AP1648" s="140">
        <v>32822.239999999998</v>
      </c>
      <c r="AQ1648" s="140">
        <v>32822.240000000005</v>
      </c>
      <c r="AR1648" s="142">
        <v>5877.9999999999927</v>
      </c>
      <c r="AS1648" s="143">
        <v>0.15188536298482885</v>
      </c>
      <c r="AT1648" s="142">
        <v>1737.7600000000311</v>
      </c>
      <c r="AU1648" s="143">
        <v>5.0282407407408254E-2</v>
      </c>
      <c r="AV1648" s="142">
        <v>3327.9999999999927</v>
      </c>
      <c r="AW1648" s="143">
        <v>9.2060246349678257E-2</v>
      </c>
      <c r="AX1648" s="142">
        <v>5878</v>
      </c>
      <c r="AY1648" s="143">
        <v>0.15188536298482905</v>
      </c>
      <c r="AZ1648" s="142">
        <v>1737.7600000000384</v>
      </c>
      <c r="BA1648" s="143">
        <v>5.0282407407408469E-2</v>
      </c>
      <c r="BB1648" s="142">
        <v>-7.2759576141834259E-12</v>
      </c>
      <c r="BC1648" s="143">
        <v>-2.2167766776988488E-16</v>
      </c>
      <c r="BE1648" s="139">
        <v>2735.186666666667</v>
      </c>
      <c r="BF1648" s="139">
        <v>2735.186666666667</v>
      </c>
      <c r="BG1648" s="139">
        <v>2735.186666666667</v>
      </c>
      <c r="BH1648" s="139">
        <v>2735.186666666667</v>
      </c>
      <c r="BI1648" s="139">
        <v>2735.186666666667</v>
      </c>
      <c r="BJ1648" s="139">
        <v>2735.186666666667</v>
      </c>
      <c r="BK1648" s="139">
        <v>2735.186666666667</v>
      </c>
      <c r="BL1648" s="139">
        <v>2735.186666666667</v>
      </c>
      <c r="BM1648" s="139">
        <v>2735.186666666667</v>
      </c>
      <c r="BN1648" s="139">
        <v>2735.186666666667</v>
      </c>
      <c r="BO1648" s="139">
        <v>2735.186666666667</v>
      </c>
      <c r="BP1648" s="139">
        <v>2735.186666666667</v>
      </c>
      <c r="BQ1648" s="144">
        <v>32822.240000000013</v>
      </c>
    </row>
    <row r="1649" spans="11:69" x14ac:dyDescent="0.25">
      <c r="K1649" s="135" t="s">
        <v>328</v>
      </c>
      <c r="N1649" s="61" t="s">
        <v>3532</v>
      </c>
      <c r="V1649" s="61" t="s">
        <v>485</v>
      </c>
      <c r="W1649" s="61" t="s">
        <v>485</v>
      </c>
      <c r="X1649" s="61">
        <v>240</v>
      </c>
      <c r="AB1649" s="136" t="s">
        <v>414</v>
      </c>
      <c r="AC1649" s="179">
        <v>6030022</v>
      </c>
      <c r="AD1649" s="180" t="s">
        <v>3533</v>
      </c>
      <c r="AE1649" s="139">
        <v>-93853.17</v>
      </c>
      <c r="AF1649" s="17">
        <v>-16458.990000000002</v>
      </c>
      <c r="AG1649" s="17">
        <v>0</v>
      </c>
      <c r="AH1649" s="140">
        <v>9999.7190000000046</v>
      </c>
      <c r="AI1649" s="141">
        <v>-7.34</v>
      </c>
      <c r="AJ1649" s="142">
        <v>-22.02</v>
      </c>
      <c r="AK1649" s="121">
        <v>-7.34</v>
      </c>
      <c r="AL1649" s="142">
        <v>-8.8079999999999998</v>
      </c>
      <c r="AM1649" s="181">
        <v>8333.0991666666705</v>
      </c>
      <c r="AN1649" s="141">
        <v>1659.2798333333342</v>
      </c>
      <c r="AO1649" s="140">
        <v>-12.582857142857099</v>
      </c>
      <c r="AP1649" s="140">
        <v>-0.34</v>
      </c>
      <c r="AQ1649" s="140">
        <v>-0.34</v>
      </c>
      <c r="AR1649" s="142">
        <v>-21.68</v>
      </c>
      <c r="AS1649" s="143">
        <v>-0.98455949137148047</v>
      </c>
      <c r="AT1649" s="142">
        <v>10000.059000000005</v>
      </c>
      <c r="AU1649" s="143">
        <v>1.0000340009554269</v>
      </c>
      <c r="AV1649" s="142">
        <v>0.34</v>
      </c>
      <c r="AW1649" s="143">
        <v>0</v>
      </c>
      <c r="AX1649" s="142">
        <v>-21.68</v>
      </c>
      <c r="AY1649" s="143">
        <v>-0.98455949137148047</v>
      </c>
      <c r="AZ1649" s="142">
        <v>10000.059000000005</v>
      </c>
      <c r="BA1649" s="143">
        <v>1.0000340009554269</v>
      </c>
      <c r="BB1649" s="142">
        <v>0</v>
      </c>
      <c r="BC1649" s="143">
        <v>0</v>
      </c>
      <c r="BE1649" s="139">
        <v>-2.8333333333332999E-2</v>
      </c>
      <c r="BF1649" s="139">
        <v>-2.8333333333332999E-2</v>
      </c>
      <c r="BG1649" s="139">
        <v>-2.8333333333332999E-2</v>
      </c>
      <c r="BH1649" s="139">
        <v>-2.8333333333332999E-2</v>
      </c>
      <c r="BI1649" s="139">
        <v>-2.8333333333332999E-2</v>
      </c>
      <c r="BJ1649" s="139">
        <v>-2.8333333333332999E-2</v>
      </c>
      <c r="BK1649" s="139">
        <v>-2.8333333333332999E-2</v>
      </c>
      <c r="BL1649" s="139">
        <v>-2.8333333333332999E-2</v>
      </c>
      <c r="BM1649" s="139">
        <v>-2.8333333333332999E-2</v>
      </c>
      <c r="BN1649" s="139">
        <v>-2.8333333333332999E-2</v>
      </c>
      <c r="BO1649" s="139">
        <v>-2.8333333333332999E-2</v>
      </c>
      <c r="BP1649" s="139">
        <v>-2.8333333333332999E-2</v>
      </c>
      <c r="BQ1649" s="144">
        <v>-0.33999999999999592</v>
      </c>
    </row>
    <row r="1650" spans="11:69" x14ac:dyDescent="0.25">
      <c r="K1650" s="135" t="s">
        <v>328</v>
      </c>
      <c r="N1650" s="61" t="s">
        <v>1838</v>
      </c>
      <c r="V1650" s="61" t="s">
        <v>485</v>
      </c>
      <c r="W1650" s="61" t="s">
        <v>485</v>
      </c>
      <c r="X1650" s="61">
        <v>240</v>
      </c>
      <c r="AB1650" s="136" t="s">
        <v>414</v>
      </c>
      <c r="AC1650" s="179">
        <v>6030026</v>
      </c>
      <c r="AD1650" s="180" t="s">
        <v>1839</v>
      </c>
      <c r="AE1650" s="139">
        <v>0</v>
      </c>
      <c r="AF1650" s="17">
        <v>0</v>
      </c>
      <c r="AG1650" s="17">
        <v>8819.9500000000007</v>
      </c>
      <c r="AH1650" s="140">
        <v>8178.0178861788581</v>
      </c>
      <c r="AI1650" s="141">
        <v>6253.68</v>
      </c>
      <c r="AJ1650" s="142">
        <v>18761.04</v>
      </c>
      <c r="AK1650" s="121">
        <v>44263.75</v>
      </c>
      <c r="AL1650" s="142">
        <v>53116.5</v>
      </c>
      <c r="AM1650" s="181">
        <v>6815.0149051490489</v>
      </c>
      <c r="AN1650" s="141">
        <v>45626.752981029807</v>
      </c>
      <c r="AO1650" s="140">
        <v>49090.577142857095</v>
      </c>
      <c r="AP1650" s="140">
        <v>27450</v>
      </c>
      <c r="AQ1650" s="140">
        <v>27450</v>
      </c>
      <c r="AR1650" s="142">
        <v>-8688.9599999999991</v>
      </c>
      <c r="AS1650" s="143">
        <v>-0.46313850404881601</v>
      </c>
      <c r="AT1650" s="142">
        <v>-19271.982113821141</v>
      </c>
      <c r="AU1650" s="143">
        <v>-2.3565590564911183</v>
      </c>
      <c r="AV1650" s="142">
        <v>-18630.05</v>
      </c>
      <c r="AW1650" s="143">
        <v>-2.112262541170868</v>
      </c>
      <c r="AX1650" s="142">
        <v>-8688.9599999999991</v>
      </c>
      <c r="AY1650" s="143">
        <v>-0.46313850404881601</v>
      </c>
      <c r="AZ1650" s="142">
        <v>-19271.982113821141</v>
      </c>
      <c r="BA1650" s="143">
        <v>-2.3565590564911183</v>
      </c>
      <c r="BB1650" s="142">
        <v>0</v>
      </c>
      <c r="BC1650" s="143">
        <v>0</v>
      </c>
      <c r="BE1650" s="139">
        <v>2287.5</v>
      </c>
      <c r="BF1650" s="139">
        <v>2287.5</v>
      </c>
      <c r="BG1650" s="139">
        <v>2287.5</v>
      </c>
      <c r="BH1650" s="139">
        <v>2287.5</v>
      </c>
      <c r="BI1650" s="139">
        <v>2287.5</v>
      </c>
      <c r="BJ1650" s="139">
        <v>2287.5</v>
      </c>
      <c r="BK1650" s="139">
        <v>2287.5</v>
      </c>
      <c r="BL1650" s="139">
        <v>2287.5</v>
      </c>
      <c r="BM1650" s="139">
        <v>2287.5</v>
      </c>
      <c r="BN1650" s="139">
        <v>2287.5</v>
      </c>
      <c r="BO1650" s="139">
        <v>2287.5</v>
      </c>
      <c r="BP1650" s="139">
        <v>2287.5</v>
      </c>
      <c r="BQ1650" s="144">
        <v>27450</v>
      </c>
    </row>
    <row r="1651" spans="11:69" x14ac:dyDescent="0.25">
      <c r="K1651" s="135" t="s">
        <v>328</v>
      </c>
      <c r="N1651" s="61" t="s">
        <v>1840</v>
      </c>
      <c r="V1651" s="61" t="s">
        <v>485</v>
      </c>
      <c r="W1651" s="61" t="s">
        <v>485</v>
      </c>
      <c r="X1651" s="61">
        <v>240</v>
      </c>
      <c r="AB1651" s="136" t="s">
        <v>414</v>
      </c>
      <c r="AC1651" s="179">
        <v>6030035</v>
      </c>
      <c r="AD1651" s="180" t="s">
        <v>1841</v>
      </c>
      <c r="AE1651" s="139">
        <v>0</v>
      </c>
      <c r="AF1651" s="17">
        <v>0</v>
      </c>
      <c r="AG1651" s="17">
        <v>0</v>
      </c>
      <c r="AH1651" s="140">
        <v>0</v>
      </c>
      <c r="AI1651" s="141">
        <v>0</v>
      </c>
      <c r="AJ1651" s="142">
        <v>0</v>
      </c>
      <c r="AK1651" s="121">
        <v>0</v>
      </c>
      <c r="AL1651" s="142">
        <v>0</v>
      </c>
      <c r="AM1651" s="181">
        <v>0</v>
      </c>
      <c r="AN1651" s="141">
        <v>0</v>
      </c>
      <c r="AO1651" s="140">
        <v>0</v>
      </c>
      <c r="AP1651" s="140">
        <v>-23591</v>
      </c>
      <c r="AQ1651" s="140">
        <v>-23591.000000000044</v>
      </c>
      <c r="AR1651" s="142">
        <v>23591.000000000044</v>
      </c>
      <c r="AS1651" s="143">
        <v>0</v>
      </c>
      <c r="AT1651" s="142">
        <v>23591.000000000044</v>
      </c>
      <c r="AU1651" s="143">
        <v>0</v>
      </c>
      <c r="AV1651" s="142">
        <v>23591.000000000044</v>
      </c>
      <c r="AW1651" s="143">
        <v>0</v>
      </c>
      <c r="AX1651" s="142">
        <v>23591</v>
      </c>
      <c r="AY1651" s="143">
        <v>0</v>
      </c>
      <c r="AZ1651" s="142">
        <v>23591</v>
      </c>
      <c r="BA1651" s="143">
        <v>0</v>
      </c>
      <c r="BB1651" s="142">
        <v>4.3655745685100555E-11</v>
      </c>
      <c r="BC1651" s="143">
        <v>1.8505254412742381E-15</v>
      </c>
      <c r="BE1651" s="139">
        <v>-1965.9166666666699</v>
      </c>
      <c r="BF1651" s="139">
        <v>-1965.9166666666699</v>
      </c>
      <c r="BG1651" s="139">
        <v>-1965.9166666666699</v>
      </c>
      <c r="BH1651" s="139">
        <v>-1965.9166666666699</v>
      </c>
      <c r="BI1651" s="139">
        <v>-1965.9166666666699</v>
      </c>
      <c r="BJ1651" s="139">
        <v>-1965.9166666666699</v>
      </c>
      <c r="BK1651" s="139">
        <v>-1965.9166666666699</v>
      </c>
      <c r="BL1651" s="139">
        <v>-1965.9166666666699</v>
      </c>
      <c r="BM1651" s="139">
        <v>-1965.9166666666699</v>
      </c>
      <c r="BN1651" s="139">
        <v>-1965.9166666666699</v>
      </c>
      <c r="BO1651" s="139">
        <v>-1965.9166666666699</v>
      </c>
      <c r="BP1651" s="139">
        <v>-1965.9166666666699</v>
      </c>
      <c r="BQ1651" s="144">
        <v>-23591.000000000044</v>
      </c>
    </row>
    <row r="1652" spans="11:69" x14ac:dyDescent="0.25">
      <c r="K1652" s="135" t="s">
        <v>328</v>
      </c>
      <c r="N1652" s="61" t="s">
        <v>1842</v>
      </c>
      <c r="V1652" s="61" t="s">
        <v>485</v>
      </c>
      <c r="W1652" s="61" t="s">
        <v>485</v>
      </c>
      <c r="X1652" s="61">
        <v>240</v>
      </c>
      <c r="AB1652" s="136" t="s">
        <v>414</v>
      </c>
      <c r="AC1652" s="179">
        <v>6030080</v>
      </c>
      <c r="AD1652" s="180" t="s">
        <v>1843</v>
      </c>
      <c r="AE1652" s="139">
        <v>0</v>
      </c>
      <c r="AF1652" s="17">
        <v>0</v>
      </c>
      <c r="AG1652" s="17">
        <v>-224.11</v>
      </c>
      <c r="AH1652" s="140">
        <v>0</v>
      </c>
      <c r="AI1652" s="141">
        <v>39.44</v>
      </c>
      <c r="AJ1652" s="142">
        <v>118.32</v>
      </c>
      <c r="AK1652" s="121">
        <v>39.44</v>
      </c>
      <c r="AL1652" s="142">
        <v>47.328000000000003</v>
      </c>
      <c r="AM1652" s="181">
        <v>0</v>
      </c>
      <c r="AN1652" s="141">
        <v>39.44</v>
      </c>
      <c r="AO1652" s="140">
        <v>67.611428571428604</v>
      </c>
      <c r="AP1652" s="140">
        <v>0</v>
      </c>
      <c r="AQ1652" s="140">
        <v>0</v>
      </c>
      <c r="AR1652" s="142">
        <v>118.32</v>
      </c>
      <c r="AS1652" s="143">
        <v>1</v>
      </c>
      <c r="AT1652" s="142">
        <v>0</v>
      </c>
      <c r="AU1652" s="143">
        <v>0</v>
      </c>
      <c r="AV1652" s="142">
        <v>-224.11</v>
      </c>
      <c r="AW1652" s="143">
        <v>-1</v>
      </c>
      <c r="AX1652" s="142">
        <v>118.32</v>
      </c>
      <c r="AY1652" s="143">
        <v>1</v>
      </c>
      <c r="AZ1652" s="142">
        <v>0</v>
      </c>
      <c r="BA1652" s="143">
        <v>0</v>
      </c>
      <c r="BB1652" s="142">
        <v>0</v>
      </c>
      <c r="BC1652" s="143">
        <v>0</v>
      </c>
      <c r="BE1652" s="139">
        <v>0</v>
      </c>
      <c r="BF1652" s="139">
        <v>0</v>
      </c>
      <c r="BG1652" s="139">
        <v>0</v>
      </c>
      <c r="BH1652" s="139">
        <v>0</v>
      </c>
      <c r="BI1652" s="139">
        <v>0</v>
      </c>
      <c r="BJ1652" s="139">
        <v>0</v>
      </c>
      <c r="BK1652" s="139">
        <v>0</v>
      </c>
      <c r="BL1652" s="139">
        <v>0</v>
      </c>
      <c r="BM1652" s="139">
        <v>0</v>
      </c>
      <c r="BN1652" s="139">
        <v>0</v>
      </c>
      <c r="BO1652" s="139">
        <v>0</v>
      </c>
      <c r="BP1652" s="139">
        <v>0</v>
      </c>
      <c r="BQ1652" s="144">
        <v>0</v>
      </c>
    </row>
    <row r="1653" spans="11:69" x14ac:dyDescent="0.25">
      <c r="K1653" s="135" t="s">
        <v>328</v>
      </c>
      <c r="N1653" s="61" t="s">
        <v>3534</v>
      </c>
      <c r="V1653" s="61" t="s">
        <v>485</v>
      </c>
      <c r="W1653" s="61" t="s">
        <v>485</v>
      </c>
      <c r="X1653" s="61">
        <v>240</v>
      </c>
      <c r="AB1653" s="136" t="s">
        <v>414</v>
      </c>
      <c r="AC1653" s="179">
        <v>6030081</v>
      </c>
      <c r="AD1653" s="180" t="s">
        <v>3535</v>
      </c>
      <c r="AE1653" s="139">
        <v>19167</v>
      </c>
      <c r="AF1653" s="17">
        <v>19980</v>
      </c>
      <c r="AG1653" s="17">
        <v>0</v>
      </c>
      <c r="AH1653" s="140">
        <v>0.17926829265124899</v>
      </c>
      <c r="AI1653" s="141">
        <v>0</v>
      </c>
      <c r="AJ1653" s="142">
        <v>0</v>
      </c>
      <c r="AK1653" s="121">
        <v>0</v>
      </c>
      <c r="AL1653" s="142">
        <v>0</v>
      </c>
      <c r="AM1653" s="181">
        <v>0.149390243876041</v>
      </c>
      <c r="AN1653" s="141">
        <v>2.9878048775207999E-2</v>
      </c>
      <c r="AO1653" s="140">
        <v>0</v>
      </c>
      <c r="AP1653" s="140">
        <v>0</v>
      </c>
      <c r="AQ1653" s="140">
        <v>0</v>
      </c>
      <c r="AR1653" s="142">
        <v>0</v>
      </c>
      <c r="AS1653" s="143">
        <v>0</v>
      </c>
      <c r="AT1653" s="142">
        <v>0.17926829265124899</v>
      </c>
      <c r="AU1653" s="143">
        <v>1</v>
      </c>
      <c r="AV1653" s="142">
        <v>0</v>
      </c>
      <c r="AW1653" s="143">
        <v>0</v>
      </c>
      <c r="AX1653" s="142">
        <v>0</v>
      </c>
      <c r="AY1653" s="143">
        <v>0</v>
      </c>
      <c r="AZ1653" s="142">
        <v>0.17926829265124899</v>
      </c>
      <c r="BA1653" s="143">
        <v>1</v>
      </c>
      <c r="BB1653" s="142">
        <v>0</v>
      </c>
      <c r="BC1653" s="143">
        <v>0</v>
      </c>
      <c r="BE1653" s="139">
        <v>0</v>
      </c>
      <c r="BF1653" s="139">
        <v>0</v>
      </c>
      <c r="BG1653" s="139">
        <v>0</v>
      </c>
      <c r="BH1653" s="139">
        <v>0</v>
      </c>
      <c r="BI1653" s="139">
        <v>0</v>
      </c>
      <c r="BJ1653" s="139">
        <v>0</v>
      </c>
      <c r="BK1653" s="139">
        <v>0</v>
      </c>
      <c r="BL1653" s="139">
        <v>0</v>
      </c>
      <c r="BM1653" s="139">
        <v>0</v>
      </c>
      <c r="BN1653" s="139">
        <v>0</v>
      </c>
      <c r="BO1653" s="139">
        <v>0</v>
      </c>
      <c r="BP1653" s="139">
        <v>0</v>
      </c>
      <c r="BQ1653" s="144">
        <v>0</v>
      </c>
    </row>
    <row r="1654" spans="11:69" x14ac:dyDescent="0.25">
      <c r="K1654" s="135" t="s">
        <v>328</v>
      </c>
      <c r="N1654" s="61" t="s">
        <v>3536</v>
      </c>
      <c r="V1654" s="61" t="s">
        <v>485</v>
      </c>
      <c r="W1654" s="61" t="s">
        <v>485</v>
      </c>
      <c r="X1654" s="61">
        <v>240</v>
      </c>
      <c r="AB1654" s="136" t="s">
        <v>414</v>
      </c>
      <c r="AC1654" s="179">
        <v>6030082</v>
      </c>
      <c r="AD1654" s="180" t="s">
        <v>3537</v>
      </c>
      <c r="AE1654" s="139">
        <v>1480</v>
      </c>
      <c r="AF1654" s="17">
        <v>3735</v>
      </c>
      <c r="AG1654" s="17">
        <v>0</v>
      </c>
      <c r="AH1654" s="140">
        <v>0.49939024389768699</v>
      </c>
      <c r="AI1654" s="141">
        <v>0</v>
      </c>
      <c r="AJ1654" s="142">
        <v>0</v>
      </c>
      <c r="AK1654" s="121">
        <v>0</v>
      </c>
      <c r="AL1654" s="142">
        <v>0</v>
      </c>
      <c r="AM1654" s="181">
        <v>0.416158536581406</v>
      </c>
      <c r="AN1654" s="141">
        <v>8.323170731628099E-2</v>
      </c>
      <c r="AO1654" s="140">
        <v>0</v>
      </c>
      <c r="AP1654" s="140">
        <v>0</v>
      </c>
      <c r="AQ1654" s="140">
        <v>0</v>
      </c>
      <c r="AR1654" s="142">
        <v>0</v>
      </c>
      <c r="AS1654" s="143">
        <v>0</v>
      </c>
      <c r="AT1654" s="142">
        <v>0.49939024389768699</v>
      </c>
      <c r="AU1654" s="143">
        <v>1</v>
      </c>
      <c r="AV1654" s="142">
        <v>0</v>
      </c>
      <c r="AW1654" s="143">
        <v>0</v>
      </c>
      <c r="AX1654" s="142">
        <v>0</v>
      </c>
      <c r="AY1654" s="143">
        <v>0</v>
      </c>
      <c r="AZ1654" s="142">
        <v>0.49939024389768699</v>
      </c>
      <c r="BA1654" s="143">
        <v>1</v>
      </c>
      <c r="BB1654" s="142">
        <v>0</v>
      </c>
      <c r="BC1654" s="143">
        <v>0</v>
      </c>
      <c r="BE1654" s="139">
        <v>0</v>
      </c>
      <c r="BF1654" s="139">
        <v>0</v>
      </c>
      <c r="BG1654" s="139">
        <v>0</v>
      </c>
      <c r="BH1654" s="139">
        <v>0</v>
      </c>
      <c r="BI1654" s="139">
        <v>0</v>
      </c>
      <c r="BJ1654" s="139">
        <v>0</v>
      </c>
      <c r="BK1654" s="139">
        <v>0</v>
      </c>
      <c r="BL1654" s="139">
        <v>0</v>
      </c>
      <c r="BM1654" s="139">
        <v>0</v>
      </c>
      <c r="BN1654" s="139">
        <v>0</v>
      </c>
      <c r="BO1654" s="139">
        <v>0</v>
      </c>
      <c r="BP1654" s="139">
        <v>0</v>
      </c>
      <c r="BQ1654" s="144">
        <v>0</v>
      </c>
    </row>
    <row r="1655" spans="11:69" x14ac:dyDescent="0.25">
      <c r="K1655" s="135" t="s">
        <v>328</v>
      </c>
      <c r="N1655" s="61" t="s">
        <v>3538</v>
      </c>
      <c r="V1655" s="61" t="s">
        <v>485</v>
      </c>
      <c r="W1655" s="61" t="s">
        <v>485</v>
      </c>
      <c r="X1655" s="61">
        <v>240</v>
      </c>
      <c r="AB1655" s="136" t="s">
        <v>414</v>
      </c>
      <c r="AC1655" s="179">
        <v>6030090</v>
      </c>
      <c r="AD1655" s="180" t="s">
        <v>3539</v>
      </c>
      <c r="AE1655" s="139">
        <v>0</v>
      </c>
      <c r="AF1655" s="17">
        <v>0</v>
      </c>
      <c r="AG1655" s="17">
        <v>0</v>
      </c>
      <c r="AH1655" s="140">
        <v>0.22049999986309601</v>
      </c>
      <c r="AI1655" s="141">
        <v>0</v>
      </c>
      <c r="AJ1655" s="142">
        <v>0</v>
      </c>
      <c r="AK1655" s="121">
        <v>0</v>
      </c>
      <c r="AL1655" s="142">
        <v>0</v>
      </c>
      <c r="AM1655" s="181">
        <v>0.18374999988591301</v>
      </c>
      <c r="AN1655" s="141">
        <v>3.6749999977183007E-2</v>
      </c>
      <c r="AO1655" s="140">
        <v>0</v>
      </c>
      <c r="AP1655" s="140">
        <v>0</v>
      </c>
      <c r="AQ1655" s="140">
        <v>0</v>
      </c>
      <c r="AR1655" s="142">
        <v>0</v>
      </c>
      <c r="AS1655" s="143">
        <v>0</v>
      </c>
      <c r="AT1655" s="142">
        <v>0.22049999986309601</v>
      </c>
      <c r="AU1655" s="143">
        <v>1</v>
      </c>
      <c r="AV1655" s="142">
        <v>0</v>
      </c>
      <c r="AW1655" s="143">
        <v>0</v>
      </c>
      <c r="AX1655" s="142">
        <v>0</v>
      </c>
      <c r="AY1655" s="143">
        <v>0</v>
      </c>
      <c r="AZ1655" s="142">
        <v>0.22049999986309601</v>
      </c>
      <c r="BA1655" s="143">
        <v>1</v>
      </c>
      <c r="BB1655" s="142">
        <v>0</v>
      </c>
      <c r="BC1655" s="143">
        <v>0</v>
      </c>
      <c r="BE1655" s="139">
        <v>0</v>
      </c>
      <c r="BF1655" s="139">
        <v>0</v>
      </c>
      <c r="BG1655" s="139">
        <v>0</v>
      </c>
      <c r="BH1655" s="139">
        <v>0</v>
      </c>
      <c r="BI1655" s="139">
        <v>0</v>
      </c>
      <c r="BJ1655" s="139">
        <v>0</v>
      </c>
      <c r="BK1655" s="139">
        <v>0</v>
      </c>
      <c r="BL1655" s="139">
        <v>0</v>
      </c>
      <c r="BM1655" s="139">
        <v>0</v>
      </c>
      <c r="BN1655" s="139">
        <v>0</v>
      </c>
      <c r="BO1655" s="139">
        <v>0</v>
      </c>
      <c r="BP1655" s="139">
        <v>0</v>
      </c>
      <c r="BQ1655" s="144">
        <v>0</v>
      </c>
    </row>
    <row r="1656" spans="11:69" x14ac:dyDescent="0.25">
      <c r="K1656" s="135" t="s">
        <v>328</v>
      </c>
      <c r="N1656" s="61" t="s">
        <v>1844</v>
      </c>
      <c r="V1656" s="61" t="s">
        <v>485</v>
      </c>
      <c r="W1656" s="61" t="s">
        <v>485</v>
      </c>
      <c r="X1656" s="61">
        <v>240</v>
      </c>
      <c r="AB1656" s="136" t="s">
        <v>414</v>
      </c>
      <c r="AC1656" s="179">
        <v>6030095</v>
      </c>
      <c r="AD1656" s="180" t="s">
        <v>1845</v>
      </c>
      <c r="AE1656" s="139">
        <v>32679.25</v>
      </c>
      <c r="AF1656" s="17">
        <v>131045.9</v>
      </c>
      <c r="AG1656" s="17">
        <v>134839.69</v>
      </c>
      <c r="AH1656" s="140">
        <v>136833.16304000004</v>
      </c>
      <c r="AI1656" s="141">
        <v>44743.22</v>
      </c>
      <c r="AJ1656" s="142">
        <v>134229.66</v>
      </c>
      <c r="AK1656" s="121">
        <v>109606.09000000001</v>
      </c>
      <c r="AL1656" s="142">
        <v>131527.30800000002</v>
      </c>
      <c r="AM1656" s="181">
        <v>114027.63586666669</v>
      </c>
      <c r="AN1656" s="141">
        <v>132411.61717333336</v>
      </c>
      <c r="AO1656" s="140">
        <v>133179.82285714289</v>
      </c>
      <c r="AP1656" s="140">
        <v>149611.31</v>
      </c>
      <c r="AQ1656" s="140">
        <v>154099.64930000002</v>
      </c>
      <c r="AR1656" s="142">
        <v>-19869.989300000016</v>
      </c>
      <c r="AS1656" s="143">
        <v>-0.14802979684221815</v>
      </c>
      <c r="AT1656" s="142">
        <v>-17266.486259999976</v>
      </c>
      <c r="AU1656" s="143">
        <v>-0.12618641472866132</v>
      </c>
      <c r="AV1656" s="142">
        <v>-19259.959300000017</v>
      </c>
      <c r="AW1656" s="143">
        <v>-0.14283598026664121</v>
      </c>
      <c r="AX1656" s="142">
        <v>-15381.649999999994</v>
      </c>
      <c r="AY1656" s="143">
        <v>-0.11459203576914367</v>
      </c>
      <c r="AZ1656" s="142">
        <v>-12778.146959999955</v>
      </c>
      <c r="BA1656" s="143">
        <v>-9.3384868668603058E-2</v>
      </c>
      <c r="BB1656" s="142">
        <v>-4488.3393000000215</v>
      </c>
      <c r="BC1656" s="143">
        <v>-3.0000000000000145E-2</v>
      </c>
      <c r="BE1656" s="139">
        <v>12841.637441666666</v>
      </c>
      <c r="BF1656" s="139">
        <v>12841.637441666666</v>
      </c>
      <c r="BG1656" s="139">
        <v>12841.637441666666</v>
      </c>
      <c r="BH1656" s="139">
        <v>12841.637441666666</v>
      </c>
      <c r="BI1656" s="139">
        <v>12841.637441666666</v>
      </c>
      <c r="BJ1656" s="139">
        <v>12841.637441666666</v>
      </c>
      <c r="BK1656" s="139">
        <v>12841.637441666666</v>
      </c>
      <c r="BL1656" s="139">
        <v>12841.637441666666</v>
      </c>
      <c r="BM1656" s="139">
        <v>12841.637441666666</v>
      </c>
      <c r="BN1656" s="139">
        <v>12841.637441666666</v>
      </c>
      <c r="BO1656" s="139">
        <v>12841.637441666666</v>
      </c>
      <c r="BP1656" s="139">
        <v>12841.637441666666</v>
      </c>
      <c r="BQ1656" s="144">
        <v>154099.64929999999</v>
      </c>
    </row>
    <row r="1657" spans="11:69" x14ac:dyDescent="0.25">
      <c r="K1657" s="135" t="s">
        <v>328</v>
      </c>
      <c r="N1657" s="61" t="s">
        <v>1846</v>
      </c>
      <c r="V1657" s="61" t="s">
        <v>485</v>
      </c>
      <c r="W1657" s="61" t="s">
        <v>485</v>
      </c>
      <c r="X1657" s="61">
        <v>240</v>
      </c>
      <c r="AB1657" s="136" t="s">
        <v>414</v>
      </c>
      <c r="AC1657" s="179">
        <v>6030100</v>
      </c>
      <c r="AD1657" s="180" t="s">
        <v>1847</v>
      </c>
      <c r="AE1657" s="139">
        <v>0</v>
      </c>
      <c r="AF1657" s="17">
        <v>0</v>
      </c>
      <c r="AG1657" s="17">
        <v>-8603657.8599999994</v>
      </c>
      <c r="AH1657" s="140">
        <v>-9479910.7927430999</v>
      </c>
      <c r="AI1657" s="141">
        <v>-2769805.89</v>
      </c>
      <c r="AJ1657" s="142">
        <v>-8309417.6699999999</v>
      </c>
      <c r="AK1657" s="121">
        <v>-8161866.919999999</v>
      </c>
      <c r="AL1657" s="142">
        <v>-9794240.3039999995</v>
      </c>
      <c r="AM1657" s="181">
        <v>-7907574.7917079413</v>
      </c>
      <c r="AN1657" s="141">
        <v>-9734202.9210351575</v>
      </c>
      <c r="AO1657" s="140">
        <v>-10490076.611428572</v>
      </c>
      <c r="AP1657" s="140">
        <v>-9859443.8779946212</v>
      </c>
      <c r="AQ1657" s="140">
        <v>-10991967.092975857</v>
      </c>
      <c r="AR1657" s="142">
        <v>2682549.4229758568</v>
      </c>
      <c r="AS1657" s="143">
        <v>0.32283242093616615</v>
      </c>
      <c r="AT1657" s="142">
        <v>1512056.3002327569</v>
      </c>
      <c r="AU1657" s="143">
        <v>0.15950111064233227</v>
      </c>
      <c r="AV1657" s="142">
        <v>2388309.2329758573</v>
      </c>
      <c r="AW1657" s="143">
        <v>0.27759230688141956</v>
      </c>
      <c r="AX1657" s="142">
        <v>1550026.2079946212</v>
      </c>
      <c r="AY1657" s="143">
        <v>0.18653848796056743</v>
      </c>
      <c r="AZ1657" s="142">
        <v>379533.08525152132</v>
      </c>
      <c r="BA1657" s="143">
        <v>4.0035512311155402E-2</v>
      </c>
      <c r="BB1657" s="142">
        <v>1132523.2149812356</v>
      </c>
      <c r="BC1657" s="143">
        <v>0.11486684533079233</v>
      </c>
      <c r="BE1657" s="139">
        <v>-910034.263826699</v>
      </c>
      <c r="BF1657" s="139">
        <v>-882303.00936756202</v>
      </c>
      <c r="BG1657" s="139">
        <v>-914592.85570756288</v>
      </c>
      <c r="BH1657" s="139">
        <v>-960619.2491140631</v>
      </c>
      <c r="BI1657" s="139">
        <v>-848182.48623431905</v>
      </c>
      <c r="BJ1657" s="139">
        <v>-936921.81505934801</v>
      </c>
      <c r="BK1657" s="139">
        <v>-907423.88955107005</v>
      </c>
      <c r="BL1657" s="139">
        <v>-937820.31950218591</v>
      </c>
      <c r="BM1657" s="139">
        <v>-912074.82862723805</v>
      </c>
      <c r="BN1657" s="139">
        <v>-939710.42455017206</v>
      </c>
      <c r="BO1657" s="139">
        <v>-933999.55675118498</v>
      </c>
      <c r="BP1657" s="139">
        <v>-908284.39468445396</v>
      </c>
      <c r="BQ1657" s="144">
        <v>-10991967.092975859</v>
      </c>
    </row>
    <row r="1658" spans="11:69" x14ac:dyDescent="0.25">
      <c r="K1658" s="135" t="s">
        <v>328</v>
      </c>
      <c r="N1658" s="61" t="s">
        <v>1848</v>
      </c>
      <c r="V1658" s="61" t="s">
        <v>485</v>
      </c>
      <c r="W1658" s="61" t="s">
        <v>485</v>
      </c>
      <c r="X1658" s="61">
        <v>240</v>
      </c>
      <c r="AB1658" s="136" t="s">
        <v>414</v>
      </c>
      <c r="AC1658" s="179">
        <v>6030102</v>
      </c>
      <c r="AD1658" s="180" t="s">
        <v>1849</v>
      </c>
      <c r="AE1658" s="139">
        <v>3.4599999999999999E-2</v>
      </c>
      <c r="AF1658" s="17">
        <v>-740522.09999999986</v>
      </c>
      <c r="AG1658" s="17">
        <v>7623737.21</v>
      </c>
      <c r="AH1658" s="140">
        <v>8641093.3599620517</v>
      </c>
      <c r="AI1658" s="141">
        <v>2472095.9700000002</v>
      </c>
      <c r="AJ1658" s="142">
        <v>7416287.9100000001</v>
      </c>
      <c r="AK1658" s="121">
        <v>7276933.9699999997</v>
      </c>
      <c r="AL1658" s="142">
        <v>8732320.7640000004</v>
      </c>
      <c r="AM1658" s="181">
        <v>7208560.2643904006</v>
      </c>
      <c r="AN1658" s="141">
        <v>8709467.0655716509</v>
      </c>
      <c r="AO1658" s="140">
        <v>8243188.4571428569</v>
      </c>
      <c r="AP1658" s="140">
        <v>8730134.8954882417</v>
      </c>
      <c r="AQ1658" s="140">
        <v>9896907.4065582994</v>
      </c>
      <c r="AR1658" s="142">
        <v>-2480619.4965582993</v>
      </c>
      <c r="AS1658" s="143">
        <v>-0.3344826315620073</v>
      </c>
      <c r="AT1658" s="142">
        <v>-1255814.0465962477</v>
      </c>
      <c r="AU1658" s="143">
        <v>-0.1453304569552484</v>
      </c>
      <c r="AV1658" s="142">
        <v>-2273170.1965582995</v>
      </c>
      <c r="AW1658" s="143">
        <v>-0.29817006199749369</v>
      </c>
      <c r="AX1658" s="142">
        <v>-1313846.9854882415</v>
      </c>
      <c r="AY1658" s="143">
        <v>-0.17715695526284408</v>
      </c>
      <c r="AZ1658" s="142">
        <v>-89041.535526189953</v>
      </c>
      <c r="BA1658" s="143">
        <v>-1.030442929117722E-2</v>
      </c>
      <c r="BB1658" s="142">
        <v>-1166772.5110700577</v>
      </c>
      <c r="BC1658" s="143">
        <v>-0.13364885251349887</v>
      </c>
      <c r="BE1658" s="139">
        <v>819711.27167532232</v>
      </c>
      <c r="BF1658" s="139">
        <v>794833.02247155737</v>
      </c>
      <c r="BG1658" s="139">
        <v>824269.86355618713</v>
      </c>
      <c r="BH1658" s="139">
        <v>866758.5304460281</v>
      </c>
      <c r="BI1658" s="139">
        <v>763223.14396303962</v>
      </c>
      <c r="BJ1658" s="139">
        <v>843061.09639131336</v>
      </c>
      <c r="BK1658" s="139">
        <v>816530.29634862021</v>
      </c>
      <c r="BL1658" s="139">
        <v>843959.60083414975</v>
      </c>
      <c r="BM1658" s="139">
        <v>821181.2354247882</v>
      </c>
      <c r="BN1658" s="139">
        <v>845849.70588213741</v>
      </c>
      <c r="BO1658" s="139">
        <v>840138.83808314987</v>
      </c>
      <c r="BP1658" s="139">
        <v>817390.80148200458</v>
      </c>
      <c r="BQ1658" s="144">
        <v>9896907.4065582994</v>
      </c>
    </row>
    <row r="1659" spans="11:69" x14ac:dyDescent="0.25">
      <c r="K1659" s="135" t="s">
        <v>328</v>
      </c>
      <c r="N1659" s="61" t="s">
        <v>1850</v>
      </c>
      <c r="V1659" s="61" t="s">
        <v>485</v>
      </c>
      <c r="W1659" s="61" t="s">
        <v>485</v>
      </c>
      <c r="X1659" s="61">
        <v>240</v>
      </c>
      <c r="AB1659" s="136" t="s">
        <v>414</v>
      </c>
      <c r="AC1659" s="179">
        <v>6030106</v>
      </c>
      <c r="AD1659" s="180" t="s">
        <v>1851</v>
      </c>
      <c r="AE1659" s="139">
        <v>0</v>
      </c>
      <c r="AF1659" s="17">
        <v>740522.10000000009</v>
      </c>
      <c r="AG1659" s="17">
        <v>971100.31</v>
      </c>
      <c r="AH1659" s="140">
        <v>838817.43278105324</v>
      </c>
      <c r="AI1659" s="141">
        <v>294955.61</v>
      </c>
      <c r="AJ1659" s="142">
        <v>884866.83</v>
      </c>
      <c r="AK1659" s="121">
        <v>880804.14000000013</v>
      </c>
      <c r="AL1659" s="142">
        <v>1056964.9680000003</v>
      </c>
      <c r="AM1659" s="181">
        <v>699014.52731754445</v>
      </c>
      <c r="AN1659" s="141">
        <v>1020607.0454635089</v>
      </c>
      <c r="AO1659" s="140">
        <v>992166.48000000033</v>
      </c>
      <c r="AP1659" s="140">
        <v>959978.98250638659</v>
      </c>
      <c r="AQ1659" s="140">
        <v>1095059.6864175727</v>
      </c>
      <c r="AR1659" s="142">
        <v>-210192.85641757271</v>
      </c>
      <c r="AS1659" s="143">
        <v>-0.23754179645040227</v>
      </c>
      <c r="AT1659" s="142">
        <v>-256242.25363651942</v>
      </c>
      <c r="AU1659" s="143">
        <v>-0.30548036273752949</v>
      </c>
      <c r="AV1659" s="142">
        <v>-123959.37641757261</v>
      </c>
      <c r="AW1659" s="143">
        <v>-0.1276483748806265</v>
      </c>
      <c r="AX1659" s="142">
        <v>-75112.152506386628</v>
      </c>
      <c r="AY1659" s="143">
        <v>-8.4885261781579763E-2</v>
      </c>
      <c r="AZ1659" s="142">
        <v>-121161.54972533335</v>
      </c>
      <c r="BA1659" s="143">
        <v>-0.14444329002990419</v>
      </c>
      <c r="BB1659" s="142">
        <v>-135080.70391118608</v>
      </c>
      <c r="BC1659" s="143">
        <v>-0.1407121472165016</v>
      </c>
      <c r="BE1659" s="139">
        <v>90322.992151376704</v>
      </c>
      <c r="BF1659" s="139">
        <v>87469.986896006172</v>
      </c>
      <c r="BG1659" s="139">
        <v>90322.992151376704</v>
      </c>
      <c r="BH1659" s="139">
        <v>93860.71866803609</v>
      </c>
      <c r="BI1659" s="139">
        <v>84959.342271280417</v>
      </c>
      <c r="BJ1659" s="139">
        <v>93860.71866803609</v>
      </c>
      <c r="BK1659" s="139">
        <v>90893.593202450676</v>
      </c>
      <c r="BL1659" s="139">
        <v>93860.71866803609</v>
      </c>
      <c r="BM1659" s="139">
        <v>90893.593202450676</v>
      </c>
      <c r="BN1659" s="139">
        <v>93860.71866803609</v>
      </c>
      <c r="BO1659" s="139">
        <v>93860.71866803609</v>
      </c>
      <c r="BP1659" s="139">
        <v>90893.593202450676</v>
      </c>
      <c r="BQ1659" s="144">
        <v>1095059.6864175724</v>
      </c>
    </row>
    <row r="1660" spans="11:69" x14ac:dyDescent="0.25">
      <c r="K1660" s="135" t="s">
        <v>328</v>
      </c>
      <c r="N1660" s="61" t="s">
        <v>1852</v>
      </c>
      <c r="V1660" s="61" t="s">
        <v>485</v>
      </c>
      <c r="W1660" s="61" t="s">
        <v>485</v>
      </c>
      <c r="X1660" s="61">
        <v>240</v>
      </c>
      <c r="AB1660" s="136" t="s">
        <v>414</v>
      </c>
      <c r="AC1660" s="179">
        <v>6030109</v>
      </c>
      <c r="AD1660" s="180" t="s">
        <v>1853</v>
      </c>
      <c r="AE1660" s="139">
        <v>99010.01</v>
      </c>
      <c r="AF1660" s="17">
        <v>646981.56000000006</v>
      </c>
      <c r="AG1660" s="17">
        <v>692806.26</v>
      </c>
      <c r="AH1660" s="140">
        <v>813932.48249760002</v>
      </c>
      <c r="AI1660" s="141">
        <v>177379.21</v>
      </c>
      <c r="AJ1660" s="142">
        <v>532137.63</v>
      </c>
      <c r="AK1660" s="121">
        <v>633342.5</v>
      </c>
      <c r="AL1660" s="142">
        <v>760011</v>
      </c>
      <c r="AM1660" s="181">
        <v>698871.27630866668</v>
      </c>
      <c r="AN1660" s="141">
        <v>748403.70618893334</v>
      </c>
      <c r="AO1660" s="140">
        <v>759382.14857142814</v>
      </c>
      <c r="AP1660" s="140">
        <v>751262.33570292441</v>
      </c>
      <c r="AQ1660" s="140">
        <v>751262.33570292417</v>
      </c>
      <c r="AR1660" s="142">
        <v>-219124.70570292417</v>
      </c>
      <c r="AS1660" s="143">
        <v>-0.41178201530856628</v>
      </c>
      <c r="AT1660" s="142">
        <v>62670.146794675849</v>
      </c>
      <c r="AU1660" s="143">
        <v>7.6996738847881815E-2</v>
      </c>
      <c r="AV1660" s="142">
        <v>-58456.075702924165</v>
      </c>
      <c r="AW1660" s="143">
        <v>-8.437579028648523E-2</v>
      </c>
      <c r="AX1660" s="142">
        <v>-219124.7057029244</v>
      </c>
      <c r="AY1660" s="143">
        <v>-0.41178201530856667</v>
      </c>
      <c r="AZ1660" s="142">
        <v>62670.146794675617</v>
      </c>
      <c r="BA1660" s="143">
        <v>7.6996738847881538E-2</v>
      </c>
      <c r="BB1660" s="142">
        <v>2.3283064365386963E-10</v>
      </c>
      <c r="BC1660" s="143">
        <v>3.099192287285637E-16</v>
      </c>
      <c r="BE1660" s="139">
        <v>39315.049112586465</v>
      </c>
      <c r="BF1660" s="139">
        <v>36576.099527212937</v>
      </c>
      <c r="BG1660" s="139">
        <v>37675.160213203402</v>
      </c>
      <c r="BH1660" s="139">
        <v>92769.457345365023</v>
      </c>
      <c r="BI1660" s="139">
        <v>88228.914679646143</v>
      </c>
      <c r="BJ1660" s="139">
        <v>89578.375036770434</v>
      </c>
      <c r="BK1660" s="139">
        <v>91304.309647016184</v>
      </c>
      <c r="BL1660" s="139">
        <v>71471.523516496396</v>
      </c>
      <c r="BM1660" s="139">
        <v>62560.658911886712</v>
      </c>
      <c r="BN1660" s="139">
        <v>53755.650238960399</v>
      </c>
      <c r="BO1660" s="139">
        <v>48098.162217060388</v>
      </c>
      <c r="BP1660" s="139">
        <v>39928.975256719707</v>
      </c>
      <c r="BQ1660" s="144">
        <v>751262.33570292417</v>
      </c>
    </row>
    <row r="1661" spans="11:69" x14ac:dyDescent="0.25">
      <c r="K1661" s="135" t="s">
        <v>328</v>
      </c>
      <c r="N1661" s="61" t="s">
        <v>1854</v>
      </c>
      <c r="V1661" s="61" t="s">
        <v>485</v>
      </c>
      <c r="W1661" s="61" t="s">
        <v>485</v>
      </c>
      <c r="X1661" s="61">
        <v>240</v>
      </c>
      <c r="AB1661" s="136" t="s">
        <v>414</v>
      </c>
      <c r="AC1661" s="179">
        <v>6030110</v>
      </c>
      <c r="AD1661" s="180" t="s">
        <v>1855</v>
      </c>
      <c r="AE1661" s="139">
        <v>528367.68999999994</v>
      </c>
      <c r="AF1661" s="17">
        <v>2233195.8000000003</v>
      </c>
      <c r="AG1661" s="17">
        <v>2416582.3000000003</v>
      </c>
      <c r="AH1661" s="140">
        <v>2891188.7643845645</v>
      </c>
      <c r="AI1661" s="141">
        <v>838164.4</v>
      </c>
      <c r="AJ1661" s="142">
        <v>2514493.2000000002</v>
      </c>
      <c r="AK1661" s="121">
        <v>2148744.6300000004</v>
      </c>
      <c r="AL1661" s="142">
        <v>2578493.5560000008</v>
      </c>
      <c r="AM1661" s="181">
        <v>2411352.3059012354</v>
      </c>
      <c r="AN1661" s="141">
        <v>2628581.0884833294</v>
      </c>
      <c r="AO1661" s="140">
        <v>2546735.622857146</v>
      </c>
      <c r="AP1661" s="140">
        <v>3079735.1518758591</v>
      </c>
      <c r="AQ1661" s="140">
        <v>3079735.1518758605</v>
      </c>
      <c r="AR1661" s="142">
        <v>-565241.95187586034</v>
      </c>
      <c r="AS1661" s="143">
        <v>-0.22479358937055796</v>
      </c>
      <c r="AT1661" s="142">
        <v>-188546.38749129605</v>
      </c>
      <c r="AU1661" s="143">
        <v>-6.5214139531090468E-2</v>
      </c>
      <c r="AV1661" s="142">
        <v>-663152.85187586024</v>
      </c>
      <c r="AW1661" s="143">
        <v>-0.27441765665330753</v>
      </c>
      <c r="AX1661" s="142">
        <v>-565241.95187585894</v>
      </c>
      <c r="AY1661" s="143">
        <v>-0.22479358937055741</v>
      </c>
      <c r="AZ1661" s="142">
        <v>-188546.38749129465</v>
      </c>
      <c r="BA1661" s="143">
        <v>-6.5214139531089996E-2</v>
      </c>
      <c r="BB1661" s="142">
        <v>-1.3969838619232178E-9</v>
      </c>
      <c r="BC1661" s="143">
        <v>-4.5360519428832003E-16</v>
      </c>
      <c r="BE1661" s="139">
        <v>249839.44476309072</v>
      </c>
      <c r="BF1661" s="139">
        <v>241277.2542137648</v>
      </c>
      <c r="BG1661" s="139">
        <v>246913.55904190242</v>
      </c>
      <c r="BH1661" s="139">
        <v>273312.95406906959</v>
      </c>
      <c r="BI1661" s="139">
        <v>241439.69173921208</v>
      </c>
      <c r="BJ1661" s="139">
        <v>266686.24440070352</v>
      </c>
      <c r="BK1661" s="139">
        <v>258293.58291133991</v>
      </c>
      <c r="BL1661" s="139">
        <v>266937.14340006449</v>
      </c>
      <c r="BM1661" s="139">
        <v>259574.15381549121</v>
      </c>
      <c r="BN1661" s="139">
        <v>265513.04848040332</v>
      </c>
      <c r="BO1661" s="139">
        <v>260619.65328244879</v>
      </c>
      <c r="BP1661" s="139">
        <v>249328.42175836972</v>
      </c>
      <c r="BQ1661" s="144">
        <v>3079735.1518758601</v>
      </c>
    </row>
    <row r="1662" spans="11:69" x14ac:dyDescent="0.25">
      <c r="K1662" s="135" t="s">
        <v>328</v>
      </c>
      <c r="N1662" s="61" t="s">
        <v>1856</v>
      </c>
      <c r="V1662" s="61" t="s">
        <v>485</v>
      </c>
      <c r="W1662" s="61" t="s">
        <v>485</v>
      </c>
      <c r="X1662" s="61">
        <v>240</v>
      </c>
      <c r="AB1662" s="136" t="s">
        <v>414</v>
      </c>
      <c r="AC1662" s="179">
        <v>6030111</v>
      </c>
      <c r="AD1662" s="180" t="s">
        <v>1857</v>
      </c>
      <c r="AE1662" s="139">
        <v>2044.61</v>
      </c>
      <c r="AF1662" s="17">
        <v>2765.05</v>
      </c>
      <c r="AG1662" s="17">
        <v>1284.4600000000003</v>
      </c>
      <c r="AH1662" s="140">
        <v>0</v>
      </c>
      <c r="AI1662" s="141">
        <v>0</v>
      </c>
      <c r="AJ1662" s="142">
        <v>0</v>
      </c>
      <c r="AK1662" s="121">
        <v>0</v>
      </c>
      <c r="AL1662" s="142">
        <v>0</v>
      </c>
      <c r="AM1662" s="181">
        <v>0</v>
      </c>
      <c r="AN1662" s="141">
        <v>0</v>
      </c>
      <c r="AO1662" s="140">
        <v>0</v>
      </c>
      <c r="AP1662" s="140">
        <v>0</v>
      </c>
      <c r="AQ1662" s="140">
        <v>0</v>
      </c>
      <c r="AR1662" s="142">
        <v>0</v>
      </c>
      <c r="AS1662" s="143">
        <v>0</v>
      </c>
      <c r="AT1662" s="142">
        <v>0</v>
      </c>
      <c r="AU1662" s="143">
        <v>0</v>
      </c>
      <c r="AV1662" s="142">
        <v>1284.4600000000003</v>
      </c>
      <c r="AW1662" s="143">
        <v>1</v>
      </c>
      <c r="AX1662" s="142">
        <v>0</v>
      </c>
      <c r="AY1662" s="143">
        <v>0</v>
      </c>
      <c r="AZ1662" s="142">
        <v>0</v>
      </c>
      <c r="BA1662" s="143">
        <v>0</v>
      </c>
      <c r="BB1662" s="142">
        <v>0</v>
      </c>
      <c r="BC1662" s="143">
        <v>0</v>
      </c>
      <c r="BE1662" s="139">
        <v>0</v>
      </c>
      <c r="BF1662" s="139">
        <v>0</v>
      </c>
      <c r="BG1662" s="139">
        <v>0</v>
      </c>
      <c r="BH1662" s="139">
        <v>0</v>
      </c>
      <c r="BI1662" s="139">
        <v>0</v>
      </c>
      <c r="BJ1662" s="139">
        <v>0</v>
      </c>
      <c r="BK1662" s="139">
        <v>0</v>
      </c>
      <c r="BL1662" s="139">
        <v>0</v>
      </c>
      <c r="BM1662" s="139">
        <v>0</v>
      </c>
      <c r="BN1662" s="139">
        <v>0</v>
      </c>
      <c r="BO1662" s="139">
        <v>0</v>
      </c>
      <c r="BP1662" s="139">
        <v>0</v>
      </c>
      <c r="BQ1662" s="144">
        <v>0</v>
      </c>
    </row>
    <row r="1663" spans="11:69" x14ac:dyDescent="0.25">
      <c r="K1663" s="135" t="s">
        <v>328</v>
      </c>
      <c r="N1663" s="61" t="s">
        <v>1858</v>
      </c>
      <c r="V1663" s="61" t="s">
        <v>485</v>
      </c>
      <c r="W1663" s="61" t="s">
        <v>485</v>
      </c>
      <c r="X1663" s="61">
        <v>240</v>
      </c>
      <c r="AB1663" s="136" t="s">
        <v>414</v>
      </c>
      <c r="AC1663" s="179">
        <v>6030120</v>
      </c>
      <c r="AD1663" s="180" t="s">
        <v>1859</v>
      </c>
      <c r="AE1663" s="139">
        <v>15511.85</v>
      </c>
      <c r="AF1663" s="17">
        <v>65337.829999999994</v>
      </c>
      <c r="AG1663" s="17">
        <v>39039.280000000006</v>
      </c>
      <c r="AH1663" s="140">
        <v>56568.091650000002</v>
      </c>
      <c r="AI1663" s="141">
        <v>14523.06</v>
      </c>
      <c r="AJ1663" s="142">
        <v>43569.18</v>
      </c>
      <c r="AK1663" s="121">
        <v>37359.800000000003</v>
      </c>
      <c r="AL1663" s="142">
        <v>44831.760000000009</v>
      </c>
      <c r="AM1663" s="181">
        <v>47140.076374999997</v>
      </c>
      <c r="AN1663" s="141">
        <v>46787.815275000008</v>
      </c>
      <c r="AO1663" s="140">
        <v>44331.308571428526</v>
      </c>
      <c r="AP1663" s="140">
        <v>47183.32</v>
      </c>
      <c r="AQ1663" s="140">
        <v>48598.819599999959</v>
      </c>
      <c r="AR1663" s="142">
        <v>-5029.6395999999586</v>
      </c>
      <c r="AS1663" s="143">
        <v>-0.11544030895233645</v>
      </c>
      <c r="AT1663" s="142">
        <v>7969.2720500000432</v>
      </c>
      <c r="AU1663" s="143">
        <v>0.14087928048391293</v>
      </c>
      <c r="AV1663" s="142">
        <v>-9559.5395999999528</v>
      </c>
      <c r="AW1663" s="143">
        <v>-0.24486977218842026</v>
      </c>
      <c r="AX1663" s="142">
        <v>-3614.1399999999994</v>
      </c>
      <c r="AY1663" s="143">
        <v>-8.2951756264405235E-2</v>
      </c>
      <c r="AZ1663" s="142">
        <v>9384.7716500000024</v>
      </c>
      <c r="BA1663" s="143">
        <v>0.16590221406205069</v>
      </c>
      <c r="BB1663" s="142">
        <v>-1415.4995999999592</v>
      </c>
      <c r="BC1663" s="143">
        <v>-2.9999999999999135E-2</v>
      </c>
      <c r="BE1663" s="139">
        <v>4049.9016333333298</v>
      </c>
      <c r="BF1663" s="139">
        <v>4049.9016333333298</v>
      </c>
      <c r="BG1663" s="139">
        <v>4049.9016333333298</v>
      </c>
      <c r="BH1663" s="139">
        <v>4049.9016333333298</v>
      </c>
      <c r="BI1663" s="139">
        <v>4049.9016333333298</v>
      </c>
      <c r="BJ1663" s="139">
        <v>4049.9016333333298</v>
      </c>
      <c r="BK1663" s="139">
        <v>4049.9016333333298</v>
      </c>
      <c r="BL1663" s="139">
        <v>4049.9016333333298</v>
      </c>
      <c r="BM1663" s="139">
        <v>4049.9016333333298</v>
      </c>
      <c r="BN1663" s="139">
        <v>4049.9016333333298</v>
      </c>
      <c r="BO1663" s="139">
        <v>4049.9016333333298</v>
      </c>
      <c r="BP1663" s="139">
        <v>4049.9016333333298</v>
      </c>
      <c r="BQ1663" s="144">
        <v>48598.819599999952</v>
      </c>
    </row>
    <row r="1664" spans="11:69" x14ac:dyDescent="0.25">
      <c r="K1664" s="135" t="s">
        <v>328</v>
      </c>
      <c r="N1664" s="61" t="s">
        <v>1860</v>
      </c>
      <c r="V1664" s="61" t="s">
        <v>485</v>
      </c>
      <c r="W1664" s="61" t="s">
        <v>485</v>
      </c>
      <c r="X1664" s="61">
        <v>240</v>
      </c>
      <c r="AB1664" s="136" t="s">
        <v>414</v>
      </c>
      <c r="AC1664" s="179">
        <v>6030125</v>
      </c>
      <c r="AD1664" s="180" t="s">
        <v>1861</v>
      </c>
      <c r="AE1664" s="139">
        <v>59635.82</v>
      </c>
      <c r="AF1664" s="17">
        <v>41086.710000000036</v>
      </c>
      <c r="AG1664" s="17">
        <v>163296.83999999997</v>
      </c>
      <c r="AH1664" s="140">
        <v>138080.25</v>
      </c>
      <c r="AI1664" s="141">
        <v>51082.76</v>
      </c>
      <c r="AJ1664" s="142">
        <v>153248.28</v>
      </c>
      <c r="AK1664" s="121">
        <v>137435.37</v>
      </c>
      <c r="AL1664" s="142">
        <v>164922.44400000002</v>
      </c>
      <c r="AM1664" s="181">
        <v>115066.875</v>
      </c>
      <c r="AN1664" s="141">
        <v>160448.745</v>
      </c>
      <c r="AO1664" s="140">
        <v>153443.28000000041</v>
      </c>
      <c r="AP1664" s="140">
        <v>342204.99999999994</v>
      </c>
      <c r="AQ1664" s="140">
        <v>352471.15000000008</v>
      </c>
      <c r="AR1664" s="142">
        <v>-199222.87000000008</v>
      </c>
      <c r="AS1664" s="143">
        <v>-1.3000006916880247</v>
      </c>
      <c r="AT1664" s="142">
        <v>-214390.90000000008</v>
      </c>
      <c r="AU1664" s="143">
        <v>-1.5526543441223497</v>
      </c>
      <c r="AV1664" s="142">
        <v>-189174.31000000011</v>
      </c>
      <c r="AW1664" s="143">
        <v>-1.1584688962750298</v>
      </c>
      <c r="AX1664" s="142">
        <v>-188956.71999999994</v>
      </c>
      <c r="AY1664" s="143">
        <v>-1.2330103802796348</v>
      </c>
      <c r="AZ1664" s="142">
        <v>-204124.74999999994</v>
      </c>
      <c r="BA1664" s="143">
        <v>-1.4783051884682996</v>
      </c>
      <c r="BB1664" s="142">
        <v>-10266.15000000014</v>
      </c>
      <c r="BC1664" s="143">
        <v>-3.0000000000000412E-2</v>
      </c>
      <c r="BE1664" s="139">
        <v>29372.595833333333</v>
      </c>
      <c r="BF1664" s="139">
        <v>29372.595833333333</v>
      </c>
      <c r="BG1664" s="139">
        <v>29372.595833333333</v>
      </c>
      <c r="BH1664" s="139">
        <v>29372.595833333333</v>
      </c>
      <c r="BI1664" s="139">
        <v>29372.595833333333</v>
      </c>
      <c r="BJ1664" s="139">
        <v>29372.595833333333</v>
      </c>
      <c r="BK1664" s="139">
        <v>29372.595833333333</v>
      </c>
      <c r="BL1664" s="139">
        <v>29372.595833333333</v>
      </c>
      <c r="BM1664" s="139">
        <v>29372.595833333333</v>
      </c>
      <c r="BN1664" s="139">
        <v>29372.595833333333</v>
      </c>
      <c r="BO1664" s="139">
        <v>29372.595833333333</v>
      </c>
      <c r="BP1664" s="139">
        <v>29372.595833333333</v>
      </c>
      <c r="BQ1664" s="144">
        <v>352471.14999999997</v>
      </c>
    </row>
    <row r="1665" spans="11:69" x14ac:dyDescent="0.25">
      <c r="K1665" s="135" t="s">
        <v>328</v>
      </c>
      <c r="N1665" s="61" t="s">
        <v>1862</v>
      </c>
      <c r="V1665" s="61" t="s">
        <v>485</v>
      </c>
      <c r="W1665" s="61" t="s">
        <v>485</v>
      </c>
      <c r="X1665" s="61">
        <v>240</v>
      </c>
      <c r="AB1665" s="136" t="s">
        <v>414</v>
      </c>
      <c r="AC1665" s="179">
        <v>6030130</v>
      </c>
      <c r="AD1665" s="180" t="s">
        <v>1863</v>
      </c>
      <c r="AE1665" s="139">
        <v>242603.68000000011</v>
      </c>
      <c r="AF1665" s="17">
        <v>3749448.9</v>
      </c>
      <c r="AG1665" s="17">
        <v>3101697.5999999996</v>
      </c>
      <c r="AH1665" s="140">
        <v>3443996.2409999995</v>
      </c>
      <c r="AI1665" s="141">
        <v>925297.79999999993</v>
      </c>
      <c r="AJ1665" s="142">
        <v>2775893.4</v>
      </c>
      <c r="AK1665" s="121">
        <v>2725659.6799999992</v>
      </c>
      <c r="AL1665" s="142">
        <v>3270791.6159999995</v>
      </c>
      <c r="AM1665" s="181">
        <v>2869996.8674999997</v>
      </c>
      <c r="AN1665" s="141">
        <v>3299659.053499999</v>
      </c>
      <c r="AO1665" s="140">
        <v>3006857.2114285757</v>
      </c>
      <c r="AP1665" s="140">
        <v>3854516.8252427164</v>
      </c>
      <c r="AQ1665" s="140">
        <v>3970152.3300000033</v>
      </c>
      <c r="AR1665" s="142">
        <v>-1194258.9300000034</v>
      </c>
      <c r="AS1665" s="143">
        <v>-0.43022506916151876</v>
      </c>
      <c r="AT1665" s="142">
        <v>-526156.08900000388</v>
      </c>
      <c r="AU1665" s="143">
        <v>-0.15277487319417896</v>
      </c>
      <c r="AV1665" s="142">
        <v>-868454.73000000371</v>
      </c>
      <c r="AW1665" s="143">
        <v>-0.27999335912050349</v>
      </c>
      <c r="AX1665" s="142">
        <v>-1078623.4252427164</v>
      </c>
      <c r="AY1665" s="143">
        <v>-0.3885680283121522</v>
      </c>
      <c r="AZ1665" s="142">
        <v>-410520.5842427169</v>
      </c>
      <c r="BA1665" s="143">
        <v>-0.11919890601376443</v>
      </c>
      <c r="BB1665" s="142">
        <v>-115635.50475728698</v>
      </c>
      <c r="BC1665" s="143">
        <v>-3.0000000000001425E-2</v>
      </c>
      <c r="BE1665" s="139">
        <v>330846.02750000026</v>
      </c>
      <c r="BF1665" s="139">
        <v>330846.02750000026</v>
      </c>
      <c r="BG1665" s="139">
        <v>330846.02750000026</v>
      </c>
      <c r="BH1665" s="139">
        <v>330846.02750000026</v>
      </c>
      <c r="BI1665" s="139">
        <v>330846.02750000026</v>
      </c>
      <c r="BJ1665" s="139">
        <v>330846.02750000026</v>
      </c>
      <c r="BK1665" s="139">
        <v>330846.02750000026</v>
      </c>
      <c r="BL1665" s="139">
        <v>330846.02750000026</v>
      </c>
      <c r="BM1665" s="139">
        <v>330846.02750000026</v>
      </c>
      <c r="BN1665" s="139">
        <v>330846.02750000026</v>
      </c>
      <c r="BO1665" s="139">
        <v>330846.02750000026</v>
      </c>
      <c r="BP1665" s="139">
        <v>330846.02750000026</v>
      </c>
      <c r="BQ1665" s="144">
        <v>3970152.3300000033</v>
      </c>
    </row>
    <row r="1666" spans="11:69" x14ac:dyDescent="0.25">
      <c r="K1666" s="135" t="s">
        <v>328</v>
      </c>
      <c r="N1666" s="61" t="s">
        <v>1864</v>
      </c>
      <c r="V1666" s="61" t="s">
        <v>485</v>
      </c>
      <c r="W1666" s="61" t="s">
        <v>485</v>
      </c>
      <c r="X1666" s="61">
        <v>240</v>
      </c>
      <c r="AB1666" s="136" t="s">
        <v>414</v>
      </c>
      <c r="AC1666" s="179">
        <v>6030131</v>
      </c>
      <c r="AD1666" s="180" t="s">
        <v>1865</v>
      </c>
      <c r="AE1666" s="139">
        <v>0</v>
      </c>
      <c r="AF1666" s="17">
        <v>0</v>
      </c>
      <c r="AG1666" s="17">
        <v>765104.26</v>
      </c>
      <c r="AH1666" s="140">
        <v>971383.85399999982</v>
      </c>
      <c r="AI1666" s="141">
        <v>375715.43</v>
      </c>
      <c r="AJ1666" s="142">
        <v>1127146.29</v>
      </c>
      <c r="AK1666" s="121">
        <v>1117621.8800000001</v>
      </c>
      <c r="AL1666" s="142">
        <v>1341146.2560000001</v>
      </c>
      <c r="AM1666" s="181">
        <v>809486.54499999981</v>
      </c>
      <c r="AN1666" s="141">
        <v>1279519.1890000002</v>
      </c>
      <c r="AO1666" s="140">
        <v>1288441.9885714299</v>
      </c>
      <c r="AP1666" s="140">
        <v>1170039.8058252421</v>
      </c>
      <c r="AQ1666" s="140">
        <v>1205140.9999999988</v>
      </c>
      <c r="AR1666" s="142">
        <v>-77994.709999998799</v>
      </c>
      <c r="AS1666" s="143">
        <v>-6.9196616882799475E-2</v>
      </c>
      <c r="AT1666" s="142">
        <v>-233757.14599999902</v>
      </c>
      <c r="AU1666" s="143">
        <v>-0.24064343363071697</v>
      </c>
      <c r="AV1666" s="142">
        <v>-440036.73999999883</v>
      </c>
      <c r="AW1666" s="143">
        <v>-0.57513304134523946</v>
      </c>
      <c r="AX1666" s="142">
        <v>-42893.515825242037</v>
      </c>
      <c r="AY1666" s="143">
        <v>-3.8054967847378565E-2</v>
      </c>
      <c r="AZ1666" s="142">
        <v>-198655.95182524226</v>
      </c>
      <c r="BA1666" s="143">
        <v>-0.20450818799098786</v>
      </c>
      <c r="BB1666" s="142">
        <v>-35101.194174756762</v>
      </c>
      <c r="BC1666" s="143">
        <v>-2.9999999999999572E-2</v>
      </c>
      <c r="BE1666" s="139">
        <v>100428.4166666666</v>
      </c>
      <c r="BF1666" s="139">
        <v>100428.4166666666</v>
      </c>
      <c r="BG1666" s="139">
        <v>100428.4166666666</v>
      </c>
      <c r="BH1666" s="139">
        <v>100428.4166666666</v>
      </c>
      <c r="BI1666" s="139">
        <v>100428.4166666666</v>
      </c>
      <c r="BJ1666" s="139">
        <v>100428.4166666666</v>
      </c>
      <c r="BK1666" s="139">
        <v>100428.4166666666</v>
      </c>
      <c r="BL1666" s="139">
        <v>100428.4166666666</v>
      </c>
      <c r="BM1666" s="139">
        <v>100428.4166666666</v>
      </c>
      <c r="BN1666" s="139">
        <v>100428.4166666666</v>
      </c>
      <c r="BO1666" s="139">
        <v>100428.4166666666</v>
      </c>
      <c r="BP1666" s="139">
        <v>100428.4166666666</v>
      </c>
      <c r="BQ1666" s="144">
        <v>1205140.9999999993</v>
      </c>
    </row>
    <row r="1667" spans="11:69" x14ac:dyDescent="0.25">
      <c r="K1667" s="135" t="s">
        <v>328</v>
      </c>
      <c r="N1667" s="61" t="s">
        <v>1866</v>
      </c>
      <c r="V1667" s="61" t="s">
        <v>485</v>
      </c>
      <c r="W1667" s="61" t="s">
        <v>485</v>
      </c>
      <c r="X1667" s="61">
        <v>240</v>
      </c>
      <c r="AB1667" s="136" t="s">
        <v>414</v>
      </c>
      <c r="AC1667" s="179">
        <v>6030132</v>
      </c>
      <c r="AD1667" s="180" t="s">
        <v>1867</v>
      </c>
      <c r="AE1667" s="139">
        <v>-50154.18</v>
      </c>
      <c r="AF1667" s="17">
        <v>-47758.46</v>
      </c>
      <c r="AG1667" s="17">
        <v>0</v>
      </c>
      <c r="AH1667" s="140">
        <v>0</v>
      </c>
      <c r="AI1667" s="141">
        <v>0</v>
      </c>
      <c r="AJ1667" s="142">
        <v>0</v>
      </c>
      <c r="AK1667" s="121">
        <v>0</v>
      </c>
      <c r="AL1667" s="142">
        <v>0</v>
      </c>
      <c r="AM1667" s="181">
        <v>0</v>
      </c>
      <c r="AN1667" s="141">
        <v>0</v>
      </c>
      <c r="AO1667" s="140">
        <v>0</v>
      </c>
      <c r="AP1667" s="140">
        <v>0</v>
      </c>
      <c r="AQ1667" s="140">
        <v>0</v>
      </c>
      <c r="AR1667" s="142">
        <v>0</v>
      </c>
      <c r="AS1667" s="143">
        <v>0</v>
      </c>
      <c r="AT1667" s="142">
        <v>0</v>
      </c>
      <c r="AU1667" s="143">
        <v>0</v>
      </c>
      <c r="AV1667" s="142">
        <v>0</v>
      </c>
      <c r="AW1667" s="143">
        <v>0</v>
      </c>
      <c r="AX1667" s="142">
        <v>0</v>
      </c>
      <c r="AY1667" s="143">
        <v>0</v>
      </c>
      <c r="AZ1667" s="142">
        <v>0</v>
      </c>
      <c r="BA1667" s="143">
        <v>0</v>
      </c>
      <c r="BB1667" s="142">
        <v>0</v>
      </c>
      <c r="BC1667" s="143">
        <v>0</v>
      </c>
      <c r="BE1667" s="139">
        <v>0</v>
      </c>
      <c r="BF1667" s="139">
        <v>0</v>
      </c>
      <c r="BG1667" s="139">
        <v>0</v>
      </c>
      <c r="BH1667" s="139">
        <v>0</v>
      </c>
      <c r="BI1667" s="139">
        <v>0</v>
      </c>
      <c r="BJ1667" s="139">
        <v>0</v>
      </c>
      <c r="BK1667" s="139">
        <v>0</v>
      </c>
      <c r="BL1667" s="139">
        <v>0</v>
      </c>
      <c r="BM1667" s="139">
        <v>0</v>
      </c>
      <c r="BN1667" s="139">
        <v>0</v>
      </c>
      <c r="BO1667" s="139">
        <v>0</v>
      </c>
      <c r="BP1667" s="139">
        <v>0</v>
      </c>
      <c r="BQ1667" s="144">
        <v>0</v>
      </c>
    </row>
    <row r="1668" spans="11:69" x14ac:dyDescent="0.25">
      <c r="K1668" s="135" t="s">
        <v>328</v>
      </c>
      <c r="N1668" s="61" t="s">
        <v>1868</v>
      </c>
      <c r="V1668" s="61" t="s">
        <v>485</v>
      </c>
      <c r="W1668" s="61" t="s">
        <v>485</v>
      </c>
      <c r="X1668" s="61">
        <v>240</v>
      </c>
      <c r="AB1668" s="136" t="s">
        <v>414</v>
      </c>
      <c r="AC1668" s="179">
        <v>6030133</v>
      </c>
      <c r="AD1668" s="180" t="s">
        <v>1869</v>
      </c>
      <c r="AE1668" s="139">
        <v>6205.75</v>
      </c>
      <c r="AF1668" s="17">
        <v>0</v>
      </c>
      <c r="AG1668" s="17">
        <v>0</v>
      </c>
      <c r="AH1668" s="140">
        <v>0</v>
      </c>
      <c r="AI1668" s="141">
        <v>0</v>
      </c>
      <c r="AJ1668" s="142">
        <v>0</v>
      </c>
      <c r="AK1668" s="121">
        <v>0</v>
      </c>
      <c r="AL1668" s="142">
        <v>0</v>
      </c>
      <c r="AM1668" s="181">
        <v>0</v>
      </c>
      <c r="AN1668" s="141">
        <v>0</v>
      </c>
      <c r="AO1668" s="140">
        <v>0</v>
      </c>
      <c r="AP1668" s="140">
        <v>0</v>
      </c>
      <c r="AQ1668" s="140">
        <v>0</v>
      </c>
      <c r="AR1668" s="142">
        <v>0</v>
      </c>
      <c r="AS1668" s="143">
        <v>0</v>
      </c>
      <c r="AT1668" s="142">
        <v>0</v>
      </c>
      <c r="AU1668" s="143">
        <v>0</v>
      </c>
      <c r="AV1668" s="142">
        <v>0</v>
      </c>
      <c r="AW1668" s="143">
        <v>0</v>
      </c>
      <c r="AX1668" s="142">
        <v>0</v>
      </c>
      <c r="AY1668" s="143">
        <v>0</v>
      </c>
      <c r="AZ1668" s="142">
        <v>0</v>
      </c>
      <c r="BA1668" s="143">
        <v>0</v>
      </c>
      <c r="BB1668" s="142">
        <v>0</v>
      </c>
      <c r="BC1668" s="143">
        <v>0</v>
      </c>
      <c r="BE1668" s="139">
        <v>0</v>
      </c>
      <c r="BF1668" s="139">
        <v>0</v>
      </c>
      <c r="BG1668" s="139">
        <v>0</v>
      </c>
      <c r="BH1668" s="139">
        <v>0</v>
      </c>
      <c r="BI1668" s="139">
        <v>0</v>
      </c>
      <c r="BJ1668" s="139">
        <v>0</v>
      </c>
      <c r="BK1668" s="139">
        <v>0</v>
      </c>
      <c r="BL1668" s="139">
        <v>0</v>
      </c>
      <c r="BM1668" s="139">
        <v>0</v>
      </c>
      <c r="BN1668" s="139">
        <v>0</v>
      </c>
      <c r="BO1668" s="139">
        <v>0</v>
      </c>
      <c r="BP1668" s="139">
        <v>0</v>
      </c>
      <c r="BQ1668" s="144">
        <v>0</v>
      </c>
    </row>
    <row r="1669" spans="11:69" x14ac:dyDescent="0.25">
      <c r="K1669" s="135" t="s">
        <v>328</v>
      </c>
      <c r="N1669" s="61" t="s">
        <v>1870</v>
      </c>
      <c r="V1669" s="61" t="s">
        <v>485</v>
      </c>
      <c r="W1669" s="61" t="s">
        <v>485</v>
      </c>
      <c r="X1669" s="61">
        <v>240</v>
      </c>
      <c r="AB1669" s="136" t="s">
        <v>414</v>
      </c>
      <c r="AC1669" s="179">
        <v>6030134</v>
      </c>
      <c r="AD1669" s="180" t="s">
        <v>1871</v>
      </c>
      <c r="AE1669" s="139">
        <v>-159572.95000000001</v>
      </c>
      <c r="AF1669" s="17">
        <v>-305976.48999999993</v>
      </c>
      <c r="AG1669" s="17">
        <v>-239630.94999999998</v>
      </c>
      <c r="AH1669" s="140">
        <v>0</v>
      </c>
      <c r="AI1669" s="141">
        <v>-86426.72</v>
      </c>
      <c r="AJ1669" s="142">
        <v>-259280.16</v>
      </c>
      <c r="AK1669" s="121">
        <v>-217230.43000000002</v>
      </c>
      <c r="AL1669" s="142">
        <v>-260676.516</v>
      </c>
      <c r="AM1669" s="181">
        <v>0</v>
      </c>
      <c r="AN1669" s="141">
        <v>-217230.43000000002</v>
      </c>
      <c r="AO1669" s="140">
        <v>-261504.95999999993</v>
      </c>
      <c r="AP1669" s="140">
        <v>0</v>
      </c>
      <c r="AQ1669" s="140">
        <v>0</v>
      </c>
      <c r="AR1669" s="142">
        <v>-259280.16</v>
      </c>
      <c r="AS1669" s="143">
        <v>-1</v>
      </c>
      <c r="AT1669" s="142">
        <v>0</v>
      </c>
      <c r="AU1669" s="143">
        <v>0</v>
      </c>
      <c r="AV1669" s="142">
        <v>-239630.94999999998</v>
      </c>
      <c r="AW1669" s="143">
        <v>-1</v>
      </c>
      <c r="AX1669" s="142">
        <v>-259280.16</v>
      </c>
      <c r="AY1669" s="143">
        <v>-1</v>
      </c>
      <c r="AZ1669" s="142">
        <v>0</v>
      </c>
      <c r="BA1669" s="143">
        <v>0</v>
      </c>
      <c r="BB1669" s="142">
        <v>0</v>
      </c>
      <c r="BC1669" s="143">
        <v>0</v>
      </c>
      <c r="BE1669" s="139">
        <v>0</v>
      </c>
      <c r="BF1669" s="139">
        <v>0</v>
      </c>
      <c r="BG1669" s="139">
        <v>0</v>
      </c>
      <c r="BH1669" s="139">
        <v>0</v>
      </c>
      <c r="BI1669" s="139">
        <v>0</v>
      </c>
      <c r="BJ1669" s="139">
        <v>0</v>
      </c>
      <c r="BK1669" s="139">
        <v>0</v>
      </c>
      <c r="BL1669" s="139">
        <v>0</v>
      </c>
      <c r="BM1669" s="139">
        <v>0</v>
      </c>
      <c r="BN1669" s="139">
        <v>0</v>
      </c>
      <c r="BO1669" s="139">
        <v>0</v>
      </c>
      <c r="BP1669" s="139">
        <v>0</v>
      </c>
      <c r="BQ1669" s="144">
        <v>0</v>
      </c>
    </row>
    <row r="1670" spans="11:69" x14ac:dyDescent="0.25">
      <c r="K1670" s="135" t="s">
        <v>328</v>
      </c>
      <c r="N1670" s="61" t="s">
        <v>1872</v>
      </c>
      <c r="V1670" s="61" t="s">
        <v>485</v>
      </c>
      <c r="W1670" s="61" t="s">
        <v>485</v>
      </c>
      <c r="X1670" s="61">
        <v>240</v>
      </c>
      <c r="AB1670" s="136" t="s">
        <v>414</v>
      </c>
      <c r="AC1670" s="179">
        <v>6030135</v>
      </c>
      <c r="AD1670" s="180" t="s">
        <v>1873</v>
      </c>
      <c r="AE1670" s="139">
        <v>442543.09000000008</v>
      </c>
      <c r="AF1670" s="17">
        <v>1041019.21</v>
      </c>
      <c r="AG1670" s="17">
        <v>955418.57</v>
      </c>
      <c r="AH1670" s="140">
        <v>543609.62604999996</v>
      </c>
      <c r="AI1670" s="141">
        <v>323849.01</v>
      </c>
      <c r="AJ1670" s="142">
        <v>971547.03</v>
      </c>
      <c r="AK1670" s="121">
        <v>960497.74</v>
      </c>
      <c r="AL1670" s="142">
        <v>1152597.2880000002</v>
      </c>
      <c r="AM1670" s="181">
        <v>453008.02170833322</v>
      </c>
      <c r="AN1670" s="141">
        <v>1051099.3443416667</v>
      </c>
      <c r="AO1670" s="140">
        <v>1090161.8399999994</v>
      </c>
      <c r="AP1670" s="140">
        <v>1134106.8970873787</v>
      </c>
      <c r="AQ1670" s="140">
        <v>1168130.1039999996</v>
      </c>
      <c r="AR1670" s="142">
        <v>-196583.07399999956</v>
      </c>
      <c r="AS1670" s="143">
        <v>-0.20234025521131957</v>
      </c>
      <c r="AT1670" s="142">
        <v>-624520.47794999962</v>
      </c>
      <c r="AU1670" s="143">
        <v>-1.1488399910941931</v>
      </c>
      <c r="AV1670" s="142">
        <v>-212711.53399999964</v>
      </c>
      <c r="AW1670" s="143">
        <v>-0.22263701028963634</v>
      </c>
      <c r="AX1670" s="142">
        <v>-162559.86708737863</v>
      </c>
      <c r="AY1670" s="143">
        <v>-0.16732063612749518</v>
      </c>
      <c r="AZ1670" s="142">
        <v>-590497.2710373787</v>
      </c>
      <c r="BA1670" s="143">
        <v>-1.0862524185380524</v>
      </c>
      <c r="BB1670" s="142">
        <v>-34023.206912620924</v>
      </c>
      <c r="BC1670" s="143">
        <v>-2.9999999999999617E-2</v>
      </c>
      <c r="BE1670" s="139">
        <v>97344.175333333289</v>
      </c>
      <c r="BF1670" s="139">
        <v>97344.175333333289</v>
      </c>
      <c r="BG1670" s="139">
        <v>97344.175333333289</v>
      </c>
      <c r="BH1670" s="139">
        <v>97344.175333333289</v>
      </c>
      <c r="BI1670" s="139">
        <v>97344.175333333289</v>
      </c>
      <c r="BJ1670" s="139">
        <v>97344.175333333289</v>
      </c>
      <c r="BK1670" s="139">
        <v>97344.175333333289</v>
      </c>
      <c r="BL1670" s="139">
        <v>97344.175333333289</v>
      </c>
      <c r="BM1670" s="139">
        <v>97344.175333333289</v>
      </c>
      <c r="BN1670" s="139">
        <v>97344.175333333289</v>
      </c>
      <c r="BO1670" s="139">
        <v>97344.175333333289</v>
      </c>
      <c r="BP1670" s="139">
        <v>97344.175333333289</v>
      </c>
      <c r="BQ1670" s="144">
        <v>1168130.1039999996</v>
      </c>
    </row>
    <row r="1671" spans="11:69" x14ac:dyDescent="0.25">
      <c r="K1671" s="135" t="s">
        <v>328</v>
      </c>
      <c r="N1671" s="61" t="s">
        <v>1874</v>
      </c>
      <c r="V1671" s="61" t="s">
        <v>485</v>
      </c>
      <c r="W1671" s="61" t="s">
        <v>485</v>
      </c>
      <c r="X1671" s="61">
        <v>240</v>
      </c>
      <c r="AB1671" s="136" t="s">
        <v>414</v>
      </c>
      <c r="AC1671" s="179">
        <v>6030136</v>
      </c>
      <c r="AD1671" s="180" t="s">
        <v>1875</v>
      </c>
      <c r="AE1671" s="139">
        <v>-4673.8499999999985</v>
      </c>
      <c r="AF1671" s="17">
        <v>-2722.0499999999993</v>
      </c>
      <c r="AG1671" s="17">
        <v>744.01999999999987</v>
      </c>
      <c r="AH1671" s="140">
        <v>2356.4036999999998</v>
      </c>
      <c r="AI1671" s="141">
        <v>-396.53000000000014</v>
      </c>
      <c r="AJ1671" s="142">
        <v>-1189.5900000000004</v>
      </c>
      <c r="AK1671" s="121">
        <v>-289.84000000000015</v>
      </c>
      <c r="AL1671" s="142">
        <v>-347.80800000000022</v>
      </c>
      <c r="AM1671" s="181">
        <v>1963.6697499999998</v>
      </c>
      <c r="AN1671" s="141">
        <v>102.8939499999999</v>
      </c>
      <c r="AO1671" s="140">
        <v>-1771.4228571428569</v>
      </c>
      <c r="AP1671" s="140">
        <v>17484.52</v>
      </c>
      <c r="AQ1671" s="140">
        <v>18009.0556</v>
      </c>
      <c r="AR1671" s="142">
        <v>-19198.6456</v>
      </c>
      <c r="AS1671" s="143">
        <v>-16.138876083356447</v>
      </c>
      <c r="AT1671" s="142">
        <v>-15652.651900000001</v>
      </c>
      <c r="AU1671" s="143">
        <v>-6.6426019870873576</v>
      </c>
      <c r="AV1671" s="142">
        <v>-17265.035599999999</v>
      </c>
      <c r="AW1671" s="143">
        <v>-23.205069218569395</v>
      </c>
      <c r="AX1671" s="142">
        <v>-18674.11</v>
      </c>
      <c r="AY1671" s="143">
        <v>-15.697937945006258</v>
      </c>
      <c r="AZ1671" s="142">
        <v>-15128.116300000002</v>
      </c>
      <c r="BA1671" s="143">
        <v>-6.4200019292110273</v>
      </c>
      <c r="BB1671" s="142">
        <v>-524.53559999999925</v>
      </c>
      <c r="BC1671" s="143">
        <v>-2.9999999999999957E-2</v>
      </c>
      <c r="BE1671" s="139">
        <v>1500.754633333333</v>
      </c>
      <c r="BF1671" s="139">
        <v>1500.754633333333</v>
      </c>
      <c r="BG1671" s="139">
        <v>1500.754633333333</v>
      </c>
      <c r="BH1671" s="139">
        <v>1500.754633333333</v>
      </c>
      <c r="BI1671" s="139">
        <v>1500.754633333333</v>
      </c>
      <c r="BJ1671" s="139">
        <v>1500.754633333333</v>
      </c>
      <c r="BK1671" s="139">
        <v>1500.754633333333</v>
      </c>
      <c r="BL1671" s="139">
        <v>1500.754633333333</v>
      </c>
      <c r="BM1671" s="139">
        <v>1500.754633333333</v>
      </c>
      <c r="BN1671" s="139">
        <v>1500.754633333333</v>
      </c>
      <c r="BO1671" s="139">
        <v>1500.754633333333</v>
      </c>
      <c r="BP1671" s="139">
        <v>1500.754633333333</v>
      </c>
      <c r="BQ1671" s="144">
        <v>18009.0556</v>
      </c>
    </row>
    <row r="1672" spans="11:69" x14ac:dyDescent="0.25">
      <c r="K1672" s="135" t="s">
        <v>328</v>
      </c>
      <c r="N1672" s="61" t="s">
        <v>1876</v>
      </c>
      <c r="V1672" s="61" t="s">
        <v>485</v>
      </c>
      <c r="W1672" s="61" t="s">
        <v>485</v>
      </c>
      <c r="X1672" s="61">
        <v>240</v>
      </c>
      <c r="AB1672" s="136" t="s">
        <v>414</v>
      </c>
      <c r="AC1672" s="179">
        <v>6030139</v>
      </c>
      <c r="AD1672" s="180" t="s">
        <v>1877</v>
      </c>
      <c r="AE1672" s="139">
        <v>100.08</v>
      </c>
      <c r="AF1672" s="17">
        <v>419.87</v>
      </c>
      <c r="AG1672" s="17">
        <v>0</v>
      </c>
      <c r="AH1672" s="140">
        <v>861.60374999999999</v>
      </c>
      <c r="AI1672" s="141">
        <v>0</v>
      </c>
      <c r="AJ1672" s="142">
        <v>0</v>
      </c>
      <c r="AK1672" s="121">
        <v>0</v>
      </c>
      <c r="AL1672" s="142">
        <v>0</v>
      </c>
      <c r="AM1672" s="181">
        <v>718.00312499999995</v>
      </c>
      <c r="AN1672" s="141">
        <v>143.60062500000004</v>
      </c>
      <c r="AO1672" s="140">
        <v>0</v>
      </c>
      <c r="AP1672" s="140">
        <v>0</v>
      </c>
      <c r="AQ1672" s="140">
        <v>0</v>
      </c>
      <c r="AR1672" s="142">
        <v>0</v>
      </c>
      <c r="AS1672" s="143">
        <v>0</v>
      </c>
      <c r="AT1672" s="142">
        <v>861.60374999999999</v>
      </c>
      <c r="AU1672" s="143">
        <v>1</v>
      </c>
      <c r="AV1672" s="142">
        <v>0</v>
      </c>
      <c r="AW1672" s="143">
        <v>0</v>
      </c>
      <c r="AX1672" s="142">
        <v>0</v>
      </c>
      <c r="AY1672" s="143">
        <v>0</v>
      </c>
      <c r="AZ1672" s="142">
        <v>861.60374999999999</v>
      </c>
      <c r="BA1672" s="143">
        <v>1</v>
      </c>
      <c r="BB1672" s="142">
        <v>0</v>
      </c>
      <c r="BC1672" s="143">
        <v>0</v>
      </c>
      <c r="BE1672" s="139">
        <v>0</v>
      </c>
      <c r="BF1672" s="139">
        <v>0</v>
      </c>
      <c r="BG1672" s="139">
        <v>0</v>
      </c>
      <c r="BH1672" s="139">
        <v>0</v>
      </c>
      <c r="BI1672" s="139">
        <v>0</v>
      </c>
      <c r="BJ1672" s="139">
        <v>0</v>
      </c>
      <c r="BK1672" s="139">
        <v>0</v>
      </c>
      <c r="BL1672" s="139">
        <v>0</v>
      </c>
      <c r="BM1672" s="139">
        <v>0</v>
      </c>
      <c r="BN1672" s="139">
        <v>0</v>
      </c>
      <c r="BO1672" s="139">
        <v>0</v>
      </c>
      <c r="BP1672" s="139">
        <v>0</v>
      </c>
      <c r="BQ1672" s="144">
        <v>0</v>
      </c>
    </row>
    <row r="1673" spans="11:69" x14ac:dyDescent="0.25">
      <c r="K1673" s="135" t="s">
        <v>328</v>
      </c>
      <c r="N1673" s="61" t="s">
        <v>1878</v>
      </c>
      <c r="V1673" s="61" t="s">
        <v>485</v>
      </c>
      <c r="W1673" s="61" t="s">
        <v>485</v>
      </c>
      <c r="X1673" s="61">
        <v>240</v>
      </c>
      <c r="AB1673" s="136" t="s">
        <v>414</v>
      </c>
      <c r="AC1673" s="179">
        <v>6030140</v>
      </c>
      <c r="AD1673" s="180" t="s">
        <v>1879</v>
      </c>
      <c r="AE1673" s="139">
        <v>32892.680000000008</v>
      </c>
      <c r="AF1673" s="17">
        <v>-102401.60000000001</v>
      </c>
      <c r="AG1673" s="17">
        <v>44101.119999999981</v>
      </c>
      <c r="AH1673" s="140">
        <v>41999.59889999999</v>
      </c>
      <c r="AI1673" s="141">
        <v>21988.059999999998</v>
      </c>
      <c r="AJ1673" s="142">
        <v>65964.179999999993</v>
      </c>
      <c r="AK1673" s="121">
        <v>69553.349999999991</v>
      </c>
      <c r="AL1673" s="142">
        <v>83464.01999999999</v>
      </c>
      <c r="AM1673" s="181">
        <v>34999.665749999993</v>
      </c>
      <c r="AN1673" s="141">
        <v>76553.283149999988</v>
      </c>
      <c r="AO1673" s="140">
        <v>51035.794285714299</v>
      </c>
      <c r="AP1673" s="140">
        <v>62033.08</v>
      </c>
      <c r="AQ1673" s="140">
        <v>63894.072399999968</v>
      </c>
      <c r="AR1673" s="142">
        <v>2070.1076000000248</v>
      </c>
      <c r="AS1673" s="143">
        <v>3.1382298696050269E-2</v>
      </c>
      <c r="AT1673" s="142">
        <v>-21894.473499999978</v>
      </c>
      <c r="AU1673" s="143">
        <v>-0.52130196652901806</v>
      </c>
      <c r="AV1673" s="142">
        <v>-19792.952399999987</v>
      </c>
      <c r="AW1673" s="143">
        <v>-0.44880838400475986</v>
      </c>
      <c r="AX1673" s="142">
        <v>3931.0999999999913</v>
      </c>
      <c r="AY1673" s="143">
        <v>5.9594464753446368E-2</v>
      </c>
      <c r="AZ1673" s="142">
        <v>-20033.481100000012</v>
      </c>
      <c r="BA1673" s="143">
        <v>-0.47699220051361052</v>
      </c>
      <c r="BB1673" s="142">
        <v>-1860.9923999999664</v>
      </c>
      <c r="BC1673" s="143">
        <v>-2.9999999999999458E-2</v>
      </c>
      <c r="BE1673" s="139">
        <v>5324.5060333333295</v>
      </c>
      <c r="BF1673" s="139">
        <v>5324.5060333333295</v>
      </c>
      <c r="BG1673" s="139">
        <v>5324.5060333333295</v>
      </c>
      <c r="BH1673" s="139">
        <v>5324.5060333333295</v>
      </c>
      <c r="BI1673" s="139">
        <v>5324.5060333333295</v>
      </c>
      <c r="BJ1673" s="139">
        <v>5324.5060333333295</v>
      </c>
      <c r="BK1673" s="139">
        <v>5324.5060333333295</v>
      </c>
      <c r="BL1673" s="139">
        <v>5324.5060333333295</v>
      </c>
      <c r="BM1673" s="139">
        <v>5324.5060333333295</v>
      </c>
      <c r="BN1673" s="139">
        <v>5324.5060333333295</v>
      </c>
      <c r="BO1673" s="139">
        <v>5324.5060333333295</v>
      </c>
      <c r="BP1673" s="139">
        <v>5324.5060333333295</v>
      </c>
      <c r="BQ1673" s="144">
        <v>63894.072399999968</v>
      </c>
    </row>
    <row r="1674" spans="11:69" x14ac:dyDescent="0.25">
      <c r="K1674" s="135" t="s">
        <v>328</v>
      </c>
      <c r="N1674" s="61" t="s">
        <v>1880</v>
      </c>
      <c r="V1674" s="61" t="s">
        <v>485</v>
      </c>
      <c r="W1674" s="61" t="s">
        <v>485</v>
      </c>
      <c r="X1674" s="61">
        <v>240</v>
      </c>
      <c r="AB1674" s="136" t="s">
        <v>414</v>
      </c>
      <c r="AC1674" s="179">
        <v>6030142</v>
      </c>
      <c r="AD1674" s="180" t="s">
        <v>1881</v>
      </c>
      <c r="AE1674" s="139">
        <v>0</v>
      </c>
      <c r="AF1674" s="17">
        <v>-3942.69</v>
      </c>
      <c r="AG1674" s="17">
        <v>-5203.96</v>
      </c>
      <c r="AH1674" s="140">
        <v>0</v>
      </c>
      <c r="AI1674" s="141">
        <v>-1781.29</v>
      </c>
      <c r="AJ1674" s="142">
        <v>-5343.87</v>
      </c>
      <c r="AK1674" s="121">
        <v>-4498.3099999999995</v>
      </c>
      <c r="AL1674" s="142">
        <v>-5397.9719999999998</v>
      </c>
      <c r="AM1674" s="181">
        <v>0</v>
      </c>
      <c r="AN1674" s="141">
        <v>-4498.3099999999995</v>
      </c>
      <c r="AO1674" s="140">
        <v>-5437.56</v>
      </c>
      <c r="AP1674" s="140">
        <v>-0.22000000000008399</v>
      </c>
      <c r="AQ1674" s="140">
        <v>-0.22660000000008701</v>
      </c>
      <c r="AR1674" s="142">
        <v>-5343.6433999999999</v>
      </c>
      <c r="AS1674" s="143">
        <v>-0.99995759627386149</v>
      </c>
      <c r="AT1674" s="142">
        <v>0.22660000000008701</v>
      </c>
      <c r="AU1674" s="143">
        <v>0</v>
      </c>
      <c r="AV1674" s="142">
        <v>-5203.7334000000001</v>
      </c>
      <c r="AW1674" s="143">
        <v>-0.99995645623717322</v>
      </c>
      <c r="AX1674" s="142">
        <v>-5343.65</v>
      </c>
      <c r="AY1674" s="143">
        <v>-0.999958831333846</v>
      </c>
      <c r="AZ1674" s="142">
        <v>0.22000000000008399</v>
      </c>
      <c r="BA1674" s="143">
        <v>0</v>
      </c>
      <c r="BB1674" s="142">
        <v>6.6000000000030201E-3</v>
      </c>
      <c r="BC1674" s="143">
        <v>3.0000000000002275E-2</v>
      </c>
      <c r="BE1674" s="139">
        <v>-1.888333333334E-2</v>
      </c>
      <c r="BF1674" s="139">
        <v>-1.888333333334E-2</v>
      </c>
      <c r="BG1674" s="139">
        <v>-1.888333333334E-2</v>
      </c>
      <c r="BH1674" s="139">
        <v>-1.888333333334E-2</v>
      </c>
      <c r="BI1674" s="139">
        <v>-1.888333333334E-2</v>
      </c>
      <c r="BJ1674" s="139">
        <v>-1.888333333334E-2</v>
      </c>
      <c r="BK1674" s="139">
        <v>-1.888333333334E-2</v>
      </c>
      <c r="BL1674" s="139">
        <v>-1.888333333334E-2</v>
      </c>
      <c r="BM1674" s="139">
        <v>-1.888333333334E-2</v>
      </c>
      <c r="BN1674" s="139">
        <v>-1.888333333334E-2</v>
      </c>
      <c r="BO1674" s="139">
        <v>-1.888333333334E-2</v>
      </c>
      <c r="BP1674" s="139">
        <v>-1.888333333334E-2</v>
      </c>
      <c r="BQ1674" s="144">
        <v>-0.22660000000007999</v>
      </c>
    </row>
    <row r="1675" spans="11:69" x14ac:dyDescent="0.25">
      <c r="K1675" s="135" t="s">
        <v>328</v>
      </c>
      <c r="N1675" s="61" t="s">
        <v>1882</v>
      </c>
      <c r="V1675" s="61" t="s">
        <v>485</v>
      </c>
      <c r="W1675" s="61" t="s">
        <v>485</v>
      </c>
      <c r="X1675" s="61">
        <v>240</v>
      </c>
      <c r="AB1675" s="136" t="s">
        <v>414</v>
      </c>
      <c r="AC1675" s="179">
        <v>6030146</v>
      </c>
      <c r="AD1675" s="180" t="s">
        <v>1883</v>
      </c>
      <c r="AE1675" s="139">
        <v>0</v>
      </c>
      <c r="AF1675" s="17">
        <v>0</v>
      </c>
      <c r="AG1675" s="17">
        <v>0</v>
      </c>
      <c r="AH1675" s="140">
        <v>0</v>
      </c>
      <c r="AI1675" s="141">
        <v>0</v>
      </c>
      <c r="AJ1675" s="142">
        <v>0</v>
      </c>
      <c r="AK1675" s="121">
        <v>19517.41</v>
      </c>
      <c r="AL1675" s="142">
        <v>23420.892</v>
      </c>
      <c r="AM1675" s="181">
        <v>0</v>
      </c>
      <c r="AN1675" s="141">
        <v>19517.41</v>
      </c>
      <c r="AO1675" s="140">
        <v>0</v>
      </c>
      <c r="AP1675" s="140">
        <v>141920</v>
      </c>
      <c r="AQ1675" s="140">
        <v>146177.59999999951</v>
      </c>
      <c r="AR1675" s="142">
        <v>-146177.59999999951</v>
      </c>
      <c r="AS1675" s="143">
        <v>0</v>
      </c>
      <c r="AT1675" s="142">
        <v>-146177.59999999951</v>
      </c>
      <c r="AU1675" s="143">
        <v>0</v>
      </c>
      <c r="AV1675" s="142">
        <v>-146177.59999999951</v>
      </c>
      <c r="AW1675" s="143">
        <v>0</v>
      </c>
      <c r="AX1675" s="142">
        <v>-141920</v>
      </c>
      <c r="AY1675" s="143">
        <v>0</v>
      </c>
      <c r="AZ1675" s="142">
        <v>-141920</v>
      </c>
      <c r="BA1675" s="143">
        <v>0</v>
      </c>
      <c r="BB1675" s="142">
        <v>-4257.5999999995111</v>
      </c>
      <c r="BC1675" s="143">
        <v>-2.9999999999996554E-2</v>
      </c>
      <c r="BE1675" s="139">
        <v>12181.466666666631</v>
      </c>
      <c r="BF1675" s="139">
        <v>12181.466666666631</v>
      </c>
      <c r="BG1675" s="139">
        <v>12181.466666666631</v>
      </c>
      <c r="BH1675" s="139">
        <v>12181.466666666631</v>
      </c>
      <c r="BI1675" s="139">
        <v>12181.466666666631</v>
      </c>
      <c r="BJ1675" s="139">
        <v>12181.466666666631</v>
      </c>
      <c r="BK1675" s="139">
        <v>12181.466666666631</v>
      </c>
      <c r="BL1675" s="139">
        <v>12181.466666666631</v>
      </c>
      <c r="BM1675" s="139">
        <v>12181.466666666631</v>
      </c>
      <c r="BN1675" s="139">
        <v>12181.466666666631</v>
      </c>
      <c r="BO1675" s="139">
        <v>12181.466666666631</v>
      </c>
      <c r="BP1675" s="139">
        <v>12181.466666666631</v>
      </c>
      <c r="BQ1675" s="144">
        <v>146177.59999999957</v>
      </c>
    </row>
    <row r="1676" spans="11:69" x14ac:dyDescent="0.25">
      <c r="K1676" s="135" t="s">
        <v>328</v>
      </c>
      <c r="N1676" s="61" t="s">
        <v>1884</v>
      </c>
      <c r="V1676" s="61" t="s">
        <v>485</v>
      </c>
      <c r="W1676" s="61" t="s">
        <v>485</v>
      </c>
      <c r="X1676" s="61">
        <v>240</v>
      </c>
      <c r="AB1676" s="136" t="s">
        <v>414</v>
      </c>
      <c r="AC1676" s="179">
        <v>6030150</v>
      </c>
      <c r="AD1676" s="180" t="s">
        <v>1885</v>
      </c>
      <c r="AE1676" s="139">
        <v>-386658.5</v>
      </c>
      <c r="AF1676" s="17">
        <v>17137.25</v>
      </c>
      <c r="AG1676" s="17">
        <v>0</v>
      </c>
      <c r="AH1676" s="140">
        <v>0</v>
      </c>
      <c r="AI1676" s="141">
        <v>0</v>
      </c>
      <c r="AJ1676" s="142">
        <v>0</v>
      </c>
      <c r="AK1676" s="121">
        <v>0</v>
      </c>
      <c r="AL1676" s="142">
        <v>0</v>
      </c>
      <c r="AM1676" s="181">
        <v>0</v>
      </c>
      <c r="AN1676" s="141">
        <v>0</v>
      </c>
      <c r="AO1676" s="140">
        <v>0</v>
      </c>
      <c r="AP1676" s="140">
        <v>0</v>
      </c>
      <c r="AQ1676" s="140">
        <v>0</v>
      </c>
      <c r="AR1676" s="142">
        <v>0</v>
      </c>
      <c r="AS1676" s="143">
        <v>0</v>
      </c>
      <c r="AT1676" s="142">
        <v>0</v>
      </c>
      <c r="AU1676" s="143">
        <v>0</v>
      </c>
      <c r="AV1676" s="142">
        <v>0</v>
      </c>
      <c r="AW1676" s="143">
        <v>0</v>
      </c>
      <c r="AX1676" s="142">
        <v>0</v>
      </c>
      <c r="AY1676" s="143">
        <v>0</v>
      </c>
      <c r="AZ1676" s="142">
        <v>0</v>
      </c>
      <c r="BA1676" s="143">
        <v>0</v>
      </c>
      <c r="BB1676" s="142">
        <v>0</v>
      </c>
      <c r="BC1676" s="143">
        <v>0</v>
      </c>
      <c r="BE1676" s="139">
        <v>0</v>
      </c>
      <c r="BF1676" s="139">
        <v>0</v>
      </c>
      <c r="BG1676" s="139">
        <v>0</v>
      </c>
      <c r="BH1676" s="139">
        <v>0</v>
      </c>
      <c r="BI1676" s="139">
        <v>0</v>
      </c>
      <c r="BJ1676" s="139">
        <v>0</v>
      </c>
      <c r="BK1676" s="139">
        <v>0</v>
      </c>
      <c r="BL1676" s="139">
        <v>0</v>
      </c>
      <c r="BM1676" s="139">
        <v>0</v>
      </c>
      <c r="BN1676" s="139">
        <v>0</v>
      </c>
      <c r="BO1676" s="139">
        <v>0</v>
      </c>
      <c r="BP1676" s="139">
        <v>0</v>
      </c>
      <c r="BQ1676" s="144">
        <v>0</v>
      </c>
    </row>
    <row r="1677" spans="11:69" x14ac:dyDescent="0.25">
      <c r="K1677" s="135" t="s">
        <v>328</v>
      </c>
      <c r="N1677" s="61" t="s">
        <v>3540</v>
      </c>
      <c r="V1677" s="61" t="s">
        <v>485</v>
      </c>
      <c r="W1677" s="61" t="s">
        <v>485</v>
      </c>
      <c r="X1677" s="61">
        <v>240</v>
      </c>
      <c r="AB1677" s="136" t="s">
        <v>414</v>
      </c>
      <c r="AC1677" s="179">
        <v>6030151</v>
      </c>
      <c r="AD1677" s="180" t="s">
        <v>3541</v>
      </c>
      <c r="AE1677" s="139">
        <v>63910.26</v>
      </c>
      <c r="AF1677" s="17">
        <v>163840.00000000003</v>
      </c>
      <c r="AG1677" s="17">
        <v>3.0000000024302E-2</v>
      </c>
      <c r="AH1677" s="140">
        <v>153127.15634999998</v>
      </c>
      <c r="AI1677" s="141">
        <v>0</v>
      </c>
      <c r="AJ1677" s="142">
        <v>0</v>
      </c>
      <c r="AK1677" s="121">
        <v>0</v>
      </c>
      <c r="AL1677" s="142">
        <v>0</v>
      </c>
      <c r="AM1677" s="181">
        <v>127605.96362499997</v>
      </c>
      <c r="AN1677" s="141">
        <v>25521.192725000001</v>
      </c>
      <c r="AO1677" s="140">
        <v>0</v>
      </c>
      <c r="AP1677" s="140">
        <v>-4.9999999974715999E-2</v>
      </c>
      <c r="AQ1677" s="140">
        <v>-5.1499999973957003E-2</v>
      </c>
      <c r="AR1677" s="142">
        <v>5.1499999973957003E-2</v>
      </c>
      <c r="AS1677" s="143">
        <v>0</v>
      </c>
      <c r="AT1677" s="142">
        <v>153127.20784999995</v>
      </c>
      <c r="AU1677" s="143">
        <v>1.0000003363217942</v>
      </c>
      <c r="AV1677" s="142">
        <v>8.1499999998259007E-2</v>
      </c>
      <c r="AW1677" s="143">
        <v>2.7166666644079522</v>
      </c>
      <c r="AX1677" s="142">
        <v>4.9999999974715999E-2</v>
      </c>
      <c r="AY1677" s="143">
        <v>0</v>
      </c>
      <c r="AZ1677" s="142">
        <v>153127.20634999996</v>
      </c>
      <c r="BA1677" s="143">
        <v>1.000000326526014</v>
      </c>
      <c r="BB1677" s="142">
        <v>1.4999999992410043E-3</v>
      </c>
      <c r="BC1677" s="143">
        <v>2.9999999999990486E-2</v>
      </c>
      <c r="BE1677" s="139">
        <v>-4.2916666644960003E-3</v>
      </c>
      <c r="BF1677" s="139">
        <v>-4.2916666644960003E-3</v>
      </c>
      <c r="BG1677" s="139">
        <v>-4.2916666644960003E-3</v>
      </c>
      <c r="BH1677" s="139">
        <v>-4.2916666644960003E-3</v>
      </c>
      <c r="BI1677" s="139">
        <v>-4.2916666644960003E-3</v>
      </c>
      <c r="BJ1677" s="139">
        <v>-4.2916666644960003E-3</v>
      </c>
      <c r="BK1677" s="139">
        <v>-4.2916666644960003E-3</v>
      </c>
      <c r="BL1677" s="139">
        <v>-4.2916666644960003E-3</v>
      </c>
      <c r="BM1677" s="139">
        <v>-4.2916666644960003E-3</v>
      </c>
      <c r="BN1677" s="139">
        <v>-4.2916666644960003E-3</v>
      </c>
      <c r="BO1677" s="139">
        <v>-4.2916666644960003E-3</v>
      </c>
      <c r="BP1677" s="139">
        <v>-4.2916666644960003E-3</v>
      </c>
      <c r="BQ1677" s="144">
        <v>-5.1499999973952E-2</v>
      </c>
    </row>
    <row r="1678" spans="11:69" x14ac:dyDescent="0.25">
      <c r="K1678" s="135" t="s">
        <v>328</v>
      </c>
      <c r="N1678" s="61" t="s">
        <v>1886</v>
      </c>
      <c r="V1678" s="61" t="s">
        <v>485</v>
      </c>
      <c r="W1678" s="61" t="s">
        <v>485</v>
      </c>
      <c r="X1678" s="61">
        <v>240</v>
      </c>
      <c r="AB1678" s="136" t="s">
        <v>414</v>
      </c>
      <c r="AC1678" s="179">
        <v>6030160</v>
      </c>
      <c r="AD1678" s="180" t="s">
        <v>1887</v>
      </c>
      <c r="AE1678" s="139">
        <v>25215.35</v>
      </c>
      <c r="AF1678" s="17">
        <v>86890.08</v>
      </c>
      <c r="AG1678" s="17">
        <v>86320.83</v>
      </c>
      <c r="AH1678" s="140">
        <v>25351.727269999999</v>
      </c>
      <c r="AI1678" s="141">
        <v>31293.540000000005</v>
      </c>
      <c r="AJ1678" s="142">
        <v>93880.62000000001</v>
      </c>
      <c r="AK1678" s="121">
        <v>80486</v>
      </c>
      <c r="AL1678" s="142">
        <v>96583.200000000012</v>
      </c>
      <c r="AM1678" s="181">
        <v>21126.439391666663</v>
      </c>
      <c r="AN1678" s="141">
        <v>84711.287878333329</v>
      </c>
      <c r="AO1678" s="140">
        <v>95774.588571428554</v>
      </c>
      <c r="AP1678" s="140">
        <v>45921.52669902912</v>
      </c>
      <c r="AQ1678" s="140">
        <v>47299.172500000015</v>
      </c>
      <c r="AR1678" s="142">
        <v>46581.447499999995</v>
      </c>
      <c r="AS1678" s="143">
        <v>0.4961774592029749</v>
      </c>
      <c r="AT1678" s="142">
        <v>-21947.445230000016</v>
      </c>
      <c r="AU1678" s="143">
        <v>-0.86571794482703968</v>
      </c>
      <c r="AV1678" s="142">
        <v>39021.657499999987</v>
      </c>
      <c r="AW1678" s="143">
        <v>0.45205378006675778</v>
      </c>
      <c r="AX1678" s="142">
        <v>47959.09330097089</v>
      </c>
      <c r="AY1678" s="143">
        <v>0.51085190213881082</v>
      </c>
      <c r="AZ1678" s="142">
        <v>-20569.799429029121</v>
      </c>
      <c r="BA1678" s="143">
        <v>-0.81137664546314447</v>
      </c>
      <c r="BB1678" s="142">
        <v>-1377.6458009708949</v>
      </c>
      <c r="BC1678" s="143">
        <v>-3.0000000000000464E-2</v>
      </c>
      <c r="BE1678" s="139">
        <v>3941.5977083333346</v>
      </c>
      <c r="BF1678" s="139">
        <v>3941.5977083333346</v>
      </c>
      <c r="BG1678" s="139">
        <v>3941.5977083333346</v>
      </c>
      <c r="BH1678" s="139">
        <v>3941.5977083333346</v>
      </c>
      <c r="BI1678" s="139">
        <v>3941.5977083333346</v>
      </c>
      <c r="BJ1678" s="139">
        <v>3941.5977083333346</v>
      </c>
      <c r="BK1678" s="139">
        <v>3941.5977083333346</v>
      </c>
      <c r="BL1678" s="139">
        <v>3941.5977083333346</v>
      </c>
      <c r="BM1678" s="139">
        <v>3941.5977083333346</v>
      </c>
      <c r="BN1678" s="139">
        <v>3941.5977083333346</v>
      </c>
      <c r="BO1678" s="139">
        <v>3941.5977083333346</v>
      </c>
      <c r="BP1678" s="139">
        <v>3941.5977083333346</v>
      </c>
      <c r="BQ1678" s="144">
        <v>47299.172500000015</v>
      </c>
    </row>
    <row r="1679" spans="11:69" x14ac:dyDescent="0.25">
      <c r="K1679" s="135" t="s">
        <v>328</v>
      </c>
      <c r="N1679" s="61" t="s">
        <v>1888</v>
      </c>
      <c r="V1679" s="61" t="s">
        <v>485</v>
      </c>
      <c r="W1679" s="61" t="s">
        <v>485</v>
      </c>
      <c r="X1679" s="61">
        <v>240</v>
      </c>
      <c r="AB1679" s="136" t="s">
        <v>414</v>
      </c>
      <c r="AC1679" s="179">
        <v>6030161</v>
      </c>
      <c r="AD1679" s="180" t="s">
        <v>1889</v>
      </c>
      <c r="AE1679" s="139">
        <v>0</v>
      </c>
      <c r="AF1679" s="17">
        <v>-27331.33</v>
      </c>
      <c r="AG1679" s="17">
        <v>-37666.780000000006</v>
      </c>
      <c r="AH1679" s="140">
        <v>-0.430499999999848</v>
      </c>
      <c r="AI1679" s="141">
        <v>-12738.03</v>
      </c>
      <c r="AJ1679" s="142">
        <v>-38214.090000000004</v>
      </c>
      <c r="AK1679" s="121">
        <v>-31215.97</v>
      </c>
      <c r="AL1679" s="142">
        <v>-37459.164000000004</v>
      </c>
      <c r="AM1679" s="181">
        <v>-0.358749999999873</v>
      </c>
      <c r="AN1679" s="141">
        <v>-31216.04175</v>
      </c>
      <c r="AO1679" s="140">
        <v>-37761.205714285701</v>
      </c>
      <c r="AP1679" s="140">
        <v>0</v>
      </c>
      <c r="AQ1679" s="140">
        <v>0</v>
      </c>
      <c r="AR1679" s="142">
        <v>-38214.090000000004</v>
      </c>
      <c r="AS1679" s="143">
        <v>-1</v>
      </c>
      <c r="AT1679" s="142">
        <v>-0.430499999999848</v>
      </c>
      <c r="AU1679" s="143">
        <v>-1</v>
      </c>
      <c r="AV1679" s="142">
        <v>-37666.780000000006</v>
      </c>
      <c r="AW1679" s="143">
        <v>-1</v>
      </c>
      <c r="AX1679" s="142">
        <v>-38214.090000000004</v>
      </c>
      <c r="AY1679" s="143">
        <v>-1</v>
      </c>
      <c r="AZ1679" s="142">
        <v>-0.430499999999848</v>
      </c>
      <c r="BA1679" s="143">
        <v>-1</v>
      </c>
      <c r="BB1679" s="142">
        <v>0</v>
      </c>
      <c r="BC1679" s="143">
        <v>0</v>
      </c>
      <c r="BE1679" s="139">
        <v>0</v>
      </c>
      <c r="BF1679" s="139">
        <v>0</v>
      </c>
      <c r="BG1679" s="139">
        <v>0</v>
      </c>
      <c r="BH1679" s="139">
        <v>0</v>
      </c>
      <c r="BI1679" s="139">
        <v>0</v>
      </c>
      <c r="BJ1679" s="139">
        <v>0</v>
      </c>
      <c r="BK1679" s="139">
        <v>0</v>
      </c>
      <c r="BL1679" s="139">
        <v>0</v>
      </c>
      <c r="BM1679" s="139">
        <v>0</v>
      </c>
      <c r="BN1679" s="139">
        <v>0</v>
      </c>
      <c r="BO1679" s="139">
        <v>0</v>
      </c>
      <c r="BP1679" s="139">
        <v>0</v>
      </c>
      <c r="BQ1679" s="144">
        <v>0</v>
      </c>
    </row>
    <row r="1680" spans="11:69" x14ac:dyDescent="0.25">
      <c r="K1680" s="135" t="s">
        <v>328</v>
      </c>
      <c r="N1680" s="61" t="s">
        <v>1890</v>
      </c>
      <c r="V1680" s="61" t="s">
        <v>485</v>
      </c>
      <c r="W1680" s="61" t="s">
        <v>485</v>
      </c>
      <c r="X1680" s="61">
        <v>240</v>
      </c>
      <c r="AB1680" s="136" t="s">
        <v>414</v>
      </c>
      <c r="AC1680" s="179">
        <v>6030180</v>
      </c>
      <c r="AD1680" s="180" t="s">
        <v>1891</v>
      </c>
      <c r="AE1680" s="139">
        <v>14083.03</v>
      </c>
      <c r="AF1680" s="17">
        <v>72850.899999999994</v>
      </c>
      <c r="AG1680" s="17">
        <v>46303.17</v>
      </c>
      <c r="AH1680" s="140">
        <v>149042.99549999999</v>
      </c>
      <c r="AI1680" s="141">
        <v>18461</v>
      </c>
      <c r="AJ1680" s="142">
        <v>55383</v>
      </c>
      <c r="AK1680" s="121">
        <v>56851.18</v>
      </c>
      <c r="AL1680" s="142">
        <v>68221.415999999997</v>
      </c>
      <c r="AM1680" s="181">
        <v>124202.49624999998</v>
      </c>
      <c r="AN1680" s="141">
        <v>81691.679250000016</v>
      </c>
      <c r="AO1680" s="140">
        <v>62437.251428571413</v>
      </c>
      <c r="AP1680" s="140">
        <v>147848.84</v>
      </c>
      <c r="AQ1680" s="140">
        <v>152284.30520000041</v>
      </c>
      <c r="AR1680" s="142">
        <v>-96901.30520000041</v>
      </c>
      <c r="AS1680" s="143">
        <v>-1.7496579311341098</v>
      </c>
      <c r="AT1680" s="142">
        <v>-3241.30970000042</v>
      </c>
      <c r="AU1680" s="143">
        <v>-2.174748091399183E-2</v>
      </c>
      <c r="AV1680" s="142">
        <v>-105981.13520000041</v>
      </c>
      <c r="AW1680" s="143">
        <v>-2.2888526897834516</v>
      </c>
      <c r="AX1680" s="142">
        <v>-92465.84</v>
      </c>
      <c r="AY1680" s="143">
        <v>-1.6695708069263131</v>
      </c>
      <c r="AZ1680" s="142">
        <v>1194.1554999999935</v>
      </c>
      <c r="BA1680" s="143">
        <v>8.0121544524378099E-3</v>
      </c>
      <c r="BB1680" s="142">
        <v>-4435.4652000004135</v>
      </c>
      <c r="BC1680" s="143">
        <v>-3.0000000000002799E-2</v>
      </c>
      <c r="BE1680" s="139">
        <v>12690.358766666701</v>
      </c>
      <c r="BF1680" s="139">
        <v>12690.358766666701</v>
      </c>
      <c r="BG1680" s="139">
        <v>12690.358766666701</v>
      </c>
      <c r="BH1680" s="139">
        <v>12690.358766666701</v>
      </c>
      <c r="BI1680" s="139">
        <v>12690.358766666701</v>
      </c>
      <c r="BJ1680" s="139">
        <v>12690.358766666701</v>
      </c>
      <c r="BK1680" s="139">
        <v>12690.358766666701</v>
      </c>
      <c r="BL1680" s="139">
        <v>12690.358766666701</v>
      </c>
      <c r="BM1680" s="139">
        <v>12690.358766666701</v>
      </c>
      <c r="BN1680" s="139">
        <v>12690.358766666701</v>
      </c>
      <c r="BO1680" s="139">
        <v>12690.358766666701</v>
      </c>
      <c r="BP1680" s="139">
        <v>12690.358766666701</v>
      </c>
      <c r="BQ1680" s="144">
        <v>152284.30520000041</v>
      </c>
    </row>
    <row r="1681" spans="11:69" x14ac:dyDescent="0.25">
      <c r="K1681" s="135" t="s">
        <v>328</v>
      </c>
      <c r="N1681" s="61" t="s">
        <v>1892</v>
      </c>
      <c r="V1681" s="61" t="s">
        <v>485</v>
      </c>
      <c r="W1681" s="61" t="s">
        <v>485</v>
      </c>
      <c r="X1681" s="61">
        <v>240</v>
      </c>
      <c r="AB1681" s="136" t="s">
        <v>414</v>
      </c>
      <c r="AC1681" s="179">
        <v>6030190</v>
      </c>
      <c r="AD1681" s="180" t="s">
        <v>1893</v>
      </c>
      <c r="AE1681" s="139">
        <v>42961</v>
      </c>
      <c r="AF1681" s="17">
        <v>149431.41999999998</v>
      </c>
      <c r="AG1681" s="17">
        <v>173450.25000000003</v>
      </c>
      <c r="AH1681" s="140">
        <v>270065.25000000006</v>
      </c>
      <c r="AI1681" s="141">
        <v>62709.93</v>
      </c>
      <c r="AJ1681" s="142">
        <v>188129.79</v>
      </c>
      <c r="AK1681" s="121">
        <v>166368.44999999995</v>
      </c>
      <c r="AL1681" s="142">
        <v>199642.13999999993</v>
      </c>
      <c r="AM1681" s="181">
        <v>225054.37500000003</v>
      </c>
      <c r="AN1681" s="141">
        <v>211379.32499999998</v>
      </c>
      <c r="AO1681" s="140">
        <v>191564.1428571429</v>
      </c>
      <c r="AP1681" s="140">
        <v>285200.00000000012</v>
      </c>
      <c r="AQ1681" s="140">
        <v>293756.00000000035</v>
      </c>
      <c r="AR1681" s="142">
        <v>-105626.21000000034</v>
      </c>
      <c r="AS1681" s="143">
        <v>-0.56145393028929835</v>
      </c>
      <c r="AT1681" s="142">
        <v>-23690.750000000291</v>
      </c>
      <c r="AU1681" s="143">
        <v>-8.77223189581047E-2</v>
      </c>
      <c r="AV1681" s="142">
        <v>-120305.75000000032</v>
      </c>
      <c r="AW1681" s="143">
        <v>-0.69360378552351643</v>
      </c>
      <c r="AX1681" s="142">
        <v>-97070.210000000108</v>
      </c>
      <c r="AY1681" s="143">
        <v>-0.51597468960125936</v>
      </c>
      <c r="AZ1681" s="142">
        <v>-15134.750000000058</v>
      </c>
      <c r="BA1681" s="143">
        <v>-5.6041086367091118E-2</v>
      </c>
      <c r="BB1681" s="142">
        <v>-8556.0000000002328</v>
      </c>
      <c r="BC1681" s="143">
        <v>-3.0000000000000804E-2</v>
      </c>
      <c r="BE1681" s="139">
        <v>24479.666666666701</v>
      </c>
      <c r="BF1681" s="139">
        <v>24479.666666666701</v>
      </c>
      <c r="BG1681" s="139">
        <v>24479.666666666701</v>
      </c>
      <c r="BH1681" s="139">
        <v>24479.666666666701</v>
      </c>
      <c r="BI1681" s="139">
        <v>24479.666666666701</v>
      </c>
      <c r="BJ1681" s="139">
        <v>24479.666666666701</v>
      </c>
      <c r="BK1681" s="139">
        <v>24479.666666666701</v>
      </c>
      <c r="BL1681" s="139">
        <v>24479.666666666701</v>
      </c>
      <c r="BM1681" s="139">
        <v>24479.666666666701</v>
      </c>
      <c r="BN1681" s="139">
        <v>24479.666666666701</v>
      </c>
      <c r="BO1681" s="139">
        <v>24479.666666666701</v>
      </c>
      <c r="BP1681" s="139">
        <v>24479.666666666701</v>
      </c>
      <c r="BQ1681" s="144">
        <v>293756.00000000035</v>
      </c>
    </row>
    <row r="1682" spans="11:69" x14ac:dyDescent="0.25">
      <c r="K1682" s="135" t="s">
        <v>328</v>
      </c>
      <c r="N1682" s="61" t="s">
        <v>1894</v>
      </c>
      <c r="V1682" s="61" t="s">
        <v>485</v>
      </c>
      <c r="W1682" s="61" t="s">
        <v>485</v>
      </c>
      <c r="X1682" s="61">
        <v>240</v>
      </c>
      <c r="AB1682" s="136" t="s">
        <v>414</v>
      </c>
      <c r="AC1682" s="179">
        <v>6030191</v>
      </c>
      <c r="AD1682" s="180" t="s">
        <v>1895</v>
      </c>
      <c r="AE1682" s="139">
        <v>0</v>
      </c>
      <c r="AF1682" s="17">
        <v>-14359.72</v>
      </c>
      <c r="AG1682" s="17">
        <v>-20130.46</v>
      </c>
      <c r="AH1682" s="140">
        <v>0</v>
      </c>
      <c r="AI1682" s="141">
        <v>-7010.41</v>
      </c>
      <c r="AJ1682" s="142">
        <v>-21031.23</v>
      </c>
      <c r="AK1682" s="121">
        <v>-17264.170000000002</v>
      </c>
      <c r="AL1682" s="142">
        <v>-20717.004000000001</v>
      </c>
      <c r="AM1682" s="181">
        <v>0</v>
      </c>
      <c r="AN1682" s="141">
        <v>-17264.170000000002</v>
      </c>
      <c r="AO1682" s="140">
        <v>-20984.897142857149</v>
      </c>
      <c r="AP1682" s="140">
        <v>-2.0000000000551001E-2</v>
      </c>
      <c r="AQ1682" s="140">
        <v>-2.0600000000568001E-2</v>
      </c>
      <c r="AR1682" s="142">
        <v>-21031.2094</v>
      </c>
      <c r="AS1682" s="143">
        <v>-0.99999902050426914</v>
      </c>
      <c r="AT1682" s="142">
        <v>2.0600000000568001E-2</v>
      </c>
      <c r="AU1682" s="143">
        <v>0</v>
      </c>
      <c r="AV1682" s="142">
        <v>-20130.439399999999</v>
      </c>
      <c r="AW1682" s="143">
        <v>-0.99999897667514803</v>
      </c>
      <c r="AX1682" s="142">
        <v>-21031.21</v>
      </c>
      <c r="AY1682" s="143">
        <v>-0.99999904903327097</v>
      </c>
      <c r="AZ1682" s="142">
        <v>2.0000000000551001E-2</v>
      </c>
      <c r="BA1682" s="143">
        <v>0</v>
      </c>
      <c r="BB1682" s="142">
        <v>6.0000000001700013E-4</v>
      </c>
      <c r="BC1682" s="143">
        <v>3.0000000000023504E-2</v>
      </c>
      <c r="BE1682" s="139">
        <v>-1.7166666667139999E-3</v>
      </c>
      <c r="BF1682" s="139">
        <v>-1.7166666667139999E-3</v>
      </c>
      <c r="BG1682" s="139">
        <v>-1.7166666667139999E-3</v>
      </c>
      <c r="BH1682" s="139">
        <v>-1.7166666667139999E-3</v>
      </c>
      <c r="BI1682" s="139">
        <v>-1.7166666667139999E-3</v>
      </c>
      <c r="BJ1682" s="139">
        <v>-1.7166666667139999E-3</v>
      </c>
      <c r="BK1682" s="139">
        <v>-1.7166666667139999E-3</v>
      </c>
      <c r="BL1682" s="139">
        <v>-1.7166666667139999E-3</v>
      </c>
      <c r="BM1682" s="139">
        <v>-1.7166666667139999E-3</v>
      </c>
      <c r="BN1682" s="139">
        <v>-1.7166666667139999E-3</v>
      </c>
      <c r="BO1682" s="139">
        <v>-1.7166666667139999E-3</v>
      </c>
      <c r="BP1682" s="139">
        <v>-1.7166666667139999E-3</v>
      </c>
      <c r="BQ1682" s="144">
        <v>-2.0600000000567997E-2</v>
      </c>
    </row>
    <row r="1683" spans="11:69" x14ac:dyDescent="0.25">
      <c r="K1683" s="135" t="s">
        <v>328</v>
      </c>
      <c r="N1683" s="61" t="s">
        <v>1896</v>
      </c>
      <c r="V1683" s="61" t="s">
        <v>485</v>
      </c>
      <c r="W1683" s="61" t="s">
        <v>485</v>
      </c>
      <c r="X1683" s="61">
        <v>240</v>
      </c>
      <c r="AB1683" s="136" t="s">
        <v>414</v>
      </c>
      <c r="AC1683" s="179">
        <v>6030216</v>
      </c>
      <c r="AD1683" s="180" t="s">
        <v>1897</v>
      </c>
      <c r="AE1683" s="139">
        <v>0</v>
      </c>
      <c r="AF1683" s="17">
        <v>3848.99</v>
      </c>
      <c r="AG1683" s="17">
        <v>8554.51</v>
      </c>
      <c r="AH1683" s="140">
        <v>16782.664500000003</v>
      </c>
      <c r="AI1683" s="141">
        <v>0</v>
      </c>
      <c r="AJ1683" s="142">
        <v>0</v>
      </c>
      <c r="AK1683" s="121">
        <v>21042.33</v>
      </c>
      <c r="AL1683" s="142">
        <v>25250.796000000002</v>
      </c>
      <c r="AM1683" s="181">
        <v>13985.553750000001</v>
      </c>
      <c r="AN1683" s="141">
        <v>23839.440750000002</v>
      </c>
      <c r="AO1683" s="140">
        <v>9761.2114285714397</v>
      </c>
      <c r="AP1683" s="140">
        <v>23237.17</v>
      </c>
      <c r="AQ1683" s="140">
        <v>23934.285099999957</v>
      </c>
      <c r="AR1683" s="142">
        <v>-23934.285099999957</v>
      </c>
      <c r="AS1683" s="143">
        <v>0</v>
      </c>
      <c r="AT1683" s="142">
        <v>-7151.6205999999547</v>
      </c>
      <c r="AU1683" s="143">
        <v>-0.42613141673659471</v>
      </c>
      <c r="AV1683" s="142">
        <v>-15379.775099999957</v>
      </c>
      <c r="AW1683" s="143">
        <v>-1.7978557626328051</v>
      </c>
      <c r="AX1683" s="142">
        <v>-23237.17</v>
      </c>
      <c r="AY1683" s="143">
        <v>0</v>
      </c>
      <c r="AZ1683" s="142">
        <v>-6454.5054999999957</v>
      </c>
      <c r="BA1683" s="143">
        <v>-0.38459360848213314</v>
      </c>
      <c r="BB1683" s="142">
        <v>-697.11509999995906</v>
      </c>
      <c r="BC1683" s="143">
        <v>-2.999999999999824E-2</v>
      </c>
      <c r="BE1683" s="139">
        <v>1994.5237583333296</v>
      </c>
      <c r="BF1683" s="139">
        <v>1994.5237583333296</v>
      </c>
      <c r="BG1683" s="139">
        <v>1994.5237583333296</v>
      </c>
      <c r="BH1683" s="139">
        <v>1994.5237583333296</v>
      </c>
      <c r="BI1683" s="139">
        <v>1994.5237583333296</v>
      </c>
      <c r="BJ1683" s="139">
        <v>1994.5237583333296</v>
      </c>
      <c r="BK1683" s="139">
        <v>1994.5237583333296</v>
      </c>
      <c r="BL1683" s="139">
        <v>1994.5237583333296</v>
      </c>
      <c r="BM1683" s="139">
        <v>1994.5237583333296</v>
      </c>
      <c r="BN1683" s="139">
        <v>1994.5237583333296</v>
      </c>
      <c r="BO1683" s="139">
        <v>1994.5237583333296</v>
      </c>
      <c r="BP1683" s="139">
        <v>1994.5237583333296</v>
      </c>
      <c r="BQ1683" s="144">
        <v>23934.285099999954</v>
      </c>
    </row>
    <row r="1684" spans="11:69" x14ac:dyDescent="0.25">
      <c r="K1684" s="135" t="s">
        <v>328</v>
      </c>
      <c r="N1684" s="61" t="s">
        <v>3542</v>
      </c>
      <c r="V1684" s="61" t="s">
        <v>485</v>
      </c>
      <c r="W1684" s="61" t="s">
        <v>485</v>
      </c>
      <c r="X1684" s="61">
        <v>240</v>
      </c>
      <c r="AB1684" s="136" t="s">
        <v>414</v>
      </c>
      <c r="AC1684" s="179">
        <v>6030220</v>
      </c>
      <c r="AD1684" s="180" t="s">
        <v>3543</v>
      </c>
      <c r="AE1684" s="139">
        <v>56.66</v>
      </c>
      <c r="AF1684" s="17">
        <v>225</v>
      </c>
      <c r="AG1684" s="17">
        <v>0</v>
      </c>
      <c r="AH1684" s="140">
        <v>0</v>
      </c>
      <c r="AI1684" s="141">
        <v>0</v>
      </c>
      <c r="AJ1684" s="142">
        <v>0</v>
      </c>
      <c r="AK1684" s="121">
        <v>0</v>
      </c>
      <c r="AL1684" s="142">
        <v>0</v>
      </c>
      <c r="AM1684" s="181">
        <v>0</v>
      </c>
      <c r="AN1684" s="141">
        <v>0</v>
      </c>
      <c r="AO1684" s="140">
        <v>0</v>
      </c>
      <c r="AP1684" s="140">
        <v>0</v>
      </c>
      <c r="AQ1684" s="140">
        <v>0</v>
      </c>
      <c r="AR1684" s="142">
        <v>0</v>
      </c>
      <c r="AS1684" s="143">
        <v>0</v>
      </c>
      <c r="AT1684" s="142">
        <v>0</v>
      </c>
      <c r="AU1684" s="143">
        <v>0</v>
      </c>
      <c r="AV1684" s="142">
        <v>0</v>
      </c>
      <c r="AW1684" s="143">
        <v>0</v>
      </c>
      <c r="AX1684" s="142">
        <v>0</v>
      </c>
      <c r="AY1684" s="143">
        <v>0</v>
      </c>
      <c r="AZ1684" s="142">
        <v>0</v>
      </c>
      <c r="BA1684" s="143">
        <v>0</v>
      </c>
      <c r="BB1684" s="142">
        <v>0</v>
      </c>
      <c r="BC1684" s="143">
        <v>0</v>
      </c>
      <c r="BE1684" s="139">
        <v>0</v>
      </c>
      <c r="BF1684" s="139">
        <v>0</v>
      </c>
      <c r="BG1684" s="139">
        <v>0</v>
      </c>
      <c r="BH1684" s="139">
        <v>0</v>
      </c>
      <c r="BI1684" s="139">
        <v>0</v>
      </c>
      <c r="BJ1684" s="139">
        <v>0</v>
      </c>
      <c r="BK1684" s="139">
        <v>0</v>
      </c>
      <c r="BL1684" s="139">
        <v>0</v>
      </c>
      <c r="BM1684" s="139">
        <v>0</v>
      </c>
      <c r="BN1684" s="139">
        <v>0</v>
      </c>
      <c r="BO1684" s="139">
        <v>0</v>
      </c>
      <c r="BP1684" s="139">
        <v>0</v>
      </c>
      <c r="BQ1684" s="144">
        <v>0</v>
      </c>
    </row>
    <row r="1685" spans="11:69" x14ac:dyDescent="0.25">
      <c r="K1685" s="135" t="s">
        <v>328</v>
      </c>
      <c r="N1685" s="61" t="s">
        <v>1898</v>
      </c>
      <c r="V1685" s="61" t="s">
        <v>485</v>
      </c>
      <c r="W1685" s="61" t="s">
        <v>485</v>
      </c>
      <c r="X1685" s="61">
        <v>240</v>
      </c>
      <c r="AB1685" s="136" t="s">
        <v>414</v>
      </c>
      <c r="AC1685" s="179">
        <v>6030240</v>
      </c>
      <c r="AD1685" s="180" t="s">
        <v>1899</v>
      </c>
      <c r="AE1685" s="139">
        <v>226381.59</v>
      </c>
      <c r="AF1685" s="17">
        <v>1280010.2600000002</v>
      </c>
      <c r="AG1685" s="17">
        <v>525878.27999999991</v>
      </c>
      <c r="AH1685" s="140">
        <v>1075224.1500000001</v>
      </c>
      <c r="AI1685" s="141">
        <v>373958.7099999999</v>
      </c>
      <c r="AJ1685" s="142">
        <v>1121876.1299999997</v>
      </c>
      <c r="AK1685" s="121">
        <v>828108.12</v>
      </c>
      <c r="AL1685" s="142">
        <v>993729.74400000006</v>
      </c>
      <c r="AM1685" s="181">
        <v>896020.12500000012</v>
      </c>
      <c r="AN1685" s="141">
        <v>1007312.145</v>
      </c>
      <c r="AO1685" s="140">
        <v>941627.96571428597</v>
      </c>
      <c r="AP1685" s="140">
        <v>1188481</v>
      </c>
      <c r="AQ1685" s="140">
        <v>1224135.4299999995</v>
      </c>
      <c r="AR1685" s="142">
        <v>-102259.29999999981</v>
      </c>
      <c r="AS1685" s="143">
        <v>-9.1150259164529901E-2</v>
      </c>
      <c r="AT1685" s="142">
        <v>-148911.27999999933</v>
      </c>
      <c r="AU1685" s="143">
        <v>-0.13849324347858008</v>
      </c>
      <c r="AV1685" s="142">
        <v>-698257.14999999956</v>
      </c>
      <c r="AW1685" s="143">
        <v>-1.3277923362797941</v>
      </c>
      <c r="AX1685" s="142">
        <v>-66604.870000000345</v>
      </c>
      <c r="AY1685" s="143">
        <v>-5.9369183654883861E-2</v>
      </c>
      <c r="AZ1685" s="142">
        <v>-113256.84999999986</v>
      </c>
      <c r="BA1685" s="143">
        <v>-0.10533324609570929</v>
      </c>
      <c r="BB1685" s="142">
        <v>-35654.429999999469</v>
      </c>
      <c r="BC1685" s="143">
        <v>-2.9999999999999555E-2</v>
      </c>
      <c r="BE1685" s="139">
        <v>102011.2858333333</v>
      </c>
      <c r="BF1685" s="139">
        <v>102011.2858333333</v>
      </c>
      <c r="BG1685" s="139">
        <v>102011.2858333333</v>
      </c>
      <c r="BH1685" s="139">
        <v>102011.2858333333</v>
      </c>
      <c r="BI1685" s="139">
        <v>102011.2858333333</v>
      </c>
      <c r="BJ1685" s="139">
        <v>102011.2858333333</v>
      </c>
      <c r="BK1685" s="139">
        <v>102011.2858333333</v>
      </c>
      <c r="BL1685" s="139">
        <v>102011.2858333333</v>
      </c>
      <c r="BM1685" s="139">
        <v>102011.2858333333</v>
      </c>
      <c r="BN1685" s="139">
        <v>102011.2858333333</v>
      </c>
      <c r="BO1685" s="139">
        <v>102011.2858333333</v>
      </c>
      <c r="BP1685" s="139">
        <v>102011.2858333333</v>
      </c>
      <c r="BQ1685" s="144">
        <v>1224135.4299999995</v>
      </c>
    </row>
    <row r="1686" spans="11:69" x14ac:dyDescent="0.25">
      <c r="K1686" s="135" t="s">
        <v>328</v>
      </c>
      <c r="N1686" s="61" t="s">
        <v>1900</v>
      </c>
      <c r="V1686" s="61" t="s">
        <v>485</v>
      </c>
      <c r="W1686" s="61" t="s">
        <v>485</v>
      </c>
      <c r="X1686" s="61">
        <v>240</v>
      </c>
      <c r="AB1686" s="136" t="s">
        <v>414</v>
      </c>
      <c r="AC1686" s="179">
        <v>6030241</v>
      </c>
      <c r="AD1686" s="180" t="s">
        <v>1901</v>
      </c>
      <c r="AE1686" s="139">
        <v>175370.74</v>
      </c>
      <c r="AF1686" s="17">
        <v>713698.84000000008</v>
      </c>
      <c r="AG1686" s="17">
        <v>747406.22999999986</v>
      </c>
      <c r="AH1686" s="140">
        <v>763853.82864999992</v>
      </c>
      <c r="AI1686" s="141">
        <v>209943.69</v>
      </c>
      <c r="AJ1686" s="142">
        <v>629831.07000000007</v>
      </c>
      <c r="AK1686" s="121">
        <v>642285.38</v>
      </c>
      <c r="AL1686" s="142">
        <v>770742.45600000001</v>
      </c>
      <c r="AM1686" s="181">
        <v>636544.85720833333</v>
      </c>
      <c r="AN1686" s="141">
        <v>769594.3514416666</v>
      </c>
      <c r="AO1686" s="140">
        <v>734207.89714285673</v>
      </c>
      <c r="AP1686" s="140">
        <v>804657.45</v>
      </c>
      <c r="AQ1686" s="140">
        <v>828797.17350000015</v>
      </c>
      <c r="AR1686" s="142">
        <v>-198966.10350000008</v>
      </c>
      <c r="AS1686" s="143">
        <v>-0.31590391928426154</v>
      </c>
      <c r="AT1686" s="142">
        <v>-64943.344850000227</v>
      </c>
      <c r="AU1686" s="143">
        <v>-8.502064454501472E-2</v>
      </c>
      <c r="AV1686" s="142">
        <v>-81390.943500000285</v>
      </c>
      <c r="AW1686" s="143">
        <v>-0.10889786602394297</v>
      </c>
      <c r="AX1686" s="142">
        <v>-174826.37999999989</v>
      </c>
      <c r="AY1686" s="143">
        <v>-0.27757662066433125</v>
      </c>
      <c r="AZ1686" s="142">
        <v>-40803.62135000003</v>
      </c>
      <c r="BA1686" s="143">
        <v>-5.341810150001404E-2</v>
      </c>
      <c r="BB1686" s="142">
        <v>-24139.723500000197</v>
      </c>
      <c r="BC1686" s="143">
        <v>-3.0000000000000245E-2</v>
      </c>
      <c r="BE1686" s="139">
        <v>62645.872570299864</v>
      </c>
      <c r="BF1686" s="139">
        <v>54154.349930644916</v>
      </c>
      <c r="BG1686" s="139">
        <v>50142.096687767262</v>
      </c>
      <c r="BH1686" s="139">
        <v>74247.201909462747</v>
      </c>
      <c r="BI1686" s="139">
        <v>73272.360791035244</v>
      </c>
      <c r="BJ1686" s="139">
        <v>73069.277181354366</v>
      </c>
      <c r="BK1686" s="139">
        <v>78419.23752905897</v>
      </c>
      <c r="BL1686" s="139">
        <v>75917.558927652513</v>
      </c>
      <c r="BM1686" s="139">
        <v>75305.737071993222</v>
      </c>
      <c r="BN1686" s="139">
        <v>73203.510314714164</v>
      </c>
      <c r="BO1686" s="139">
        <v>74256.210516738065</v>
      </c>
      <c r="BP1686" s="139">
        <v>64163.76006927892</v>
      </c>
      <c r="BQ1686" s="144">
        <v>828797.17350000015</v>
      </c>
    </row>
    <row r="1687" spans="11:69" x14ac:dyDescent="0.25">
      <c r="K1687" s="135" t="s">
        <v>328</v>
      </c>
      <c r="N1687" s="61" t="s">
        <v>1902</v>
      </c>
      <c r="V1687" s="61" t="s">
        <v>485</v>
      </c>
      <c r="W1687" s="61" t="s">
        <v>485</v>
      </c>
      <c r="X1687" s="61">
        <v>240</v>
      </c>
      <c r="AB1687" s="136" t="s">
        <v>414</v>
      </c>
      <c r="AC1687" s="179">
        <v>6030700</v>
      </c>
      <c r="AD1687" s="180" t="s">
        <v>1903</v>
      </c>
      <c r="AE1687" s="139">
        <v>-7897.3</v>
      </c>
      <c r="AF1687" s="17">
        <v>-11854.75</v>
      </c>
      <c r="AG1687" s="17">
        <v>-14624.92</v>
      </c>
      <c r="AH1687" s="140">
        <v>-8523.9710000000014</v>
      </c>
      <c r="AI1687" s="141">
        <v>-10862.52</v>
      </c>
      <c r="AJ1687" s="142">
        <v>-32587.56</v>
      </c>
      <c r="AK1687" s="121">
        <v>-18729.54</v>
      </c>
      <c r="AL1687" s="142">
        <v>-22475.448000000004</v>
      </c>
      <c r="AM1687" s="181">
        <v>-7103.3091666666669</v>
      </c>
      <c r="AN1687" s="141">
        <v>-20150.201833333336</v>
      </c>
      <c r="AO1687" s="140">
        <v>-29266.85142857143</v>
      </c>
      <c r="AP1687" s="140">
        <v>0</v>
      </c>
      <c r="AQ1687" s="140">
        <v>0</v>
      </c>
      <c r="AR1687" s="142">
        <v>-32587.56</v>
      </c>
      <c r="AS1687" s="143">
        <v>-1</v>
      </c>
      <c r="AT1687" s="142">
        <v>-8523.9710000000014</v>
      </c>
      <c r="AU1687" s="143">
        <v>-1</v>
      </c>
      <c r="AV1687" s="142">
        <v>-14624.92</v>
      </c>
      <c r="AW1687" s="143">
        <v>-1</v>
      </c>
      <c r="AX1687" s="142">
        <v>-32587.56</v>
      </c>
      <c r="AY1687" s="143">
        <v>-1</v>
      </c>
      <c r="AZ1687" s="142">
        <v>-8523.9710000000014</v>
      </c>
      <c r="BA1687" s="143">
        <v>-1</v>
      </c>
      <c r="BB1687" s="142">
        <v>0</v>
      </c>
      <c r="BC1687" s="143">
        <v>0</v>
      </c>
      <c r="BE1687" s="139">
        <v>0</v>
      </c>
      <c r="BF1687" s="139">
        <v>0</v>
      </c>
      <c r="BG1687" s="139">
        <v>0</v>
      </c>
      <c r="BH1687" s="139">
        <v>0</v>
      </c>
      <c r="BI1687" s="139">
        <v>0</v>
      </c>
      <c r="BJ1687" s="139">
        <v>0</v>
      </c>
      <c r="BK1687" s="139">
        <v>0</v>
      </c>
      <c r="BL1687" s="139">
        <v>0</v>
      </c>
      <c r="BM1687" s="139">
        <v>0</v>
      </c>
      <c r="BN1687" s="139">
        <v>0</v>
      </c>
      <c r="BO1687" s="139">
        <v>0</v>
      </c>
      <c r="BP1687" s="139">
        <v>0</v>
      </c>
      <c r="BQ1687" s="144">
        <v>0</v>
      </c>
    </row>
    <row r="1688" spans="11:69" x14ac:dyDescent="0.25">
      <c r="K1688" s="135" t="s">
        <v>328</v>
      </c>
      <c r="N1688" s="61" t="s">
        <v>1904</v>
      </c>
      <c r="V1688" s="61" t="s">
        <v>485</v>
      </c>
      <c r="W1688" s="61" t="s">
        <v>485</v>
      </c>
      <c r="X1688" s="61">
        <v>240</v>
      </c>
      <c r="AB1688" s="136" t="s">
        <v>414</v>
      </c>
      <c r="AC1688" s="179">
        <v>6030725</v>
      </c>
      <c r="AD1688" s="180" t="s">
        <v>1905</v>
      </c>
      <c r="AE1688" s="139">
        <v>0</v>
      </c>
      <c r="AF1688" s="17">
        <v>0</v>
      </c>
      <c r="AG1688" s="17">
        <v>0</v>
      </c>
      <c r="AH1688" s="140">
        <v>-1083.5999999999997</v>
      </c>
      <c r="AI1688" s="141">
        <v>0</v>
      </c>
      <c r="AJ1688" s="142">
        <v>0</v>
      </c>
      <c r="AK1688" s="121">
        <v>8812.42</v>
      </c>
      <c r="AL1688" s="142">
        <v>10574.903999999999</v>
      </c>
      <c r="AM1688" s="181">
        <v>-902.99999999999977</v>
      </c>
      <c r="AN1688" s="141">
        <v>8631.82</v>
      </c>
      <c r="AO1688" s="140">
        <v>0</v>
      </c>
      <c r="AP1688" s="140">
        <v>0</v>
      </c>
      <c r="AQ1688" s="140">
        <v>0</v>
      </c>
      <c r="AR1688" s="142">
        <v>0</v>
      </c>
      <c r="AS1688" s="143">
        <v>0</v>
      </c>
      <c r="AT1688" s="142">
        <v>-1083.5999999999997</v>
      </c>
      <c r="AU1688" s="143">
        <v>-1</v>
      </c>
      <c r="AV1688" s="142">
        <v>0</v>
      </c>
      <c r="AW1688" s="143">
        <v>0</v>
      </c>
      <c r="AX1688" s="142">
        <v>0</v>
      </c>
      <c r="AY1688" s="143">
        <v>0</v>
      </c>
      <c r="AZ1688" s="142">
        <v>-1083.5999999999997</v>
      </c>
      <c r="BA1688" s="143">
        <v>-1</v>
      </c>
      <c r="BB1688" s="142">
        <v>0</v>
      </c>
      <c r="BC1688" s="143">
        <v>0</v>
      </c>
      <c r="BE1688" s="139">
        <v>0</v>
      </c>
      <c r="BF1688" s="139">
        <v>0</v>
      </c>
      <c r="BG1688" s="139">
        <v>0</v>
      </c>
      <c r="BH1688" s="139">
        <v>0</v>
      </c>
      <c r="BI1688" s="139">
        <v>0</v>
      </c>
      <c r="BJ1688" s="139">
        <v>0</v>
      </c>
      <c r="BK1688" s="139">
        <v>0</v>
      </c>
      <c r="BL1688" s="139">
        <v>0</v>
      </c>
      <c r="BM1688" s="139">
        <v>0</v>
      </c>
      <c r="BN1688" s="139">
        <v>0</v>
      </c>
      <c r="BO1688" s="139">
        <v>0</v>
      </c>
      <c r="BP1688" s="139">
        <v>0</v>
      </c>
      <c r="BQ1688" s="144">
        <v>0</v>
      </c>
    </row>
    <row r="1689" spans="11:69" x14ac:dyDescent="0.25">
      <c r="K1689" s="135" t="s">
        <v>328</v>
      </c>
      <c r="N1689" s="61" t="s">
        <v>1906</v>
      </c>
      <c r="V1689" s="61" t="s">
        <v>485</v>
      </c>
      <c r="W1689" s="61" t="s">
        <v>485</v>
      </c>
      <c r="X1689" s="61">
        <v>240</v>
      </c>
      <c r="AB1689" s="136" t="s">
        <v>414</v>
      </c>
      <c r="AC1689" s="179">
        <v>6030750</v>
      </c>
      <c r="AD1689" s="180" t="s">
        <v>1907</v>
      </c>
      <c r="AE1689" s="139">
        <v>-800838.73</v>
      </c>
      <c r="AF1689" s="17">
        <v>-468581.19000000006</v>
      </c>
      <c r="AG1689" s="17">
        <v>-3391.5500000000006</v>
      </c>
      <c r="AH1689" s="140">
        <v>-461.45999999998412</v>
      </c>
      <c r="AI1689" s="141">
        <v>3310.85</v>
      </c>
      <c r="AJ1689" s="142">
        <v>9932.5499999999993</v>
      </c>
      <c r="AK1689" s="121">
        <v>16719.669999999998</v>
      </c>
      <c r="AL1689" s="142">
        <v>20063.603999999999</v>
      </c>
      <c r="AM1689" s="181">
        <v>-384.54999999998677</v>
      </c>
      <c r="AN1689" s="141">
        <v>16642.760000000002</v>
      </c>
      <c r="AO1689" s="140">
        <v>20755.354285714318</v>
      </c>
      <c r="AP1689" s="140">
        <v>4135.3599999999997</v>
      </c>
      <c r="AQ1689" s="140">
        <v>4135.3600000000033</v>
      </c>
      <c r="AR1689" s="142">
        <v>5797.189999999996</v>
      </c>
      <c r="AS1689" s="143">
        <v>0.58365575808830528</v>
      </c>
      <c r="AT1689" s="142">
        <v>-4596.819999999987</v>
      </c>
      <c r="AU1689" s="143">
        <v>-9.9614701165868009</v>
      </c>
      <c r="AV1689" s="142">
        <v>-7526.9100000000035</v>
      </c>
      <c r="AW1689" s="143">
        <v>-2.2193127036310836</v>
      </c>
      <c r="AX1689" s="142">
        <v>5797.19</v>
      </c>
      <c r="AY1689" s="143">
        <v>0.58365575808830561</v>
      </c>
      <c r="AZ1689" s="142">
        <v>-4596.8199999999833</v>
      </c>
      <c r="BA1689" s="143">
        <v>-9.9614701165867938</v>
      </c>
      <c r="BB1689" s="142">
        <v>-3.637978807091713E-12</v>
      </c>
      <c r="BC1689" s="143">
        <v>-8.7972481406496972E-16</v>
      </c>
      <c r="BE1689" s="139">
        <v>344.61333333333369</v>
      </c>
      <c r="BF1689" s="139">
        <v>344.61333333333369</v>
      </c>
      <c r="BG1689" s="139">
        <v>344.61333333333369</v>
      </c>
      <c r="BH1689" s="139">
        <v>344.61333333333369</v>
      </c>
      <c r="BI1689" s="139">
        <v>344.61333333333369</v>
      </c>
      <c r="BJ1689" s="139">
        <v>344.61333333333369</v>
      </c>
      <c r="BK1689" s="139">
        <v>344.61333333333369</v>
      </c>
      <c r="BL1689" s="139">
        <v>344.61333333333369</v>
      </c>
      <c r="BM1689" s="139">
        <v>344.61333333333369</v>
      </c>
      <c r="BN1689" s="139">
        <v>344.61333333333369</v>
      </c>
      <c r="BO1689" s="139">
        <v>344.61333333333369</v>
      </c>
      <c r="BP1689" s="139">
        <v>344.61333333333369</v>
      </c>
      <c r="BQ1689" s="144">
        <v>4135.3600000000042</v>
      </c>
    </row>
    <row r="1690" spans="11:69" x14ac:dyDescent="0.25">
      <c r="K1690" s="135" t="s">
        <v>328</v>
      </c>
      <c r="N1690" s="61" t="s">
        <v>1908</v>
      </c>
      <c r="V1690" s="61" t="s">
        <v>485</v>
      </c>
      <c r="W1690" s="61" t="s">
        <v>485</v>
      </c>
      <c r="X1690" s="61">
        <v>240</v>
      </c>
      <c r="AB1690" s="136" t="s">
        <v>414</v>
      </c>
      <c r="AC1690" s="179">
        <v>6030900</v>
      </c>
      <c r="AD1690" s="180" t="s">
        <v>1909</v>
      </c>
      <c r="AE1690" s="139">
        <v>0</v>
      </c>
      <c r="AF1690" s="17">
        <v>0</v>
      </c>
      <c r="AG1690" s="17">
        <v>425</v>
      </c>
      <c r="AH1690" s="140">
        <v>0</v>
      </c>
      <c r="AI1690" s="141">
        <v>0</v>
      </c>
      <c r="AJ1690" s="142">
        <v>0</v>
      </c>
      <c r="AK1690" s="121">
        <v>0</v>
      </c>
      <c r="AL1690" s="142">
        <v>0</v>
      </c>
      <c r="AM1690" s="181">
        <v>0</v>
      </c>
      <c r="AN1690" s="141">
        <v>0</v>
      </c>
      <c r="AO1690" s="140">
        <v>0</v>
      </c>
      <c r="AP1690" s="140">
        <v>180273</v>
      </c>
      <c r="AQ1690" s="140">
        <v>180273</v>
      </c>
      <c r="AR1690" s="142">
        <v>-180273</v>
      </c>
      <c r="AS1690" s="143">
        <v>0</v>
      </c>
      <c r="AT1690" s="142">
        <v>-180273</v>
      </c>
      <c r="AU1690" s="143">
        <v>0</v>
      </c>
      <c r="AV1690" s="142">
        <v>-179848</v>
      </c>
      <c r="AW1690" s="143">
        <v>-423.17176470588237</v>
      </c>
      <c r="AX1690" s="142">
        <v>-180273</v>
      </c>
      <c r="AY1690" s="143">
        <v>0</v>
      </c>
      <c r="AZ1690" s="142">
        <v>-180273</v>
      </c>
      <c r="BA1690" s="143">
        <v>0</v>
      </c>
      <c r="BB1690" s="142">
        <v>0</v>
      </c>
      <c r="BC1690" s="143">
        <v>0</v>
      </c>
      <c r="BE1690" s="139">
        <v>15022.75</v>
      </c>
      <c r="BF1690" s="139">
        <v>15022.75</v>
      </c>
      <c r="BG1690" s="139">
        <v>15022.75</v>
      </c>
      <c r="BH1690" s="139">
        <v>15022.75</v>
      </c>
      <c r="BI1690" s="139">
        <v>15022.75</v>
      </c>
      <c r="BJ1690" s="139">
        <v>15022.75</v>
      </c>
      <c r="BK1690" s="139">
        <v>15022.75</v>
      </c>
      <c r="BL1690" s="139">
        <v>15022.75</v>
      </c>
      <c r="BM1690" s="139">
        <v>15022.75</v>
      </c>
      <c r="BN1690" s="139">
        <v>15022.75</v>
      </c>
      <c r="BO1690" s="139">
        <v>15022.75</v>
      </c>
      <c r="BP1690" s="139">
        <v>15022.75</v>
      </c>
      <c r="BQ1690" s="144">
        <v>180273</v>
      </c>
    </row>
    <row r="1691" spans="11:69" x14ac:dyDescent="0.25">
      <c r="K1691" s="135" t="s">
        <v>328</v>
      </c>
      <c r="N1691" s="61" t="s">
        <v>1910</v>
      </c>
      <c r="V1691" s="61" t="s">
        <v>485</v>
      </c>
      <c r="W1691" s="61" t="s">
        <v>485</v>
      </c>
      <c r="X1691" s="61">
        <v>240</v>
      </c>
      <c r="AB1691" s="136" t="s">
        <v>414</v>
      </c>
      <c r="AC1691" s="179">
        <v>6030901</v>
      </c>
      <c r="AD1691" s="180" t="s">
        <v>1911</v>
      </c>
      <c r="AE1691" s="139">
        <v>0</v>
      </c>
      <c r="AF1691" s="17">
        <v>0</v>
      </c>
      <c r="AG1691" s="17">
        <v>0</v>
      </c>
      <c r="AH1691" s="140">
        <v>0</v>
      </c>
      <c r="AI1691" s="141">
        <v>0</v>
      </c>
      <c r="AJ1691" s="142">
        <v>0</v>
      </c>
      <c r="AK1691" s="121">
        <v>0</v>
      </c>
      <c r="AL1691" s="142">
        <v>0</v>
      </c>
      <c r="AM1691" s="181">
        <v>0</v>
      </c>
      <c r="AN1691" s="141">
        <v>0</v>
      </c>
      <c r="AO1691" s="140">
        <v>0</v>
      </c>
      <c r="AP1691" s="140">
        <v>-190780.25</v>
      </c>
      <c r="AQ1691" s="140">
        <v>-190780.24999999983</v>
      </c>
      <c r="AR1691" s="142">
        <v>190780.24999999983</v>
      </c>
      <c r="AS1691" s="143">
        <v>0</v>
      </c>
      <c r="AT1691" s="142">
        <v>190780.24999999983</v>
      </c>
      <c r="AU1691" s="143">
        <v>0</v>
      </c>
      <c r="AV1691" s="142">
        <v>190780.24999999983</v>
      </c>
      <c r="AW1691" s="143">
        <v>0</v>
      </c>
      <c r="AX1691" s="142">
        <v>190780.25</v>
      </c>
      <c r="AY1691" s="143">
        <v>0</v>
      </c>
      <c r="AZ1691" s="142">
        <v>190780.25</v>
      </c>
      <c r="BA1691" s="143">
        <v>0</v>
      </c>
      <c r="BB1691" s="142">
        <v>-1.7462298274040222E-10</v>
      </c>
      <c r="BC1691" s="143">
        <v>-9.1530953932811293E-16</v>
      </c>
      <c r="BE1691" s="139">
        <v>-15898.354166666653</v>
      </c>
      <c r="BF1691" s="139">
        <v>-15898.354166666653</v>
      </c>
      <c r="BG1691" s="139">
        <v>-15898.354166666653</v>
      </c>
      <c r="BH1691" s="139">
        <v>-15898.354166666653</v>
      </c>
      <c r="BI1691" s="139">
        <v>-15898.354166666653</v>
      </c>
      <c r="BJ1691" s="139">
        <v>-15898.354166666653</v>
      </c>
      <c r="BK1691" s="139">
        <v>-15898.354166666653</v>
      </c>
      <c r="BL1691" s="139">
        <v>-15898.354166666653</v>
      </c>
      <c r="BM1691" s="139">
        <v>-15898.354166666653</v>
      </c>
      <c r="BN1691" s="139">
        <v>-15898.354166666653</v>
      </c>
      <c r="BO1691" s="139">
        <v>-15898.354166666653</v>
      </c>
      <c r="BP1691" s="139">
        <v>-15898.354166666653</v>
      </c>
      <c r="BQ1691" s="144">
        <v>-190780.24999999985</v>
      </c>
    </row>
    <row r="1692" spans="11:69" x14ac:dyDescent="0.25">
      <c r="K1692" s="135" t="s">
        <v>328</v>
      </c>
      <c r="N1692" s="61" t="s">
        <v>1912</v>
      </c>
      <c r="V1692" s="61" t="s">
        <v>485</v>
      </c>
      <c r="W1692" s="61" t="s">
        <v>485</v>
      </c>
      <c r="X1692" s="61">
        <v>240</v>
      </c>
      <c r="AB1692" s="136" t="s">
        <v>414</v>
      </c>
      <c r="AC1692" s="179">
        <v>6030999</v>
      </c>
      <c r="AD1692" s="180" t="s">
        <v>1913</v>
      </c>
      <c r="AE1692" s="139">
        <v>0</v>
      </c>
      <c r="AF1692" s="17">
        <v>-502419.3299999999</v>
      </c>
      <c r="AG1692" s="17">
        <v>67273.230000000025</v>
      </c>
      <c r="AH1692" s="140">
        <v>-0.48000000001047699</v>
      </c>
      <c r="AI1692" s="141">
        <v>-266826.08</v>
      </c>
      <c r="AJ1692" s="142">
        <v>-800478.24</v>
      </c>
      <c r="AK1692" s="121">
        <v>-1341974.74</v>
      </c>
      <c r="AL1692" s="142">
        <v>-1610369.6879999998</v>
      </c>
      <c r="AM1692" s="181">
        <v>-0.40000000000873098</v>
      </c>
      <c r="AN1692" s="141">
        <v>-1341974.82</v>
      </c>
      <c r="AO1692" s="140">
        <v>-1303943.7257142891</v>
      </c>
      <c r="AP1692" s="140">
        <v>-748051.37</v>
      </c>
      <c r="AQ1692" s="140">
        <v>-748051.36999999988</v>
      </c>
      <c r="AR1692" s="142">
        <v>-52426.870000000112</v>
      </c>
      <c r="AS1692" s="143">
        <v>-6.5494434926800904E-2</v>
      </c>
      <c r="AT1692" s="142">
        <v>748050.8899999999</v>
      </c>
      <c r="AU1692" s="143">
        <v>1558439.3541326502</v>
      </c>
      <c r="AV1692" s="142">
        <v>815324.59999999986</v>
      </c>
      <c r="AW1692" s="143">
        <v>12.119599430561006</v>
      </c>
      <c r="AX1692" s="142">
        <v>-52426.869999999995</v>
      </c>
      <c r="AY1692" s="143">
        <v>-6.5494434926800751E-2</v>
      </c>
      <c r="AZ1692" s="142">
        <v>748050.89</v>
      </c>
      <c r="BA1692" s="143">
        <v>1558439.3541326507</v>
      </c>
      <c r="BB1692" s="142">
        <v>-1.1641532182693481E-10</v>
      </c>
      <c r="BC1692" s="143">
        <v>-1.5562476922799408E-16</v>
      </c>
      <c r="BE1692" s="139">
        <v>-62337.61416666663</v>
      </c>
      <c r="BF1692" s="139">
        <v>-62337.61416666663</v>
      </c>
      <c r="BG1692" s="139">
        <v>-62337.61416666663</v>
      </c>
      <c r="BH1692" s="139">
        <v>-62337.61416666663</v>
      </c>
      <c r="BI1692" s="139">
        <v>-62337.61416666663</v>
      </c>
      <c r="BJ1692" s="139">
        <v>-62337.61416666663</v>
      </c>
      <c r="BK1692" s="139">
        <v>-62337.61416666663</v>
      </c>
      <c r="BL1692" s="139">
        <v>-62337.61416666663</v>
      </c>
      <c r="BM1692" s="139">
        <v>-62337.61416666663</v>
      </c>
      <c r="BN1692" s="139">
        <v>-62337.61416666663</v>
      </c>
      <c r="BO1692" s="139">
        <v>-62337.61416666663</v>
      </c>
      <c r="BP1692" s="139">
        <v>-62337.61416666663</v>
      </c>
      <c r="BQ1692" s="144">
        <v>-748051.36999999953</v>
      </c>
    </row>
    <row r="1693" spans="11:69" x14ac:dyDescent="0.25">
      <c r="K1693" s="135" t="s">
        <v>328</v>
      </c>
      <c r="N1693" s="61" t="s">
        <v>1914</v>
      </c>
      <c r="V1693" s="61" t="s">
        <v>485</v>
      </c>
      <c r="W1693" s="61" t="s">
        <v>485</v>
      </c>
      <c r="X1693" s="61">
        <v>240</v>
      </c>
      <c r="AB1693" s="136" t="s">
        <v>414</v>
      </c>
      <c r="AC1693" s="179">
        <v>6620861</v>
      </c>
      <c r="AD1693" s="180" t="s">
        <v>1915</v>
      </c>
      <c r="AE1693" s="139">
        <v>70298.880000000005</v>
      </c>
      <c r="AF1693" s="17">
        <v>334907.70000000007</v>
      </c>
      <c r="AG1693" s="17">
        <v>257894.13</v>
      </c>
      <c r="AH1693" s="140">
        <v>276877.64999999997</v>
      </c>
      <c r="AI1693" s="141">
        <v>140284.4</v>
      </c>
      <c r="AJ1693" s="142">
        <v>420853.19999999995</v>
      </c>
      <c r="AK1693" s="121">
        <v>366455.86000000004</v>
      </c>
      <c r="AL1693" s="142">
        <v>439747.03200000001</v>
      </c>
      <c r="AM1693" s="181">
        <v>230731.37499999997</v>
      </c>
      <c r="AN1693" s="141">
        <v>412602.13500000001</v>
      </c>
      <c r="AO1693" s="140">
        <v>375946.64571428602</v>
      </c>
      <c r="AP1693" s="140">
        <v>420852</v>
      </c>
      <c r="AQ1693" s="140">
        <v>433477.55999999994</v>
      </c>
      <c r="AR1693" s="142">
        <v>-12624.359999999986</v>
      </c>
      <c r="AS1693" s="143">
        <v>-2.999706310894152E-2</v>
      </c>
      <c r="AT1693" s="142">
        <v>-156599.90999999997</v>
      </c>
      <c r="AU1693" s="143">
        <v>-0.56559245572909189</v>
      </c>
      <c r="AV1693" s="142">
        <v>-175583.42999999993</v>
      </c>
      <c r="AW1693" s="143">
        <v>-0.68083531021043375</v>
      </c>
      <c r="AX1693" s="142">
        <v>1.1999999999534339</v>
      </c>
      <c r="AY1693" s="143">
        <v>2.8513505420736591E-6</v>
      </c>
      <c r="AZ1693" s="142">
        <v>-143974.35000000003</v>
      </c>
      <c r="BA1693" s="143">
        <v>-0.51999267546513794</v>
      </c>
      <c r="BB1693" s="142">
        <v>-12625.559999999939</v>
      </c>
      <c r="BC1693" s="143">
        <v>-2.9999999999999857E-2</v>
      </c>
      <c r="BE1693" s="139">
        <v>36123.129999999997</v>
      </c>
      <c r="BF1693" s="139">
        <v>36123.129999999997</v>
      </c>
      <c r="BG1693" s="139">
        <v>36123.129999999997</v>
      </c>
      <c r="BH1693" s="139">
        <v>36123.129999999997</v>
      </c>
      <c r="BI1693" s="139">
        <v>36123.129999999997</v>
      </c>
      <c r="BJ1693" s="139">
        <v>36123.129999999997</v>
      </c>
      <c r="BK1693" s="139">
        <v>36123.129999999997</v>
      </c>
      <c r="BL1693" s="139">
        <v>36123.129999999997</v>
      </c>
      <c r="BM1693" s="139">
        <v>36123.129999999997</v>
      </c>
      <c r="BN1693" s="139">
        <v>36123.129999999997</v>
      </c>
      <c r="BO1693" s="139">
        <v>36123.129999999997</v>
      </c>
      <c r="BP1693" s="139">
        <v>36123.129999999997</v>
      </c>
      <c r="BQ1693" s="144">
        <v>433477.56</v>
      </c>
    </row>
    <row r="1694" spans="11:69" x14ac:dyDescent="0.25">
      <c r="K1694" s="135" t="s">
        <v>328</v>
      </c>
      <c r="N1694" s="61" t="s">
        <v>3544</v>
      </c>
      <c r="V1694" s="61" t="s">
        <v>485</v>
      </c>
      <c r="W1694" s="61" t="s">
        <v>485</v>
      </c>
      <c r="X1694" s="61">
        <v>240</v>
      </c>
      <c r="AB1694" s="136" t="s">
        <v>414</v>
      </c>
      <c r="AC1694" s="179">
        <v>250000001200</v>
      </c>
      <c r="AD1694" s="180" t="s">
        <v>3545</v>
      </c>
      <c r="AE1694" s="139">
        <v>116314.97</v>
      </c>
      <c r="AF1694" s="17">
        <v>0</v>
      </c>
      <c r="AG1694" s="17">
        <v>0</v>
      </c>
      <c r="AH1694" s="140">
        <v>0</v>
      </c>
      <c r="AI1694" s="141">
        <v>0</v>
      </c>
      <c r="AJ1694" s="142">
        <v>0</v>
      </c>
      <c r="AK1694" s="121">
        <v>0</v>
      </c>
      <c r="AL1694" s="142">
        <v>0</v>
      </c>
      <c r="AM1694" s="181">
        <v>0</v>
      </c>
      <c r="AN1694" s="141">
        <v>0</v>
      </c>
      <c r="AO1694" s="140">
        <v>0</v>
      </c>
      <c r="AP1694" s="140">
        <v>0</v>
      </c>
      <c r="AQ1694" s="140">
        <v>0</v>
      </c>
      <c r="AR1694" s="142">
        <v>0</v>
      </c>
      <c r="AS1694" s="143">
        <v>0</v>
      </c>
      <c r="AT1694" s="142">
        <v>0</v>
      </c>
      <c r="AU1694" s="143">
        <v>0</v>
      </c>
      <c r="AV1694" s="142">
        <v>0</v>
      </c>
      <c r="AW1694" s="143">
        <v>0</v>
      </c>
      <c r="AX1694" s="142">
        <v>0</v>
      </c>
      <c r="AY1694" s="143">
        <v>0</v>
      </c>
      <c r="AZ1694" s="142">
        <v>0</v>
      </c>
      <c r="BA1694" s="143">
        <v>0</v>
      </c>
      <c r="BB1694" s="142">
        <v>0</v>
      </c>
      <c r="BC1694" s="143">
        <v>0</v>
      </c>
      <c r="BE1694" s="139">
        <v>0</v>
      </c>
      <c r="BF1694" s="139">
        <v>0</v>
      </c>
      <c r="BG1694" s="139">
        <v>0</v>
      </c>
      <c r="BH1694" s="139">
        <v>0</v>
      </c>
      <c r="BI1694" s="139">
        <v>0</v>
      </c>
      <c r="BJ1694" s="139">
        <v>0</v>
      </c>
      <c r="BK1694" s="139">
        <v>0</v>
      </c>
      <c r="BL1694" s="139">
        <v>0</v>
      </c>
      <c r="BM1694" s="139">
        <v>0</v>
      </c>
      <c r="BN1694" s="139">
        <v>0</v>
      </c>
      <c r="BO1694" s="139">
        <v>0</v>
      </c>
      <c r="BP1694" s="139">
        <v>0</v>
      </c>
      <c r="BQ1694" s="144">
        <v>0</v>
      </c>
    </row>
    <row r="1695" spans="11:69" x14ac:dyDescent="0.25">
      <c r="K1695" s="135" t="s">
        <v>328</v>
      </c>
      <c r="N1695" s="61" t="s">
        <v>3546</v>
      </c>
      <c r="V1695" s="61" t="s">
        <v>485</v>
      </c>
      <c r="W1695" s="61" t="s">
        <v>485</v>
      </c>
      <c r="X1695" s="61">
        <v>240</v>
      </c>
      <c r="AB1695" s="136" t="s">
        <v>414</v>
      </c>
      <c r="AC1695" s="179">
        <v>250000001210</v>
      </c>
      <c r="AD1695" s="180" t="s">
        <v>3547</v>
      </c>
      <c r="AE1695" s="139">
        <v>25740.45</v>
      </c>
      <c r="AF1695" s="17">
        <v>0</v>
      </c>
      <c r="AG1695" s="17">
        <v>0</v>
      </c>
      <c r="AH1695" s="140">
        <v>0</v>
      </c>
      <c r="AI1695" s="141">
        <v>0</v>
      </c>
      <c r="AJ1695" s="142">
        <v>0</v>
      </c>
      <c r="AK1695" s="121">
        <v>0</v>
      </c>
      <c r="AL1695" s="142">
        <v>0</v>
      </c>
      <c r="AM1695" s="181">
        <v>0</v>
      </c>
      <c r="AN1695" s="141">
        <v>0</v>
      </c>
      <c r="AO1695" s="140">
        <v>0</v>
      </c>
      <c r="AP1695" s="140">
        <v>0</v>
      </c>
      <c r="AQ1695" s="140">
        <v>0</v>
      </c>
      <c r="AR1695" s="142">
        <v>0</v>
      </c>
      <c r="AS1695" s="143">
        <v>0</v>
      </c>
      <c r="AT1695" s="142">
        <v>0</v>
      </c>
      <c r="AU1695" s="143">
        <v>0</v>
      </c>
      <c r="AV1695" s="142">
        <v>0</v>
      </c>
      <c r="AW1695" s="143">
        <v>0</v>
      </c>
      <c r="AX1695" s="142">
        <v>0</v>
      </c>
      <c r="AY1695" s="143">
        <v>0</v>
      </c>
      <c r="AZ1695" s="142">
        <v>0</v>
      </c>
      <c r="BA1695" s="143">
        <v>0</v>
      </c>
      <c r="BB1695" s="142">
        <v>0</v>
      </c>
      <c r="BC1695" s="143">
        <v>0</v>
      </c>
      <c r="BE1695" s="139">
        <v>0</v>
      </c>
      <c r="BF1695" s="139">
        <v>0</v>
      </c>
      <c r="BG1695" s="139">
        <v>0</v>
      </c>
      <c r="BH1695" s="139">
        <v>0</v>
      </c>
      <c r="BI1695" s="139">
        <v>0</v>
      </c>
      <c r="BJ1695" s="139">
        <v>0</v>
      </c>
      <c r="BK1695" s="139">
        <v>0</v>
      </c>
      <c r="BL1695" s="139">
        <v>0</v>
      </c>
      <c r="BM1695" s="139">
        <v>0</v>
      </c>
      <c r="BN1695" s="139">
        <v>0</v>
      </c>
      <c r="BO1695" s="139">
        <v>0</v>
      </c>
      <c r="BP1695" s="139">
        <v>0</v>
      </c>
      <c r="BQ1695" s="144">
        <v>0</v>
      </c>
    </row>
    <row r="1696" spans="11:69" x14ac:dyDescent="0.25">
      <c r="K1696" s="135" t="s">
        <v>328</v>
      </c>
      <c r="N1696" s="61" t="s">
        <v>3548</v>
      </c>
      <c r="V1696" s="61" t="s">
        <v>485</v>
      </c>
      <c r="W1696" s="61" t="s">
        <v>485</v>
      </c>
      <c r="X1696" s="61">
        <v>240</v>
      </c>
      <c r="AB1696" s="136" t="s">
        <v>414</v>
      </c>
      <c r="AC1696" s="179">
        <v>250000001300</v>
      </c>
      <c r="AD1696" s="180" t="s">
        <v>3549</v>
      </c>
      <c r="AE1696" s="139">
        <v>70029.799999999988</v>
      </c>
      <c r="AF1696" s="17">
        <v>0</v>
      </c>
      <c r="AG1696" s="17">
        <v>0</v>
      </c>
      <c r="AH1696" s="140">
        <v>0</v>
      </c>
      <c r="AI1696" s="141">
        <v>0</v>
      </c>
      <c r="AJ1696" s="142">
        <v>0</v>
      </c>
      <c r="AK1696" s="121">
        <v>0</v>
      </c>
      <c r="AL1696" s="142">
        <v>0</v>
      </c>
      <c r="AM1696" s="181">
        <v>0</v>
      </c>
      <c r="AN1696" s="141">
        <v>0</v>
      </c>
      <c r="AO1696" s="140">
        <v>0</v>
      </c>
      <c r="AP1696" s="140">
        <v>0</v>
      </c>
      <c r="AQ1696" s="140">
        <v>0</v>
      </c>
      <c r="AR1696" s="142">
        <v>0</v>
      </c>
      <c r="AS1696" s="143">
        <v>0</v>
      </c>
      <c r="AT1696" s="142">
        <v>0</v>
      </c>
      <c r="AU1696" s="143">
        <v>0</v>
      </c>
      <c r="AV1696" s="142">
        <v>0</v>
      </c>
      <c r="AW1696" s="143">
        <v>0</v>
      </c>
      <c r="AX1696" s="142">
        <v>0</v>
      </c>
      <c r="AY1696" s="143">
        <v>0</v>
      </c>
      <c r="AZ1696" s="142">
        <v>0</v>
      </c>
      <c r="BA1696" s="143">
        <v>0</v>
      </c>
      <c r="BB1696" s="142">
        <v>0</v>
      </c>
      <c r="BC1696" s="143">
        <v>0</v>
      </c>
      <c r="BE1696" s="139">
        <v>0</v>
      </c>
      <c r="BF1696" s="139">
        <v>0</v>
      </c>
      <c r="BG1696" s="139">
        <v>0</v>
      </c>
      <c r="BH1696" s="139">
        <v>0</v>
      </c>
      <c r="BI1696" s="139">
        <v>0</v>
      </c>
      <c r="BJ1696" s="139">
        <v>0</v>
      </c>
      <c r="BK1696" s="139">
        <v>0</v>
      </c>
      <c r="BL1696" s="139">
        <v>0</v>
      </c>
      <c r="BM1696" s="139">
        <v>0</v>
      </c>
      <c r="BN1696" s="139">
        <v>0</v>
      </c>
      <c r="BO1696" s="139">
        <v>0</v>
      </c>
      <c r="BP1696" s="139">
        <v>0</v>
      </c>
      <c r="BQ1696" s="144">
        <v>0</v>
      </c>
    </row>
    <row r="1697" spans="11:69" x14ac:dyDescent="0.25">
      <c r="K1697" s="135" t="s">
        <v>328</v>
      </c>
      <c r="N1697" s="61" t="s">
        <v>3550</v>
      </c>
      <c r="V1697" s="61" t="s">
        <v>485</v>
      </c>
      <c r="W1697" s="61" t="s">
        <v>485</v>
      </c>
      <c r="X1697" s="61">
        <v>240</v>
      </c>
      <c r="AB1697" s="136" t="s">
        <v>414</v>
      </c>
      <c r="AC1697" s="179">
        <v>250000001350</v>
      </c>
      <c r="AD1697" s="180" t="s">
        <v>3551</v>
      </c>
      <c r="AE1697" s="139">
        <v>30000</v>
      </c>
      <c r="AF1697" s="17">
        <v>0</v>
      </c>
      <c r="AG1697" s="17">
        <v>0</v>
      </c>
      <c r="AH1697" s="140">
        <v>0</v>
      </c>
      <c r="AI1697" s="141">
        <v>0</v>
      </c>
      <c r="AJ1697" s="142">
        <v>0</v>
      </c>
      <c r="AK1697" s="121">
        <v>0</v>
      </c>
      <c r="AL1697" s="142">
        <v>0</v>
      </c>
      <c r="AM1697" s="181">
        <v>0</v>
      </c>
      <c r="AN1697" s="141">
        <v>0</v>
      </c>
      <c r="AO1697" s="140">
        <v>0</v>
      </c>
      <c r="AP1697" s="140">
        <v>0</v>
      </c>
      <c r="AQ1697" s="140">
        <v>0</v>
      </c>
      <c r="AR1697" s="142">
        <v>0</v>
      </c>
      <c r="AS1697" s="143">
        <v>0</v>
      </c>
      <c r="AT1697" s="142">
        <v>0</v>
      </c>
      <c r="AU1697" s="143">
        <v>0</v>
      </c>
      <c r="AV1697" s="142">
        <v>0</v>
      </c>
      <c r="AW1697" s="143">
        <v>0</v>
      </c>
      <c r="AX1697" s="142">
        <v>0</v>
      </c>
      <c r="AY1697" s="143">
        <v>0</v>
      </c>
      <c r="AZ1697" s="142">
        <v>0</v>
      </c>
      <c r="BA1697" s="143">
        <v>0</v>
      </c>
      <c r="BB1697" s="142">
        <v>0</v>
      </c>
      <c r="BC1697" s="143">
        <v>0</v>
      </c>
      <c r="BE1697" s="139">
        <v>0</v>
      </c>
      <c r="BF1697" s="139">
        <v>0</v>
      </c>
      <c r="BG1697" s="139">
        <v>0</v>
      </c>
      <c r="BH1697" s="139">
        <v>0</v>
      </c>
      <c r="BI1697" s="139">
        <v>0</v>
      </c>
      <c r="BJ1697" s="139">
        <v>0</v>
      </c>
      <c r="BK1697" s="139">
        <v>0</v>
      </c>
      <c r="BL1697" s="139">
        <v>0</v>
      </c>
      <c r="BM1697" s="139">
        <v>0</v>
      </c>
      <c r="BN1697" s="139">
        <v>0</v>
      </c>
      <c r="BO1697" s="139">
        <v>0</v>
      </c>
      <c r="BP1697" s="139">
        <v>0</v>
      </c>
      <c r="BQ1697" s="144">
        <v>0</v>
      </c>
    </row>
    <row r="1698" spans="11:69" x14ac:dyDescent="0.25">
      <c r="K1698" s="135" t="s">
        <v>328</v>
      </c>
      <c r="N1698" s="61" t="s">
        <v>3552</v>
      </c>
      <c r="V1698" s="61" t="s">
        <v>485</v>
      </c>
      <c r="W1698" s="61" t="s">
        <v>485</v>
      </c>
      <c r="X1698" s="61">
        <v>240</v>
      </c>
      <c r="AB1698" s="136" t="s">
        <v>414</v>
      </c>
      <c r="AC1698" s="179">
        <v>250000001400</v>
      </c>
      <c r="AD1698" s="180" t="s">
        <v>3553</v>
      </c>
      <c r="AE1698" s="139">
        <v>166793.37</v>
      </c>
      <c r="AF1698" s="17">
        <v>0</v>
      </c>
      <c r="AG1698" s="17">
        <v>0</v>
      </c>
      <c r="AH1698" s="140">
        <v>0</v>
      </c>
      <c r="AI1698" s="141">
        <v>0</v>
      </c>
      <c r="AJ1698" s="142">
        <v>0</v>
      </c>
      <c r="AK1698" s="121">
        <v>0</v>
      </c>
      <c r="AL1698" s="142">
        <v>0</v>
      </c>
      <c r="AM1698" s="181">
        <v>0</v>
      </c>
      <c r="AN1698" s="141">
        <v>0</v>
      </c>
      <c r="AO1698" s="140">
        <v>0</v>
      </c>
      <c r="AP1698" s="140">
        <v>0</v>
      </c>
      <c r="AQ1698" s="140">
        <v>0</v>
      </c>
      <c r="AR1698" s="142">
        <v>0</v>
      </c>
      <c r="AS1698" s="143">
        <v>0</v>
      </c>
      <c r="AT1698" s="142">
        <v>0</v>
      </c>
      <c r="AU1698" s="143">
        <v>0</v>
      </c>
      <c r="AV1698" s="142">
        <v>0</v>
      </c>
      <c r="AW1698" s="143">
        <v>0</v>
      </c>
      <c r="AX1698" s="142">
        <v>0</v>
      </c>
      <c r="AY1698" s="143">
        <v>0</v>
      </c>
      <c r="AZ1698" s="142">
        <v>0</v>
      </c>
      <c r="BA1698" s="143">
        <v>0</v>
      </c>
      <c r="BB1698" s="142">
        <v>0</v>
      </c>
      <c r="BC1698" s="143">
        <v>0</v>
      </c>
      <c r="BE1698" s="139">
        <v>0</v>
      </c>
      <c r="BF1698" s="139">
        <v>0</v>
      </c>
      <c r="BG1698" s="139">
        <v>0</v>
      </c>
      <c r="BH1698" s="139">
        <v>0</v>
      </c>
      <c r="BI1698" s="139">
        <v>0</v>
      </c>
      <c r="BJ1698" s="139">
        <v>0</v>
      </c>
      <c r="BK1698" s="139">
        <v>0</v>
      </c>
      <c r="BL1698" s="139">
        <v>0</v>
      </c>
      <c r="BM1698" s="139">
        <v>0</v>
      </c>
      <c r="BN1698" s="139">
        <v>0</v>
      </c>
      <c r="BO1698" s="139">
        <v>0</v>
      </c>
      <c r="BP1698" s="139">
        <v>0</v>
      </c>
      <c r="BQ1698" s="144">
        <v>0</v>
      </c>
    </row>
    <row r="1699" spans="11:69" x14ac:dyDescent="0.25">
      <c r="K1699" s="135" t="s">
        <v>328</v>
      </c>
      <c r="N1699" s="61" t="s">
        <v>3554</v>
      </c>
      <c r="V1699" s="61" t="s">
        <v>485</v>
      </c>
      <c r="W1699" s="61" t="s">
        <v>485</v>
      </c>
      <c r="X1699" s="61">
        <v>240</v>
      </c>
      <c r="AB1699" s="136" t="s">
        <v>414</v>
      </c>
      <c r="AC1699" s="179">
        <v>250000001500</v>
      </c>
      <c r="AD1699" s="180" t="s">
        <v>3555</v>
      </c>
      <c r="AE1699" s="139">
        <v>93967.010000000009</v>
      </c>
      <c r="AF1699" s="17">
        <v>0</v>
      </c>
      <c r="AG1699" s="17">
        <v>0</v>
      </c>
      <c r="AH1699" s="140">
        <v>0</v>
      </c>
      <c r="AI1699" s="141">
        <v>0</v>
      </c>
      <c r="AJ1699" s="142">
        <v>0</v>
      </c>
      <c r="AK1699" s="121">
        <v>0</v>
      </c>
      <c r="AL1699" s="142">
        <v>0</v>
      </c>
      <c r="AM1699" s="181">
        <v>0</v>
      </c>
      <c r="AN1699" s="141">
        <v>0</v>
      </c>
      <c r="AO1699" s="140">
        <v>0</v>
      </c>
      <c r="AP1699" s="140">
        <v>0</v>
      </c>
      <c r="AQ1699" s="140">
        <v>0</v>
      </c>
      <c r="AR1699" s="142">
        <v>0</v>
      </c>
      <c r="AS1699" s="143">
        <v>0</v>
      </c>
      <c r="AT1699" s="142">
        <v>0</v>
      </c>
      <c r="AU1699" s="143">
        <v>0</v>
      </c>
      <c r="AV1699" s="142">
        <v>0</v>
      </c>
      <c r="AW1699" s="143">
        <v>0</v>
      </c>
      <c r="AX1699" s="142">
        <v>0</v>
      </c>
      <c r="AY1699" s="143">
        <v>0</v>
      </c>
      <c r="AZ1699" s="142">
        <v>0</v>
      </c>
      <c r="BA1699" s="143">
        <v>0</v>
      </c>
      <c r="BB1699" s="142">
        <v>0</v>
      </c>
      <c r="BC1699" s="143">
        <v>0</v>
      </c>
      <c r="BE1699" s="139">
        <v>0</v>
      </c>
      <c r="BF1699" s="139">
        <v>0</v>
      </c>
      <c r="BG1699" s="139">
        <v>0</v>
      </c>
      <c r="BH1699" s="139">
        <v>0</v>
      </c>
      <c r="BI1699" s="139">
        <v>0</v>
      </c>
      <c r="BJ1699" s="139">
        <v>0</v>
      </c>
      <c r="BK1699" s="139">
        <v>0</v>
      </c>
      <c r="BL1699" s="139">
        <v>0</v>
      </c>
      <c r="BM1699" s="139">
        <v>0</v>
      </c>
      <c r="BN1699" s="139">
        <v>0</v>
      </c>
      <c r="BO1699" s="139">
        <v>0</v>
      </c>
      <c r="BP1699" s="139">
        <v>0</v>
      </c>
      <c r="BQ1699" s="144">
        <v>0</v>
      </c>
    </row>
    <row r="1700" spans="11:69" x14ac:dyDescent="0.25">
      <c r="K1700" s="135" t="s">
        <v>328</v>
      </c>
      <c r="N1700" s="61" t="s">
        <v>3556</v>
      </c>
      <c r="V1700" s="61" t="s">
        <v>485</v>
      </c>
      <c r="W1700" s="61" t="s">
        <v>485</v>
      </c>
      <c r="X1700" s="61">
        <v>240</v>
      </c>
      <c r="AB1700" s="136" t="s">
        <v>414</v>
      </c>
      <c r="AC1700" s="179">
        <v>250000001510</v>
      </c>
      <c r="AD1700" s="180" t="s">
        <v>3557</v>
      </c>
      <c r="AE1700" s="139">
        <v>87579.409999999989</v>
      </c>
      <c r="AF1700" s="17">
        <v>0</v>
      </c>
      <c r="AG1700" s="17">
        <v>0</v>
      </c>
      <c r="AH1700" s="140">
        <v>0</v>
      </c>
      <c r="AI1700" s="141">
        <v>0</v>
      </c>
      <c r="AJ1700" s="142">
        <v>0</v>
      </c>
      <c r="AK1700" s="121">
        <v>0</v>
      </c>
      <c r="AL1700" s="142">
        <v>0</v>
      </c>
      <c r="AM1700" s="181">
        <v>0</v>
      </c>
      <c r="AN1700" s="141">
        <v>0</v>
      </c>
      <c r="AO1700" s="140">
        <v>0</v>
      </c>
      <c r="AP1700" s="140">
        <v>0</v>
      </c>
      <c r="AQ1700" s="140">
        <v>0</v>
      </c>
      <c r="AR1700" s="142">
        <v>0</v>
      </c>
      <c r="AS1700" s="143">
        <v>0</v>
      </c>
      <c r="AT1700" s="142">
        <v>0</v>
      </c>
      <c r="AU1700" s="143">
        <v>0</v>
      </c>
      <c r="AV1700" s="142">
        <v>0</v>
      </c>
      <c r="AW1700" s="143">
        <v>0</v>
      </c>
      <c r="AX1700" s="142">
        <v>0</v>
      </c>
      <c r="AY1700" s="143">
        <v>0</v>
      </c>
      <c r="AZ1700" s="142">
        <v>0</v>
      </c>
      <c r="BA1700" s="143">
        <v>0</v>
      </c>
      <c r="BB1700" s="142">
        <v>0</v>
      </c>
      <c r="BC1700" s="143">
        <v>0</v>
      </c>
      <c r="BE1700" s="139">
        <v>0</v>
      </c>
      <c r="BF1700" s="139">
        <v>0</v>
      </c>
      <c r="BG1700" s="139">
        <v>0</v>
      </c>
      <c r="BH1700" s="139">
        <v>0</v>
      </c>
      <c r="BI1700" s="139">
        <v>0</v>
      </c>
      <c r="BJ1700" s="139">
        <v>0</v>
      </c>
      <c r="BK1700" s="139">
        <v>0</v>
      </c>
      <c r="BL1700" s="139">
        <v>0</v>
      </c>
      <c r="BM1700" s="139">
        <v>0</v>
      </c>
      <c r="BN1700" s="139">
        <v>0</v>
      </c>
      <c r="BO1700" s="139">
        <v>0</v>
      </c>
      <c r="BP1700" s="139">
        <v>0</v>
      </c>
      <c r="BQ1700" s="144">
        <v>0</v>
      </c>
    </row>
    <row r="1701" spans="11:69" x14ac:dyDescent="0.25">
      <c r="K1701" s="135" t="s">
        <v>328</v>
      </c>
      <c r="N1701" s="61" t="s">
        <v>3558</v>
      </c>
      <c r="V1701" s="61" t="s">
        <v>485</v>
      </c>
      <c r="W1701" s="61" t="s">
        <v>485</v>
      </c>
      <c r="X1701" s="61">
        <v>240</v>
      </c>
      <c r="AB1701" s="136" t="s">
        <v>414</v>
      </c>
      <c r="AC1701" s="179">
        <v>250000001600</v>
      </c>
      <c r="AD1701" s="180" t="s">
        <v>3559</v>
      </c>
      <c r="AE1701" s="139">
        <v>1575738.18</v>
      </c>
      <c r="AF1701" s="17">
        <v>0</v>
      </c>
      <c r="AG1701" s="17">
        <v>0</v>
      </c>
      <c r="AH1701" s="140">
        <v>0</v>
      </c>
      <c r="AI1701" s="141">
        <v>0</v>
      </c>
      <c r="AJ1701" s="142">
        <v>0</v>
      </c>
      <c r="AK1701" s="121">
        <v>0</v>
      </c>
      <c r="AL1701" s="142">
        <v>0</v>
      </c>
      <c r="AM1701" s="181">
        <v>0</v>
      </c>
      <c r="AN1701" s="141">
        <v>0</v>
      </c>
      <c r="AO1701" s="140">
        <v>0</v>
      </c>
      <c r="AP1701" s="140">
        <v>0</v>
      </c>
      <c r="AQ1701" s="140">
        <v>0</v>
      </c>
      <c r="AR1701" s="142">
        <v>0</v>
      </c>
      <c r="AS1701" s="143">
        <v>0</v>
      </c>
      <c r="AT1701" s="142">
        <v>0</v>
      </c>
      <c r="AU1701" s="143">
        <v>0</v>
      </c>
      <c r="AV1701" s="142">
        <v>0</v>
      </c>
      <c r="AW1701" s="143">
        <v>0</v>
      </c>
      <c r="AX1701" s="142">
        <v>0</v>
      </c>
      <c r="AY1701" s="143">
        <v>0</v>
      </c>
      <c r="AZ1701" s="142">
        <v>0</v>
      </c>
      <c r="BA1701" s="143">
        <v>0</v>
      </c>
      <c r="BB1701" s="142">
        <v>0</v>
      </c>
      <c r="BC1701" s="143">
        <v>0</v>
      </c>
      <c r="BE1701" s="139">
        <v>0</v>
      </c>
      <c r="BF1701" s="139">
        <v>0</v>
      </c>
      <c r="BG1701" s="139">
        <v>0</v>
      </c>
      <c r="BH1701" s="139">
        <v>0</v>
      </c>
      <c r="BI1701" s="139">
        <v>0</v>
      </c>
      <c r="BJ1701" s="139">
        <v>0</v>
      </c>
      <c r="BK1701" s="139">
        <v>0</v>
      </c>
      <c r="BL1701" s="139">
        <v>0</v>
      </c>
      <c r="BM1701" s="139">
        <v>0</v>
      </c>
      <c r="BN1701" s="139">
        <v>0</v>
      </c>
      <c r="BO1701" s="139">
        <v>0</v>
      </c>
      <c r="BP1701" s="139">
        <v>0</v>
      </c>
      <c r="BQ1701" s="144">
        <v>0</v>
      </c>
    </row>
    <row r="1702" spans="11:69" x14ac:dyDescent="0.25">
      <c r="K1702" s="135" t="s">
        <v>328</v>
      </c>
      <c r="N1702" s="61" t="s">
        <v>3560</v>
      </c>
      <c r="V1702" s="61" t="s">
        <v>485</v>
      </c>
      <c r="W1702" s="61" t="s">
        <v>485</v>
      </c>
      <c r="X1702" s="61">
        <v>240</v>
      </c>
      <c r="AB1702" s="136" t="s">
        <v>414</v>
      </c>
      <c r="AC1702" s="179">
        <v>250000001610</v>
      </c>
      <c r="AD1702" s="180" t="s">
        <v>3561</v>
      </c>
      <c r="AE1702" s="139">
        <v>445466.88999999996</v>
      </c>
      <c r="AF1702" s="17">
        <v>0</v>
      </c>
      <c r="AG1702" s="17">
        <v>0</v>
      </c>
      <c r="AH1702" s="140">
        <v>0</v>
      </c>
      <c r="AI1702" s="141">
        <v>0</v>
      </c>
      <c r="AJ1702" s="142">
        <v>0</v>
      </c>
      <c r="AK1702" s="121">
        <v>0</v>
      </c>
      <c r="AL1702" s="142">
        <v>0</v>
      </c>
      <c r="AM1702" s="181">
        <v>0</v>
      </c>
      <c r="AN1702" s="141">
        <v>0</v>
      </c>
      <c r="AO1702" s="140">
        <v>0</v>
      </c>
      <c r="AP1702" s="140">
        <v>0</v>
      </c>
      <c r="AQ1702" s="140">
        <v>0</v>
      </c>
      <c r="AR1702" s="142">
        <v>0</v>
      </c>
      <c r="AS1702" s="143">
        <v>0</v>
      </c>
      <c r="AT1702" s="142">
        <v>0</v>
      </c>
      <c r="AU1702" s="143">
        <v>0</v>
      </c>
      <c r="AV1702" s="142">
        <v>0</v>
      </c>
      <c r="AW1702" s="143">
        <v>0</v>
      </c>
      <c r="AX1702" s="142">
        <v>0</v>
      </c>
      <c r="AY1702" s="143">
        <v>0</v>
      </c>
      <c r="AZ1702" s="142">
        <v>0</v>
      </c>
      <c r="BA1702" s="143">
        <v>0</v>
      </c>
      <c r="BB1702" s="142">
        <v>0</v>
      </c>
      <c r="BC1702" s="143">
        <v>0</v>
      </c>
      <c r="BE1702" s="139">
        <v>0</v>
      </c>
      <c r="BF1702" s="139">
        <v>0</v>
      </c>
      <c r="BG1702" s="139">
        <v>0</v>
      </c>
      <c r="BH1702" s="139">
        <v>0</v>
      </c>
      <c r="BI1702" s="139">
        <v>0</v>
      </c>
      <c r="BJ1702" s="139">
        <v>0</v>
      </c>
      <c r="BK1702" s="139">
        <v>0</v>
      </c>
      <c r="BL1702" s="139">
        <v>0</v>
      </c>
      <c r="BM1702" s="139">
        <v>0</v>
      </c>
      <c r="BN1702" s="139">
        <v>0</v>
      </c>
      <c r="BO1702" s="139">
        <v>0</v>
      </c>
      <c r="BP1702" s="139">
        <v>0</v>
      </c>
      <c r="BQ1702" s="144">
        <v>0</v>
      </c>
    </row>
    <row r="1703" spans="11:69" x14ac:dyDescent="0.25">
      <c r="K1703" s="135" t="s">
        <v>328</v>
      </c>
      <c r="N1703" s="61" t="s">
        <v>3562</v>
      </c>
      <c r="V1703" s="61" t="s">
        <v>485</v>
      </c>
      <c r="W1703" s="61" t="s">
        <v>485</v>
      </c>
      <c r="X1703" s="61">
        <v>240</v>
      </c>
      <c r="AB1703" s="136" t="s">
        <v>414</v>
      </c>
      <c r="AC1703" s="179">
        <v>250000001700</v>
      </c>
      <c r="AD1703" s="180" t="s">
        <v>3563</v>
      </c>
      <c r="AE1703" s="139">
        <v>154295.18</v>
      </c>
      <c r="AF1703" s="17">
        <v>0</v>
      </c>
      <c r="AG1703" s="17">
        <v>0</v>
      </c>
      <c r="AH1703" s="140">
        <v>0</v>
      </c>
      <c r="AI1703" s="141">
        <v>0</v>
      </c>
      <c r="AJ1703" s="142">
        <v>0</v>
      </c>
      <c r="AK1703" s="121">
        <v>0</v>
      </c>
      <c r="AL1703" s="142">
        <v>0</v>
      </c>
      <c r="AM1703" s="181">
        <v>0</v>
      </c>
      <c r="AN1703" s="141">
        <v>0</v>
      </c>
      <c r="AO1703" s="140">
        <v>0</v>
      </c>
      <c r="AP1703" s="140">
        <v>0</v>
      </c>
      <c r="AQ1703" s="140">
        <v>0</v>
      </c>
      <c r="AR1703" s="142">
        <v>0</v>
      </c>
      <c r="AS1703" s="143">
        <v>0</v>
      </c>
      <c r="AT1703" s="142">
        <v>0</v>
      </c>
      <c r="AU1703" s="143">
        <v>0</v>
      </c>
      <c r="AV1703" s="142">
        <v>0</v>
      </c>
      <c r="AW1703" s="143">
        <v>0</v>
      </c>
      <c r="AX1703" s="142">
        <v>0</v>
      </c>
      <c r="AY1703" s="143">
        <v>0</v>
      </c>
      <c r="AZ1703" s="142">
        <v>0</v>
      </c>
      <c r="BA1703" s="143">
        <v>0</v>
      </c>
      <c r="BB1703" s="142">
        <v>0</v>
      </c>
      <c r="BC1703" s="143">
        <v>0</v>
      </c>
      <c r="BE1703" s="139">
        <v>0</v>
      </c>
      <c r="BF1703" s="139">
        <v>0</v>
      </c>
      <c r="BG1703" s="139">
        <v>0</v>
      </c>
      <c r="BH1703" s="139">
        <v>0</v>
      </c>
      <c r="BI1703" s="139">
        <v>0</v>
      </c>
      <c r="BJ1703" s="139">
        <v>0</v>
      </c>
      <c r="BK1703" s="139">
        <v>0</v>
      </c>
      <c r="BL1703" s="139">
        <v>0</v>
      </c>
      <c r="BM1703" s="139">
        <v>0</v>
      </c>
      <c r="BN1703" s="139">
        <v>0</v>
      </c>
      <c r="BO1703" s="139">
        <v>0</v>
      </c>
      <c r="BP1703" s="139">
        <v>0</v>
      </c>
      <c r="BQ1703" s="144">
        <v>0</v>
      </c>
    </row>
    <row r="1704" spans="11:69" x14ac:dyDescent="0.25">
      <c r="K1704" s="135" t="s">
        <v>328</v>
      </c>
      <c r="N1704" s="61" t="s">
        <v>3564</v>
      </c>
      <c r="V1704" s="61" t="s">
        <v>485</v>
      </c>
      <c r="W1704" s="61" t="s">
        <v>485</v>
      </c>
      <c r="X1704" s="61">
        <v>240</v>
      </c>
      <c r="AB1704" s="136" t="s">
        <v>414</v>
      </c>
      <c r="AC1704" s="179">
        <v>250000001800</v>
      </c>
      <c r="AD1704" s="180" t="s">
        <v>3565</v>
      </c>
      <c r="AE1704" s="139">
        <v>3405776.4000000004</v>
      </c>
      <c r="AF1704" s="17">
        <v>0</v>
      </c>
      <c r="AG1704" s="17">
        <v>0</v>
      </c>
      <c r="AH1704" s="140">
        <v>0</v>
      </c>
      <c r="AI1704" s="141">
        <v>0</v>
      </c>
      <c r="AJ1704" s="142">
        <v>0</v>
      </c>
      <c r="AK1704" s="121">
        <v>0</v>
      </c>
      <c r="AL1704" s="142">
        <v>0</v>
      </c>
      <c r="AM1704" s="181">
        <v>0</v>
      </c>
      <c r="AN1704" s="141">
        <v>0</v>
      </c>
      <c r="AO1704" s="140">
        <v>0</v>
      </c>
      <c r="AP1704" s="140">
        <v>0</v>
      </c>
      <c r="AQ1704" s="140">
        <v>0</v>
      </c>
      <c r="AR1704" s="142">
        <v>0</v>
      </c>
      <c r="AS1704" s="143">
        <v>0</v>
      </c>
      <c r="AT1704" s="142">
        <v>0</v>
      </c>
      <c r="AU1704" s="143">
        <v>0</v>
      </c>
      <c r="AV1704" s="142">
        <v>0</v>
      </c>
      <c r="AW1704" s="143">
        <v>0</v>
      </c>
      <c r="AX1704" s="142">
        <v>0</v>
      </c>
      <c r="AY1704" s="143">
        <v>0</v>
      </c>
      <c r="AZ1704" s="142">
        <v>0</v>
      </c>
      <c r="BA1704" s="143">
        <v>0</v>
      </c>
      <c r="BB1704" s="142">
        <v>0</v>
      </c>
      <c r="BC1704" s="143">
        <v>0</v>
      </c>
      <c r="BE1704" s="139">
        <v>0</v>
      </c>
      <c r="BF1704" s="139">
        <v>0</v>
      </c>
      <c r="BG1704" s="139">
        <v>0</v>
      </c>
      <c r="BH1704" s="139">
        <v>0</v>
      </c>
      <c r="BI1704" s="139">
        <v>0</v>
      </c>
      <c r="BJ1704" s="139">
        <v>0</v>
      </c>
      <c r="BK1704" s="139">
        <v>0</v>
      </c>
      <c r="BL1704" s="139">
        <v>0</v>
      </c>
      <c r="BM1704" s="139">
        <v>0</v>
      </c>
      <c r="BN1704" s="139">
        <v>0</v>
      </c>
      <c r="BO1704" s="139">
        <v>0</v>
      </c>
      <c r="BP1704" s="139">
        <v>0</v>
      </c>
      <c r="BQ1704" s="144">
        <v>0</v>
      </c>
    </row>
    <row r="1705" spans="11:69" x14ac:dyDescent="0.25">
      <c r="K1705" s="135" t="s">
        <v>328</v>
      </c>
      <c r="N1705" s="61" t="s">
        <v>3566</v>
      </c>
      <c r="V1705" s="61" t="s">
        <v>485</v>
      </c>
      <c r="W1705" s="61" t="s">
        <v>485</v>
      </c>
      <c r="X1705" s="61">
        <v>240</v>
      </c>
      <c r="AB1705" s="136" t="s">
        <v>414</v>
      </c>
      <c r="AC1705" s="179">
        <v>250000001805</v>
      </c>
      <c r="AD1705" s="180" t="s">
        <v>3567</v>
      </c>
      <c r="AE1705" s="139">
        <v>588162.37</v>
      </c>
      <c r="AF1705" s="17">
        <v>0</v>
      </c>
      <c r="AG1705" s="17">
        <v>0</v>
      </c>
      <c r="AH1705" s="140">
        <v>0</v>
      </c>
      <c r="AI1705" s="141">
        <v>0</v>
      </c>
      <c r="AJ1705" s="142">
        <v>0</v>
      </c>
      <c r="AK1705" s="121">
        <v>0</v>
      </c>
      <c r="AL1705" s="142">
        <v>0</v>
      </c>
      <c r="AM1705" s="181">
        <v>0</v>
      </c>
      <c r="AN1705" s="141">
        <v>0</v>
      </c>
      <c r="AO1705" s="140">
        <v>0</v>
      </c>
      <c r="AP1705" s="140">
        <v>0</v>
      </c>
      <c r="AQ1705" s="140">
        <v>0</v>
      </c>
      <c r="AR1705" s="142">
        <v>0</v>
      </c>
      <c r="AS1705" s="143">
        <v>0</v>
      </c>
      <c r="AT1705" s="142">
        <v>0</v>
      </c>
      <c r="AU1705" s="143">
        <v>0</v>
      </c>
      <c r="AV1705" s="142">
        <v>0</v>
      </c>
      <c r="AW1705" s="143">
        <v>0</v>
      </c>
      <c r="AX1705" s="142">
        <v>0</v>
      </c>
      <c r="AY1705" s="143">
        <v>0</v>
      </c>
      <c r="AZ1705" s="142">
        <v>0</v>
      </c>
      <c r="BA1705" s="143">
        <v>0</v>
      </c>
      <c r="BB1705" s="142">
        <v>0</v>
      </c>
      <c r="BC1705" s="143">
        <v>0</v>
      </c>
      <c r="BE1705" s="139">
        <v>0</v>
      </c>
      <c r="BF1705" s="139">
        <v>0</v>
      </c>
      <c r="BG1705" s="139">
        <v>0</v>
      </c>
      <c r="BH1705" s="139">
        <v>0</v>
      </c>
      <c r="BI1705" s="139">
        <v>0</v>
      </c>
      <c r="BJ1705" s="139">
        <v>0</v>
      </c>
      <c r="BK1705" s="139">
        <v>0</v>
      </c>
      <c r="BL1705" s="139">
        <v>0</v>
      </c>
      <c r="BM1705" s="139">
        <v>0</v>
      </c>
      <c r="BN1705" s="139">
        <v>0</v>
      </c>
      <c r="BO1705" s="139">
        <v>0</v>
      </c>
      <c r="BP1705" s="139">
        <v>0</v>
      </c>
      <c r="BQ1705" s="144">
        <v>0</v>
      </c>
    </row>
    <row r="1706" spans="11:69" x14ac:dyDescent="0.25">
      <c r="K1706" s="135" t="s">
        <v>328</v>
      </c>
      <c r="N1706" s="61" t="s">
        <v>3568</v>
      </c>
      <c r="V1706" s="61" t="s">
        <v>485</v>
      </c>
      <c r="W1706" s="61" t="s">
        <v>485</v>
      </c>
      <c r="X1706" s="61">
        <v>240</v>
      </c>
      <c r="AB1706" s="136" t="s">
        <v>414</v>
      </c>
      <c r="AC1706" s="179">
        <v>250000001900</v>
      </c>
      <c r="AD1706" s="180" t="s">
        <v>3569</v>
      </c>
      <c r="AE1706" s="139">
        <v>727735.29999999993</v>
      </c>
      <c r="AF1706" s="17">
        <v>0</v>
      </c>
      <c r="AG1706" s="17">
        <v>0</v>
      </c>
      <c r="AH1706" s="140">
        <v>0</v>
      </c>
      <c r="AI1706" s="141">
        <v>0</v>
      </c>
      <c r="AJ1706" s="142">
        <v>0</v>
      </c>
      <c r="AK1706" s="121">
        <v>0</v>
      </c>
      <c r="AL1706" s="142">
        <v>0</v>
      </c>
      <c r="AM1706" s="181">
        <v>0</v>
      </c>
      <c r="AN1706" s="141">
        <v>0</v>
      </c>
      <c r="AO1706" s="140">
        <v>0</v>
      </c>
      <c r="AP1706" s="140">
        <v>0</v>
      </c>
      <c r="AQ1706" s="140">
        <v>0</v>
      </c>
      <c r="AR1706" s="142">
        <v>0</v>
      </c>
      <c r="AS1706" s="143">
        <v>0</v>
      </c>
      <c r="AT1706" s="142">
        <v>0</v>
      </c>
      <c r="AU1706" s="143">
        <v>0</v>
      </c>
      <c r="AV1706" s="142">
        <v>0</v>
      </c>
      <c r="AW1706" s="143">
        <v>0</v>
      </c>
      <c r="AX1706" s="142">
        <v>0</v>
      </c>
      <c r="AY1706" s="143">
        <v>0</v>
      </c>
      <c r="AZ1706" s="142">
        <v>0</v>
      </c>
      <c r="BA1706" s="143">
        <v>0</v>
      </c>
      <c r="BB1706" s="142">
        <v>0</v>
      </c>
      <c r="BC1706" s="143">
        <v>0</v>
      </c>
      <c r="BE1706" s="139">
        <v>0</v>
      </c>
      <c r="BF1706" s="139">
        <v>0</v>
      </c>
      <c r="BG1706" s="139">
        <v>0</v>
      </c>
      <c r="BH1706" s="139">
        <v>0</v>
      </c>
      <c r="BI1706" s="139">
        <v>0</v>
      </c>
      <c r="BJ1706" s="139">
        <v>0</v>
      </c>
      <c r="BK1706" s="139">
        <v>0</v>
      </c>
      <c r="BL1706" s="139">
        <v>0</v>
      </c>
      <c r="BM1706" s="139">
        <v>0</v>
      </c>
      <c r="BN1706" s="139">
        <v>0</v>
      </c>
      <c r="BO1706" s="139">
        <v>0</v>
      </c>
      <c r="BP1706" s="139">
        <v>0</v>
      </c>
      <c r="BQ1706" s="144">
        <v>0</v>
      </c>
    </row>
    <row r="1707" spans="11:69" x14ac:dyDescent="0.25">
      <c r="K1707" s="135" t="s">
        <v>328</v>
      </c>
      <c r="N1707" s="61" t="s">
        <v>3570</v>
      </c>
      <c r="V1707" s="61" t="s">
        <v>485</v>
      </c>
      <c r="W1707" s="61" t="s">
        <v>485</v>
      </c>
      <c r="X1707" s="61">
        <v>240</v>
      </c>
      <c r="AB1707" s="136" t="s">
        <v>414</v>
      </c>
      <c r="AC1707" s="179">
        <v>250000001905</v>
      </c>
      <c r="AD1707" s="180" t="s">
        <v>3571</v>
      </c>
      <c r="AE1707" s="139">
        <v>447316.01</v>
      </c>
      <c r="AF1707" s="17">
        <v>0</v>
      </c>
      <c r="AG1707" s="17">
        <v>0</v>
      </c>
      <c r="AH1707" s="140">
        <v>0</v>
      </c>
      <c r="AI1707" s="141">
        <v>0</v>
      </c>
      <c r="AJ1707" s="142">
        <v>0</v>
      </c>
      <c r="AK1707" s="121">
        <v>0</v>
      </c>
      <c r="AL1707" s="142">
        <v>0</v>
      </c>
      <c r="AM1707" s="181">
        <v>0</v>
      </c>
      <c r="AN1707" s="141">
        <v>0</v>
      </c>
      <c r="AO1707" s="140">
        <v>0</v>
      </c>
      <c r="AP1707" s="140">
        <v>0</v>
      </c>
      <c r="AQ1707" s="140">
        <v>0</v>
      </c>
      <c r="AR1707" s="142">
        <v>0</v>
      </c>
      <c r="AS1707" s="143">
        <v>0</v>
      </c>
      <c r="AT1707" s="142">
        <v>0</v>
      </c>
      <c r="AU1707" s="143">
        <v>0</v>
      </c>
      <c r="AV1707" s="142">
        <v>0</v>
      </c>
      <c r="AW1707" s="143">
        <v>0</v>
      </c>
      <c r="AX1707" s="142">
        <v>0</v>
      </c>
      <c r="AY1707" s="143">
        <v>0</v>
      </c>
      <c r="AZ1707" s="142">
        <v>0</v>
      </c>
      <c r="BA1707" s="143">
        <v>0</v>
      </c>
      <c r="BB1707" s="142">
        <v>0</v>
      </c>
      <c r="BC1707" s="143">
        <v>0</v>
      </c>
      <c r="BE1707" s="139">
        <v>0</v>
      </c>
      <c r="BF1707" s="139">
        <v>0</v>
      </c>
      <c r="BG1707" s="139">
        <v>0</v>
      </c>
      <c r="BH1707" s="139">
        <v>0</v>
      </c>
      <c r="BI1707" s="139">
        <v>0</v>
      </c>
      <c r="BJ1707" s="139">
        <v>0</v>
      </c>
      <c r="BK1707" s="139">
        <v>0</v>
      </c>
      <c r="BL1707" s="139">
        <v>0</v>
      </c>
      <c r="BM1707" s="139">
        <v>0</v>
      </c>
      <c r="BN1707" s="139">
        <v>0</v>
      </c>
      <c r="BO1707" s="139">
        <v>0</v>
      </c>
      <c r="BP1707" s="139">
        <v>0</v>
      </c>
      <c r="BQ1707" s="144">
        <v>0</v>
      </c>
    </row>
    <row r="1708" spans="11:69" x14ac:dyDescent="0.25">
      <c r="K1708" s="135" t="s">
        <v>328</v>
      </c>
      <c r="N1708" s="61" t="s">
        <v>3572</v>
      </c>
      <c r="V1708" s="61" t="s">
        <v>485</v>
      </c>
      <c r="W1708" s="61" t="s">
        <v>485</v>
      </c>
      <c r="X1708" s="61">
        <v>240</v>
      </c>
      <c r="AB1708" s="136" t="s">
        <v>414</v>
      </c>
      <c r="AC1708" s="179">
        <v>250000001920</v>
      </c>
      <c r="AD1708" s="180" t="s">
        <v>3573</v>
      </c>
      <c r="AE1708" s="139">
        <v>407479.5</v>
      </c>
      <c r="AF1708" s="17">
        <v>0</v>
      </c>
      <c r="AG1708" s="17">
        <v>0</v>
      </c>
      <c r="AH1708" s="140">
        <v>0</v>
      </c>
      <c r="AI1708" s="141">
        <v>0</v>
      </c>
      <c r="AJ1708" s="142">
        <v>0</v>
      </c>
      <c r="AK1708" s="121">
        <v>0</v>
      </c>
      <c r="AL1708" s="142">
        <v>0</v>
      </c>
      <c r="AM1708" s="181">
        <v>0</v>
      </c>
      <c r="AN1708" s="141">
        <v>0</v>
      </c>
      <c r="AO1708" s="140">
        <v>0</v>
      </c>
      <c r="AP1708" s="140">
        <v>0</v>
      </c>
      <c r="AQ1708" s="140">
        <v>0</v>
      </c>
      <c r="AR1708" s="142">
        <v>0</v>
      </c>
      <c r="AS1708" s="143">
        <v>0</v>
      </c>
      <c r="AT1708" s="142">
        <v>0</v>
      </c>
      <c r="AU1708" s="143">
        <v>0</v>
      </c>
      <c r="AV1708" s="142">
        <v>0</v>
      </c>
      <c r="AW1708" s="143">
        <v>0</v>
      </c>
      <c r="AX1708" s="142">
        <v>0</v>
      </c>
      <c r="AY1708" s="143">
        <v>0</v>
      </c>
      <c r="AZ1708" s="142">
        <v>0</v>
      </c>
      <c r="BA1708" s="143">
        <v>0</v>
      </c>
      <c r="BB1708" s="142">
        <v>0</v>
      </c>
      <c r="BC1708" s="143">
        <v>0</v>
      </c>
      <c r="BE1708" s="139">
        <v>0</v>
      </c>
      <c r="BF1708" s="139">
        <v>0</v>
      </c>
      <c r="BG1708" s="139">
        <v>0</v>
      </c>
      <c r="BH1708" s="139">
        <v>0</v>
      </c>
      <c r="BI1708" s="139">
        <v>0</v>
      </c>
      <c r="BJ1708" s="139">
        <v>0</v>
      </c>
      <c r="BK1708" s="139">
        <v>0</v>
      </c>
      <c r="BL1708" s="139">
        <v>0</v>
      </c>
      <c r="BM1708" s="139">
        <v>0</v>
      </c>
      <c r="BN1708" s="139">
        <v>0</v>
      </c>
      <c r="BO1708" s="139">
        <v>0</v>
      </c>
      <c r="BP1708" s="139">
        <v>0</v>
      </c>
      <c r="BQ1708" s="144">
        <v>0</v>
      </c>
    </row>
    <row r="1709" spans="11:69" x14ac:dyDescent="0.25">
      <c r="K1709" s="135" t="s">
        <v>328</v>
      </c>
      <c r="N1709" s="61" t="s">
        <v>3574</v>
      </c>
      <c r="V1709" s="61" t="s">
        <v>485</v>
      </c>
      <c r="W1709" s="61" t="s">
        <v>485</v>
      </c>
      <c r="X1709" s="61">
        <v>240</v>
      </c>
      <c r="AB1709" s="136" t="s">
        <v>414</v>
      </c>
      <c r="AC1709" s="179">
        <v>250000001922</v>
      </c>
      <c r="AD1709" s="180" t="s">
        <v>3575</v>
      </c>
      <c r="AE1709" s="139">
        <v>80018.549999999988</v>
      </c>
      <c r="AF1709" s="17">
        <v>0</v>
      </c>
      <c r="AG1709" s="17">
        <v>0</v>
      </c>
      <c r="AH1709" s="140">
        <v>0</v>
      </c>
      <c r="AI1709" s="141">
        <v>0</v>
      </c>
      <c r="AJ1709" s="142">
        <v>0</v>
      </c>
      <c r="AK1709" s="121">
        <v>0</v>
      </c>
      <c r="AL1709" s="142">
        <v>0</v>
      </c>
      <c r="AM1709" s="181">
        <v>0</v>
      </c>
      <c r="AN1709" s="141">
        <v>0</v>
      </c>
      <c r="AO1709" s="140">
        <v>0</v>
      </c>
      <c r="AP1709" s="140">
        <v>0</v>
      </c>
      <c r="AQ1709" s="140">
        <v>0</v>
      </c>
      <c r="AR1709" s="142">
        <v>0</v>
      </c>
      <c r="AS1709" s="143">
        <v>0</v>
      </c>
      <c r="AT1709" s="142">
        <v>0</v>
      </c>
      <c r="AU1709" s="143">
        <v>0</v>
      </c>
      <c r="AV1709" s="142">
        <v>0</v>
      </c>
      <c r="AW1709" s="143">
        <v>0</v>
      </c>
      <c r="AX1709" s="142">
        <v>0</v>
      </c>
      <c r="AY1709" s="143">
        <v>0</v>
      </c>
      <c r="AZ1709" s="142">
        <v>0</v>
      </c>
      <c r="BA1709" s="143">
        <v>0</v>
      </c>
      <c r="BB1709" s="142">
        <v>0</v>
      </c>
      <c r="BC1709" s="143">
        <v>0</v>
      </c>
      <c r="BE1709" s="139">
        <v>0</v>
      </c>
      <c r="BF1709" s="139">
        <v>0</v>
      </c>
      <c r="BG1709" s="139">
        <v>0</v>
      </c>
      <c r="BH1709" s="139">
        <v>0</v>
      </c>
      <c r="BI1709" s="139">
        <v>0</v>
      </c>
      <c r="BJ1709" s="139">
        <v>0</v>
      </c>
      <c r="BK1709" s="139">
        <v>0</v>
      </c>
      <c r="BL1709" s="139">
        <v>0</v>
      </c>
      <c r="BM1709" s="139">
        <v>0</v>
      </c>
      <c r="BN1709" s="139">
        <v>0</v>
      </c>
      <c r="BO1709" s="139">
        <v>0</v>
      </c>
      <c r="BP1709" s="139">
        <v>0</v>
      </c>
      <c r="BQ1709" s="144">
        <v>0</v>
      </c>
    </row>
    <row r="1710" spans="11:69" x14ac:dyDescent="0.25">
      <c r="K1710" s="135" t="s">
        <v>328</v>
      </c>
      <c r="N1710" s="61" t="s">
        <v>3576</v>
      </c>
      <c r="V1710" s="61" t="s">
        <v>485</v>
      </c>
      <c r="W1710" s="61" t="s">
        <v>485</v>
      </c>
      <c r="X1710" s="61">
        <v>240</v>
      </c>
      <c r="AB1710" s="136" t="s">
        <v>414</v>
      </c>
      <c r="AC1710" s="179">
        <v>250000002000</v>
      </c>
      <c r="AD1710" s="180" t="s">
        <v>3577</v>
      </c>
      <c r="AE1710" s="139">
        <v>213469.83999999997</v>
      </c>
      <c r="AF1710" s="17">
        <v>0</v>
      </c>
      <c r="AG1710" s="17">
        <v>0</v>
      </c>
      <c r="AH1710" s="140">
        <v>0</v>
      </c>
      <c r="AI1710" s="141">
        <v>0</v>
      </c>
      <c r="AJ1710" s="142">
        <v>0</v>
      </c>
      <c r="AK1710" s="121">
        <v>0</v>
      </c>
      <c r="AL1710" s="142">
        <v>0</v>
      </c>
      <c r="AM1710" s="181">
        <v>0</v>
      </c>
      <c r="AN1710" s="141">
        <v>0</v>
      </c>
      <c r="AO1710" s="140">
        <v>0</v>
      </c>
      <c r="AP1710" s="140">
        <v>0</v>
      </c>
      <c r="AQ1710" s="140">
        <v>0</v>
      </c>
      <c r="AR1710" s="142">
        <v>0</v>
      </c>
      <c r="AS1710" s="143">
        <v>0</v>
      </c>
      <c r="AT1710" s="142">
        <v>0</v>
      </c>
      <c r="AU1710" s="143">
        <v>0</v>
      </c>
      <c r="AV1710" s="142">
        <v>0</v>
      </c>
      <c r="AW1710" s="143">
        <v>0</v>
      </c>
      <c r="AX1710" s="142">
        <v>0</v>
      </c>
      <c r="AY1710" s="143">
        <v>0</v>
      </c>
      <c r="AZ1710" s="142">
        <v>0</v>
      </c>
      <c r="BA1710" s="143">
        <v>0</v>
      </c>
      <c r="BB1710" s="142">
        <v>0</v>
      </c>
      <c r="BC1710" s="143">
        <v>0</v>
      </c>
      <c r="BE1710" s="139">
        <v>0</v>
      </c>
      <c r="BF1710" s="139">
        <v>0</v>
      </c>
      <c r="BG1710" s="139">
        <v>0</v>
      </c>
      <c r="BH1710" s="139">
        <v>0</v>
      </c>
      <c r="BI1710" s="139">
        <v>0</v>
      </c>
      <c r="BJ1710" s="139">
        <v>0</v>
      </c>
      <c r="BK1710" s="139">
        <v>0</v>
      </c>
      <c r="BL1710" s="139">
        <v>0</v>
      </c>
      <c r="BM1710" s="139">
        <v>0</v>
      </c>
      <c r="BN1710" s="139">
        <v>0</v>
      </c>
      <c r="BO1710" s="139">
        <v>0</v>
      </c>
      <c r="BP1710" s="139">
        <v>0</v>
      </c>
      <c r="BQ1710" s="144">
        <v>0</v>
      </c>
    </row>
    <row r="1711" spans="11:69" x14ac:dyDescent="0.25">
      <c r="K1711" s="135" t="s">
        <v>328</v>
      </c>
      <c r="N1711" s="61" t="s">
        <v>3578</v>
      </c>
      <c r="V1711" s="61" t="s">
        <v>485</v>
      </c>
      <c r="W1711" s="61" t="s">
        <v>485</v>
      </c>
      <c r="X1711" s="61">
        <v>240</v>
      </c>
      <c r="AB1711" s="136" t="s">
        <v>414</v>
      </c>
      <c r="AC1711" s="179">
        <v>250000002100</v>
      </c>
      <c r="AD1711" s="180" t="s">
        <v>3579</v>
      </c>
      <c r="AE1711" s="139">
        <v>15425.96</v>
      </c>
      <c r="AF1711" s="17">
        <v>0</v>
      </c>
      <c r="AG1711" s="17">
        <v>0</v>
      </c>
      <c r="AH1711" s="140">
        <v>0</v>
      </c>
      <c r="AI1711" s="141">
        <v>0</v>
      </c>
      <c r="AJ1711" s="142">
        <v>0</v>
      </c>
      <c r="AK1711" s="121">
        <v>0</v>
      </c>
      <c r="AL1711" s="142">
        <v>0</v>
      </c>
      <c r="AM1711" s="181">
        <v>0</v>
      </c>
      <c r="AN1711" s="141">
        <v>0</v>
      </c>
      <c r="AO1711" s="140">
        <v>0</v>
      </c>
      <c r="AP1711" s="140">
        <v>0</v>
      </c>
      <c r="AQ1711" s="140">
        <v>0</v>
      </c>
      <c r="AR1711" s="142">
        <v>0</v>
      </c>
      <c r="AS1711" s="143">
        <v>0</v>
      </c>
      <c r="AT1711" s="142">
        <v>0</v>
      </c>
      <c r="AU1711" s="143">
        <v>0</v>
      </c>
      <c r="AV1711" s="142">
        <v>0</v>
      </c>
      <c r="AW1711" s="143">
        <v>0</v>
      </c>
      <c r="AX1711" s="142">
        <v>0</v>
      </c>
      <c r="AY1711" s="143">
        <v>0</v>
      </c>
      <c r="AZ1711" s="142">
        <v>0</v>
      </c>
      <c r="BA1711" s="143">
        <v>0</v>
      </c>
      <c r="BB1711" s="142">
        <v>0</v>
      </c>
      <c r="BC1711" s="143">
        <v>0</v>
      </c>
      <c r="BE1711" s="139">
        <v>0</v>
      </c>
      <c r="BF1711" s="139">
        <v>0</v>
      </c>
      <c r="BG1711" s="139">
        <v>0</v>
      </c>
      <c r="BH1711" s="139">
        <v>0</v>
      </c>
      <c r="BI1711" s="139">
        <v>0</v>
      </c>
      <c r="BJ1711" s="139">
        <v>0</v>
      </c>
      <c r="BK1711" s="139">
        <v>0</v>
      </c>
      <c r="BL1711" s="139">
        <v>0</v>
      </c>
      <c r="BM1711" s="139">
        <v>0</v>
      </c>
      <c r="BN1711" s="139">
        <v>0</v>
      </c>
      <c r="BO1711" s="139">
        <v>0</v>
      </c>
      <c r="BP1711" s="139">
        <v>0</v>
      </c>
      <c r="BQ1711" s="144">
        <v>0</v>
      </c>
    </row>
    <row r="1712" spans="11:69" x14ac:dyDescent="0.25">
      <c r="K1712" s="135" t="s">
        <v>328</v>
      </c>
      <c r="N1712" s="61" t="s">
        <v>3580</v>
      </c>
      <c r="V1712" s="61" t="s">
        <v>485</v>
      </c>
      <c r="W1712" s="61" t="s">
        <v>485</v>
      </c>
      <c r="X1712" s="61">
        <v>240</v>
      </c>
      <c r="AB1712" s="136" t="s">
        <v>414</v>
      </c>
      <c r="AC1712" s="179">
        <v>250000002110</v>
      </c>
      <c r="AD1712" s="180" t="s">
        <v>3581</v>
      </c>
      <c r="AE1712" s="139">
        <v>29683.07</v>
      </c>
      <c r="AF1712" s="17">
        <v>0</v>
      </c>
      <c r="AG1712" s="17">
        <v>0</v>
      </c>
      <c r="AH1712" s="140">
        <v>0</v>
      </c>
      <c r="AI1712" s="141">
        <v>0</v>
      </c>
      <c r="AJ1712" s="142">
        <v>0</v>
      </c>
      <c r="AK1712" s="121">
        <v>0</v>
      </c>
      <c r="AL1712" s="142">
        <v>0</v>
      </c>
      <c r="AM1712" s="181">
        <v>0</v>
      </c>
      <c r="AN1712" s="141">
        <v>0</v>
      </c>
      <c r="AO1712" s="140">
        <v>0</v>
      </c>
      <c r="AP1712" s="140">
        <v>0</v>
      </c>
      <c r="AQ1712" s="140">
        <v>0</v>
      </c>
      <c r="AR1712" s="142">
        <v>0</v>
      </c>
      <c r="AS1712" s="143">
        <v>0</v>
      </c>
      <c r="AT1712" s="142">
        <v>0</v>
      </c>
      <c r="AU1712" s="143">
        <v>0</v>
      </c>
      <c r="AV1712" s="142">
        <v>0</v>
      </c>
      <c r="AW1712" s="143">
        <v>0</v>
      </c>
      <c r="AX1712" s="142">
        <v>0</v>
      </c>
      <c r="AY1712" s="143">
        <v>0</v>
      </c>
      <c r="AZ1712" s="142">
        <v>0</v>
      </c>
      <c r="BA1712" s="143">
        <v>0</v>
      </c>
      <c r="BB1712" s="142">
        <v>0</v>
      </c>
      <c r="BC1712" s="143">
        <v>0</v>
      </c>
      <c r="BE1712" s="139">
        <v>0</v>
      </c>
      <c r="BF1712" s="139">
        <v>0</v>
      </c>
      <c r="BG1712" s="139">
        <v>0</v>
      </c>
      <c r="BH1712" s="139">
        <v>0</v>
      </c>
      <c r="BI1712" s="139">
        <v>0</v>
      </c>
      <c r="BJ1712" s="139">
        <v>0</v>
      </c>
      <c r="BK1712" s="139">
        <v>0</v>
      </c>
      <c r="BL1712" s="139">
        <v>0</v>
      </c>
      <c r="BM1712" s="139">
        <v>0</v>
      </c>
      <c r="BN1712" s="139">
        <v>0</v>
      </c>
      <c r="BO1712" s="139">
        <v>0</v>
      </c>
      <c r="BP1712" s="139">
        <v>0</v>
      </c>
      <c r="BQ1712" s="144">
        <v>0</v>
      </c>
    </row>
    <row r="1713" spans="2:69" x14ac:dyDescent="0.25">
      <c r="K1713" s="135" t="s">
        <v>328</v>
      </c>
      <c r="N1713" s="61" t="s">
        <v>3582</v>
      </c>
      <c r="V1713" s="61" t="s">
        <v>485</v>
      </c>
      <c r="W1713" s="61" t="s">
        <v>485</v>
      </c>
      <c r="X1713" s="61">
        <v>240</v>
      </c>
      <c r="AB1713" s="136" t="s">
        <v>414</v>
      </c>
      <c r="AC1713" s="179">
        <v>250000002250</v>
      </c>
      <c r="AD1713" s="180" t="s">
        <v>3583</v>
      </c>
      <c r="AE1713" s="139">
        <v>12010.36</v>
      </c>
      <c r="AF1713" s="17">
        <v>0</v>
      </c>
      <c r="AG1713" s="17">
        <v>0</v>
      </c>
      <c r="AH1713" s="140">
        <v>0</v>
      </c>
      <c r="AI1713" s="141">
        <v>0</v>
      </c>
      <c r="AJ1713" s="142">
        <v>0</v>
      </c>
      <c r="AK1713" s="121">
        <v>0</v>
      </c>
      <c r="AL1713" s="142">
        <v>0</v>
      </c>
      <c r="AM1713" s="181">
        <v>0</v>
      </c>
      <c r="AN1713" s="141">
        <v>0</v>
      </c>
      <c r="AO1713" s="140">
        <v>0</v>
      </c>
      <c r="AP1713" s="140">
        <v>0</v>
      </c>
      <c r="AQ1713" s="140">
        <v>0</v>
      </c>
      <c r="AR1713" s="142">
        <v>0</v>
      </c>
      <c r="AS1713" s="143">
        <v>0</v>
      </c>
      <c r="AT1713" s="142">
        <v>0</v>
      </c>
      <c r="AU1713" s="143">
        <v>0</v>
      </c>
      <c r="AV1713" s="142">
        <v>0</v>
      </c>
      <c r="AW1713" s="143">
        <v>0</v>
      </c>
      <c r="AX1713" s="142">
        <v>0</v>
      </c>
      <c r="AY1713" s="143">
        <v>0</v>
      </c>
      <c r="AZ1713" s="142">
        <v>0</v>
      </c>
      <c r="BA1713" s="143">
        <v>0</v>
      </c>
      <c r="BB1713" s="142">
        <v>0</v>
      </c>
      <c r="BC1713" s="143">
        <v>0</v>
      </c>
      <c r="BE1713" s="139">
        <v>0</v>
      </c>
      <c r="BF1713" s="139">
        <v>0</v>
      </c>
      <c r="BG1713" s="139">
        <v>0</v>
      </c>
      <c r="BH1713" s="139">
        <v>0</v>
      </c>
      <c r="BI1713" s="139">
        <v>0</v>
      </c>
      <c r="BJ1713" s="139">
        <v>0</v>
      </c>
      <c r="BK1713" s="139">
        <v>0</v>
      </c>
      <c r="BL1713" s="139">
        <v>0</v>
      </c>
      <c r="BM1713" s="139">
        <v>0</v>
      </c>
      <c r="BN1713" s="139">
        <v>0</v>
      </c>
      <c r="BO1713" s="139">
        <v>0</v>
      </c>
      <c r="BP1713" s="139">
        <v>0</v>
      </c>
      <c r="BQ1713" s="144">
        <v>0</v>
      </c>
    </row>
    <row r="1714" spans="2:69" x14ac:dyDescent="0.25">
      <c r="K1714" s="135" t="s">
        <v>328</v>
      </c>
      <c r="N1714" s="61" t="s">
        <v>3584</v>
      </c>
      <c r="V1714" s="61" t="s">
        <v>485</v>
      </c>
      <c r="W1714" s="61" t="s">
        <v>485</v>
      </c>
      <c r="X1714" s="61">
        <v>240</v>
      </c>
      <c r="AB1714" s="136" t="s">
        <v>414</v>
      </c>
      <c r="AC1714" s="179">
        <v>250000002275</v>
      </c>
      <c r="AD1714" s="180" t="s">
        <v>3585</v>
      </c>
      <c r="AE1714" s="139">
        <v>1000</v>
      </c>
      <c r="AF1714" s="17">
        <v>0</v>
      </c>
      <c r="AG1714" s="17">
        <v>0</v>
      </c>
      <c r="AH1714" s="140">
        <v>0</v>
      </c>
      <c r="AI1714" s="141">
        <v>0</v>
      </c>
      <c r="AJ1714" s="142">
        <v>0</v>
      </c>
      <c r="AK1714" s="121">
        <v>0</v>
      </c>
      <c r="AL1714" s="142">
        <v>0</v>
      </c>
      <c r="AM1714" s="181">
        <v>0</v>
      </c>
      <c r="AN1714" s="141">
        <v>0</v>
      </c>
      <c r="AO1714" s="140">
        <v>0</v>
      </c>
      <c r="AP1714" s="140">
        <v>0</v>
      </c>
      <c r="AQ1714" s="140">
        <v>0</v>
      </c>
      <c r="AR1714" s="142">
        <v>0</v>
      </c>
      <c r="AS1714" s="143">
        <v>0</v>
      </c>
      <c r="AT1714" s="142">
        <v>0</v>
      </c>
      <c r="AU1714" s="143">
        <v>0</v>
      </c>
      <c r="AV1714" s="142">
        <v>0</v>
      </c>
      <c r="AW1714" s="143">
        <v>0</v>
      </c>
      <c r="AX1714" s="142">
        <v>0</v>
      </c>
      <c r="AY1714" s="143">
        <v>0</v>
      </c>
      <c r="AZ1714" s="142">
        <v>0</v>
      </c>
      <c r="BA1714" s="143">
        <v>0</v>
      </c>
      <c r="BB1714" s="142">
        <v>0</v>
      </c>
      <c r="BC1714" s="143">
        <v>0</v>
      </c>
      <c r="BE1714" s="139">
        <v>0</v>
      </c>
      <c r="BF1714" s="139">
        <v>0</v>
      </c>
      <c r="BG1714" s="139">
        <v>0</v>
      </c>
      <c r="BH1714" s="139">
        <v>0</v>
      </c>
      <c r="BI1714" s="139">
        <v>0</v>
      </c>
      <c r="BJ1714" s="139">
        <v>0</v>
      </c>
      <c r="BK1714" s="139">
        <v>0</v>
      </c>
      <c r="BL1714" s="139">
        <v>0</v>
      </c>
      <c r="BM1714" s="139">
        <v>0</v>
      </c>
      <c r="BN1714" s="139">
        <v>0</v>
      </c>
      <c r="BO1714" s="139">
        <v>0</v>
      </c>
      <c r="BP1714" s="139">
        <v>0</v>
      </c>
      <c r="BQ1714" s="144">
        <v>0</v>
      </c>
    </row>
    <row r="1715" spans="2:69" x14ac:dyDescent="0.25">
      <c r="K1715" s="135" t="s">
        <v>328</v>
      </c>
      <c r="N1715" s="61" t="s">
        <v>3586</v>
      </c>
      <c r="V1715" s="61" t="s">
        <v>485</v>
      </c>
      <c r="W1715" s="61" t="s">
        <v>485</v>
      </c>
      <c r="X1715" s="61">
        <v>240</v>
      </c>
      <c r="AB1715" s="136" t="s">
        <v>414</v>
      </c>
      <c r="AC1715" s="179">
        <v>250000002500</v>
      </c>
      <c r="AD1715" s="180" t="s">
        <v>3587</v>
      </c>
      <c r="AE1715" s="139">
        <v>5210.3</v>
      </c>
      <c r="AF1715" s="17">
        <v>0</v>
      </c>
      <c r="AG1715" s="17">
        <v>0</v>
      </c>
      <c r="AH1715" s="140">
        <v>0</v>
      </c>
      <c r="AI1715" s="141">
        <v>0</v>
      </c>
      <c r="AJ1715" s="142">
        <v>0</v>
      </c>
      <c r="AK1715" s="121">
        <v>0</v>
      </c>
      <c r="AL1715" s="142">
        <v>0</v>
      </c>
      <c r="AM1715" s="181">
        <v>0</v>
      </c>
      <c r="AN1715" s="141">
        <v>0</v>
      </c>
      <c r="AO1715" s="140">
        <v>0</v>
      </c>
      <c r="AP1715" s="140">
        <v>0</v>
      </c>
      <c r="AQ1715" s="140">
        <v>0</v>
      </c>
      <c r="AR1715" s="142">
        <v>0</v>
      </c>
      <c r="AS1715" s="143">
        <v>0</v>
      </c>
      <c r="AT1715" s="142">
        <v>0</v>
      </c>
      <c r="AU1715" s="143">
        <v>0</v>
      </c>
      <c r="AV1715" s="142">
        <v>0</v>
      </c>
      <c r="AW1715" s="143">
        <v>0</v>
      </c>
      <c r="AX1715" s="142">
        <v>0</v>
      </c>
      <c r="AY1715" s="143">
        <v>0</v>
      </c>
      <c r="AZ1715" s="142">
        <v>0</v>
      </c>
      <c r="BA1715" s="143">
        <v>0</v>
      </c>
      <c r="BB1715" s="142">
        <v>0</v>
      </c>
      <c r="BC1715" s="143">
        <v>0</v>
      </c>
      <c r="BE1715" s="139">
        <v>0</v>
      </c>
      <c r="BF1715" s="139">
        <v>0</v>
      </c>
      <c r="BG1715" s="139">
        <v>0</v>
      </c>
      <c r="BH1715" s="139">
        <v>0</v>
      </c>
      <c r="BI1715" s="139">
        <v>0</v>
      </c>
      <c r="BJ1715" s="139">
        <v>0</v>
      </c>
      <c r="BK1715" s="139">
        <v>0</v>
      </c>
      <c r="BL1715" s="139">
        <v>0</v>
      </c>
      <c r="BM1715" s="139">
        <v>0</v>
      </c>
      <c r="BN1715" s="139">
        <v>0</v>
      </c>
      <c r="BO1715" s="139">
        <v>0</v>
      </c>
      <c r="BP1715" s="139">
        <v>0</v>
      </c>
      <c r="BQ1715" s="144">
        <v>0</v>
      </c>
    </row>
    <row r="1716" spans="2:69" x14ac:dyDescent="0.25">
      <c r="K1716" s="135" t="s">
        <v>328</v>
      </c>
      <c r="N1716" s="61" t="s">
        <v>3588</v>
      </c>
      <c r="V1716" s="61" t="s">
        <v>485</v>
      </c>
      <c r="W1716" s="61" t="s">
        <v>485</v>
      </c>
      <c r="X1716" s="61">
        <v>240</v>
      </c>
      <c r="AB1716" s="136" t="s">
        <v>414</v>
      </c>
      <c r="AC1716" s="179">
        <v>250000002530</v>
      </c>
      <c r="AD1716" s="180" t="s">
        <v>3589</v>
      </c>
      <c r="AE1716" s="139">
        <v>-26025.009999999995</v>
      </c>
      <c r="AF1716" s="17">
        <v>0</v>
      </c>
      <c r="AG1716" s="17">
        <v>0</v>
      </c>
      <c r="AH1716" s="140">
        <v>0</v>
      </c>
      <c r="AI1716" s="141">
        <v>0</v>
      </c>
      <c r="AJ1716" s="142">
        <v>0</v>
      </c>
      <c r="AK1716" s="121">
        <v>0</v>
      </c>
      <c r="AL1716" s="142">
        <v>0</v>
      </c>
      <c r="AM1716" s="181">
        <v>0</v>
      </c>
      <c r="AN1716" s="141">
        <v>0</v>
      </c>
      <c r="AO1716" s="140">
        <v>0</v>
      </c>
      <c r="AP1716" s="140">
        <v>0</v>
      </c>
      <c r="AQ1716" s="140">
        <v>0</v>
      </c>
      <c r="AR1716" s="142">
        <v>0</v>
      </c>
      <c r="AS1716" s="143">
        <v>0</v>
      </c>
      <c r="AT1716" s="142">
        <v>0</v>
      </c>
      <c r="AU1716" s="143">
        <v>0</v>
      </c>
      <c r="AV1716" s="142">
        <v>0</v>
      </c>
      <c r="AW1716" s="143">
        <v>0</v>
      </c>
      <c r="AX1716" s="142">
        <v>0</v>
      </c>
      <c r="AY1716" s="143">
        <v>0</v>
      </c>
      <c r="AZ1716" s="142">
        <v>0</v>
      </c>
      <c r="BA1716" s="143">
        <v>0</v>
      </c>
      <c r="BB1716" s="142">
        <v>0</v>
      </c>
      <c r="BC1716" s="143">
        <v>0</v>
      </c>
      <c r="BE1716" s="139">
        <v>0</v>
      </c>
      <c r="BF1716" s="139">
        <v>0</v>
      </c>
      <c r="BG1716" s="139">
        <v>0</v>
      </c>
      <c r="BH1716" s="139">
        <v>0</v>
      </c>
      <c r="BI1716" s="139">
        <v>0</v>
      </c>
      <c r="BJ1716" s="139">
        <v>0</v>
      </c>
      <c r="BK1716" s="139">
        <v>0</v>
      </c>
      <c r="BL1716" s="139">
        <v>0</v>
      </c>
      <c r="BM1716" s="139">
        <v>0</v>
      </c>
      <c r="BN1716" s="139">
        <v>0</v>
      </c>
      <c r="BO1716" s="139">
        <v>0</v>
      </c>
      <c r="BP1716" s="139">
        <v>0</v>
      </c>
      <c r="BQ1716" s="144">
        <v>0</v>
      </c>
    </row>
    <row r="1717" spans="2:69" x14ac:dyDescent="0.25">
      <c r="K1717" s="135" t="s">
        <v>328</v>
      </c>
      <c r="N1717" s="61" t="s">
        <v>3590</v>
      </c>
      <c r="V1717" s="61" t="s">
        <v>485</v>
      </c>
      <c r="W1717" s="61" t="s">
        <v>485</v>
      </c>
      <c r="X1717" s="61">
        <v>240</v>
      </c>
      <c r="AB1717" s="136" t="s">
        <v>414</v>
      </c>
      <c r="AC1717" s="179">
        <v>250000002630</v>
      </c>
      <c r="AD1717" s="180" t="s">
        <v>3591</v>
      </c>
      <c r="AE1717" s="139">
        <v>-11950.87</v>
      </c>
      <c r="AF1717" s="17">
        <v>0</v>
      </c>
      <c r="AG1717" s="17">
        <v>0</v>
      </c>
      <c r="AH1717" s="140">
        <v>0</v>
      </c>
      <c r="AI1717" s="141">
        <v>0</v>
      </c>
      <c r="AJ1717" s="142">
        <v>0</v>
      </c>
      <c r="AK1717" s="121">
        <v>0</v>
      </c>
      <c r="AL1717" s="142">
        <v>0</v>
      </c>
      <c r="AM1717" s="181">
        <v>0</v>
      </c>
      <c r="AN1717" s="141">
        <v>0</v>
      </c>
      <c r="AO1717" s="140">
        <v>0</v>
      </c>
      <c r="AP1717" s="140">
        <v>0</v>
      </c>
      <c r="AQ1717" s="140">
        <v>0</v>
      </c>
      <c r="AR1717" s="142">
        <v>0</v>
      </c>
      <c r="AS1717" s="143">
        <v>0</v>
      </c>
      <c r="AT1717" s="142">
        <v>0</v>
      </c>
      <c r="AU1717" s="143">
        <v>0</v>
      </c>
      <c r="AV1717" s="142">
        <v>0</v>
      </c>
      <c r="AW1717" s="143">
        <v>0</v>
      </c>
      <c r="AX1717" s="142">
        <v>0</v>
      </c>
      <c r="AY1717" s="143">
        <v>0</v>
      </c>
      <c r="AZ1717" s="142">
        <v>0</v>
      </c>
      <c r="BA1717" s="143">
        <v>0</v>
      </c>
      <c r="BB1717" s="142">
        <v>0</v>
      </c>
      <c r="BC1717" s="143">
        <v>0</v>
      </c>
      <c r="BE1717" s="139">
        <v>0</v>
      </c>
      <c r="BF1717" s="139">
        <v>0</v>
      </c>
      <c r="BG1717" s="139">
        <v>0</v>
      </c>
      <c r="BH1717" s="139">
        <v>0</v>
      </c>
      <c r="BI1717" s="139">
        <v>0</v>
      </c>
      <c r="BJ1717" s="139">
        <v>0</v>
      </c>
      <c r="BK1717" s="139">
        <v>0</v>
      </c>
      <c r="BL1717" s="139">
        <v>0</v>
      </c>
      <c r="BM1717" s="139">
        <v>0</v>
      </c>
      <c r="BN1717" s="139">
        <v>0</v>
      </c>
      <c r="BO1717" s="139">
        <v>0</v>
      </c>
      <c r="BP1717" s="139">
        <v>0</v>
      </c>
      <c r="BQ1717" s="144">
        <v>0</v>
      </c>
    </row>
    <row r="1718" spans="2:69" x14ac:dyDescent="0.25">
      <c r="K1718" s="135" t="s">
        <v>328</v>
      </c>
      <c r="N1718" s="61" t="s">
        <v>3592</v>
      </c>
      <c r="V1718" s="61" t="s">
        <v>485</v>
      </c>
      <c r="W1718" s="61" t="s">
        <v>485</v>
      </c>
      <c r="X1718" s="61">
        <v>240</v>
      </c>
      <c r="AB1718" s="136" t="s">
        <v>414</v>
      </c>
      <c r="AC1718" s="179">
        <v>250000002640</v>
      </c>
      <c r="AD1718" s="180" t="s">
        <v>3593</v>
      </c>
      <c r="AE1718" s="139">
        <v>-667.72</v>
      </c>
      <c r="AF1718" s="17">
        <v>0</v>
      </c>
      <c r="AG1718" s="17">
        <v>0</v>
      </c>
      <c r="AH1718" s="140">
        <v>0</v>
      </c>
      <c r="AI1718" s="141">
        <v>0</v>
      </c>
      <c r="AJ1718" s="142">
        <v>0</v>
      </c>
      <c r="AK1718" s="121">
        <v>0</v>
      </c>
      <c r="AL1718" s="142">
        <v>0</v>
      </c>
      <c r="AM1718" s="181">
        <v>0</v>
      </c>
      <c r="AN1718" s="141">
        <v>0</v>
      </c>
      <c r="AO1718" s="140">
        <v>0</v>
      </c>
      <c r="AP1718" s="140">
        <v>0</v>
      </c>
      <c r="AQ1718" s="140">
        <v>0</v>
      </c>
      <c r="AR1718" s="142">
        <v>0</v>
      </c>
      <c r="AS1718" s="143">
        <v>0</v>
      </c>
      <c r="AT1718" s="142">
        <v>0</v>
      </c>
      <c r="AU1718" s="143">
        <v>0</v>
      </c>
      <c r="AV1718" s="142">
        <v>0</v>
      </c>
      <c r="AW1718" s="143">
        <v>0</v>
      </c>
      <c r="AX1718" s="142">
        <v>0</v>
      </c>
      <c r="AY1718" s="143">
        <v>0</v>
      </c>
      <c r="AZ1718" s="142">
        <v>0</v>
      </c>
      <c r="BA1718" s="143">
        <v>0</v>
      </c>
      <c r="BB1718" s="142">
        <v>0</v>
      </c>
      <c r="BC1718" s="143">
        <v>0</v>
      </c>
      <c r="BE1718" s="139">
        <v>0</v>
      </c>
      <c r="BF1718" s="139">
        <v>0</v>
      </c>
      <c r="BG1718" s="139">
        <v>0</v>
      </c>
      <c r="BH1718" s="139">
        <v>0</v>
      </c>
      <c r="BI1718" s="139">
        <v>0</v>
      </c>
      <c r="BJ1718" s="139">
        <v>0</v>
      </c>
      <c r="BK1718" s="139">
        <v>0</v>
      </c>
      <c r="BL1718" s="139">
        <v>0</v>
      </c>
      <c r="BM1718" s="139">
        <v>0</v>
      </c>
      <c r="BN1718" s="139">
        <v>0</v>
      </c>
      <c r="BO1718" s="139">
        <v>0</v>
      </c>
      <c r="BP1718" s="139">
        <v>0</v>
      </c>
      <c r="BQ1718" s="144">
        <v>0</v>
      </c>
    </row>
    <row r="1719" spans="2:69" x14ac:dyDescent="0.25">
      <c r="K1719" s="135" t="s">
        <v>328</v>
      </c>
      <c r="N1719" s="61" t="s">
        <v>3594</v>
      </c>
      <c r="V1719" s="61" t="s">
        <v>485</v>
      </c>
      <c r="W1719" s="61" t="s">
        <v>485</v>
      </c>
      <c r="X1719" s="61">
        <v>240</v>
      </c>
      <c r="AB1719" s="136" t="s">
        <v>414</v>
      </c>
      <c r="AC1719" s="179">
        <v>250000002670</v>
      </c>
      <c r="AD1719" s="180" t="s">
        <v>3595</v>
      </c>
      <c r="AE1719" s="139">
        <v>14695.67</v>
      </c>
      <c r="AF1719" s="17">
        <v>0</v>
      </c>
      <c r="AG1719" s="17">
        <v>0</v>
      </c>
      <c r="AH1719" s="140">
        <v>0</v>
      </c>
      <c r="AI1719" s="141">
        <v>0</v>
      </c>
      <c r="AJ1719" s="142">
        <v>0</v>
      </c>
      <c r="AK1719" s="121">
        <v>0</v>
      </c>
      <c r="AL1719" s="142">
        <v>0</v>
      </c>
      <c r="AM1719" s="181">
        <v>0</v>
      </c>
      <c r="AN1719" s="141">
        <v>0</v>
      </c>
      <c r="AO1719" s="140">
        <v>0</v>
      </c>
      <c r="AP1719" s="140">
        <v>0</v>
      </c>
      <c r="AQ1719" s="140">
        <v>0</v>
      </c>
      <c r="AR1719" s="142">
        <v>0</v>
      </c>
      <c r="AS1719" s="143">
        <v>0</v>
      </c>
      <c r="AT1719" s="142">
        <v>0</v>
      </c>
      <c r="AU1719" s="143">
        <v>0</v>
      </c>
      <c r="AV1719" s="142">
        <v>0</v>
      </c>
      <c r="AW1719" s="143">
        <v>0</v>
      </c>
      <c r="AX1719" s="142">
        <v>0</v>
      </c>
      <c r="AY1719" s="143">
        <v>0</v>
      </c>
      <c r="AZ1719" s="142">
        <v>0</v>
      </c>
      <c r="BA1719" s="143">
        <v>0</v>
      </c>
      <c r="BB1719" s="142">
        <v>0</v>
      </c>
      <c r="BC1719" s="143">
        <v>0</v>
      </c>
      <c r="BE1719" s="139">
        <v>0</v>
      </c>
      <c r="BF1719" s="139">
        <v>0</v>
      </c>
      <c r="BG1719" s="139">
        <v>0</v>
      </c>
      <c r="BH1719" s="139">
        <v>0</v>
      </c>
      <c r="BI1719" s="139">
        <v>0</v>
      </c>
      <c r="BJ1719" s="139">
        <v>0</v>
      </c>
      <c r="BK1719" s="139">
        <v>0</v>
      </c>
      <c r="BL1719" s="139">
        <v>0</v>
      </c>
      <c r="BM1719" s="139">
        <v>0</v>
      </c>
      <c r="BN1719" s="139">
        <v>0</v>
      </c>
      <c r="BO1719" s="139">
        <v>0</v>
      </c>
      <c r="BP1719" s="139">
        <v>0</v>
      </c>
      <c r="BQ1719" s="144">
        <v>0</v>
      </c>
    </row>
    <row r="1720" spans="2:69" x14ac:dyDescent="0.25">
      <c r="K1720" s="135" t="s">
        <v>328</v>
      </c>
      <c r="N1720" s="61" t="s">
        <v>3596</v>
      </c>
      <c r="V1720" s="61" t="s">
        <v>485</v>
      </c>
      <c r="W1720" s="61" t="s">
        <v>485</v>
      </c>
      <c r="X1720" s="61">
        <v>240</v>
      </c>
      <c r="AB1720" s="136" t="s">
        <v>414</v>
      </c>
      <c r="AC1720" s="179">
        <v>250000002715</v>
      </c>
      <c r="AD1720" s="180" t="s">
        <v>3597</v>
      </c>
      <c r="AE1720" s="139">
        <v>256701.4</v>
      </c>
      <c r="AF1720" s="17">
        <v>0</v>
      </c>
      <c r="AG1720" s="17">
        <v>0</v>
      </c>
      <c r="AH1720" s="140">
        <v>0</v>
      </c>
      <c r="AI1720" s="141">
        <v>0</v>
      </c>
      <c r="AJ1720" s="142">
        <v>0</v>
      </c>
      <c r="AK1720" s="121">
        <v>0</v>
      </c>
      <c r="AL1720" s="142">
        <v>0</v>
      </c>
      <c r="AM1720" s="181">
        <v>0</v>
      </c>
      <c r="AN1720" s="141">
        <v>0</v>
      </c>
      <c r="AO1720" s="140">
        <v>0</v>
      </c>
      <c r="AP1720" s="140">
        <v>0</v>
      </c>
      <c r="AQ1720" s="140">
        <v>0</v>
      </c>
      <c r="AR1720" s="142">
        <v>0</v>
      </c>
      <c r="AS1720" s="143">
        <v>0</v>
      </c>
      <c r="AT1720" s="142">
        <v>0</v>
      </c>
      <c r="AU1720" s="143">
        <v>0</v>
      </c>
      <c r="AV1720" s="142">
        <v>0</v>
      </c>
      <c r="AW1720" s="143">
        <v>0</v>
      </c>
      <c r="AX1720" s="142">
        <v>0</v>
      </c>
      <c r="AY1720" s="143">
        <v>0</v>
      </c>
      <c r="AZ1720" s="142">
        <v>0</v>
      </c>
      <c r="BA1720" s="143">
        <v>0</v>
      </c>
      <c r="BB1720" s="142">
        <v>0</v>
      </c>
      <c r="BC1720" s="143">
        <v>0</v>
      </c>
      <c r="BE1720" s="139">
        <v>0</v>
      </c>
      <c r="BF1720" s="139">
        <v>0</v>
      </c>
      <c r="BG1720" s="139">
        <v>0</v>
      </c>
      <c r="BH1720" s="139">
        <v>0</v>
      </c>
      <c r="BI1720" s="139">
        <v>0</v>
      </c>
      <c r="BJ1720" s="139">
        <v>0</v>
      </c>
      <c r="BK1720" s="139">
        <v>0</v>
      </c>
      <c r="BL1720" s="139">
        <v>0</v>
      </c>
      <c r="BM1720" s="139">
        <v>0</v>
      </c>
      <c r="BN1720" s="139">
        <v>0</v>
      </c>
      <c r="BO1720" s="139">
        <v>0</v>
      </c>
      <c r="BP1720" s="139">
        <v>0</v>
      </c>
      <c r="BQ1720" s="144">
        <v>0</v>
      </c>
    </row>
    <row r="1721" spans="2:69" ht="18.75" hidden="1" x14ac:dyDescent="0.3">
      <c r="B1721" s="120" t="s">
        <v>318</v>
      </c>
      <c r="C1721" s="120" t="s">
        <v>318</v>
      </c>
      <c r="J1721" s="120" t="s">
        <v>318</v>
      </c>
      <c r="K1721" s="135" t="s">
        <v>321</v>
      </c>
      <c r="N1721" s="61" t="s">
        <v>323</v>
      </c>
      <c r="AC1721" s="145"/>
      <c r="AD1721" s="165"/>
      <c r="AE1721" s="17"/>
      <c r="AI1721" s="163"/>
      <c r="AS1721" s="61"/>
      <c r="AU1721" s="61"/>
      <c r="AW1721" s="61"/>
      <c r="AY1721" s="61"/>
      <c r="BA1721" s="61"/>
      <c r="BB1721" s="61"/>
      <c r="BC1721" s="61"/>
      <c r="BE1721" s="17"/>
      <c r="BF1721" s="17"/>
      <c r="BG1721" s="17"/>
      <c r="BH1721" s="17"/>
      <c r="BI1721" s="17"/>
      <c r="BJ1721" s="17"/>
      <c r="BK1721" s="17"/>
      <c r="BL1721" s="17"/>
      <c r="BM1721" s="17"/>
      <c r="BN1721" s="17"/>
      <c r="BO1721" s="17"/>
      <c r="BP1721" s="17"/>
      <c r="BQ1721" s="166"/>
    </row>
    <row r="1722" spans="2:69" ht="17.25" x14ac:dyDescent="0.3">
      <c r="K1722" s="135" t="s">
        <v>325</v>
      </c>
      <c r="V1722" s="61" t="s">
        <v>485</v>
      </c>
      <c r="W1722" s="61" t="s">
        <v>485</v>
      </c>
      <c r="AB1722" s="136" t="s">
        <v>414</v>
      </c>
      <c r="AC1722" s="167" t="s">
        <v>1916</v>
      </c>
      <c r="AD1722" s="138"/>
      <c r="AE1722" s="168">
        <v>9548515.9546000026</v>
      </c>
      <c r="AF1722" s="168">
        <v>9328032.75</v>
      </c>
      <c r="AG1722" s="168">
        <v>9979051.1999999993</v>
      </c>
      <c r="AH1722" s="169">
        <v>11856525.371066879</v>
      </c>
      <c r="AI1722" s="170">
        <v>3252826.3500000006</v>
      </c>
      <c r="AJ1722" s="169">
        <v>9758479.0500000007</v>
      </c>
      <c r="AK1722" s="170">
        <v>8608301.1800000016</v>
      </c>
      <c r="AL1722" s="169">
        <v>10329961.416000001</v>
      </c>
      <c r="AM1722" s="170">
        <v>9903060.352363836</v>
      </c>
      <c r="AN1722" s="170">
        <v>10561766.198703045</v>
      </c>
      <c r="AO1722" s="169">
        <v>8706560.1828571483</v>
      </c>
      <c r="AP1722" s="169">
        <v>12832439.422433155</v>
      </c>
      <c r="AQ1722" s="169">
        <v>13298424.851278801</v>
      </c>
      <c r="AR1722" s="169">
        <v>-3539945.8012787998</v>
      </c>
      <c r="AS1722" s="171">
        <v>-0.36275589496488181</v>
      </c>
      <c r="AT1722" s="169">
        <v>-1441899.480211921</v>
      </c>
      <c r="AU1722" s="171">
        <v>-0.12161231348018238</v>
      </c>
      <c r="AV1722" s="169">
        <v>-3319373.6512788013</v>
      </c>
      <c r="AW1722" s="171">
        <v>-0.33263419384788823</v>
      </c>
      <c r="AX1722" s="169">
        <v>-3073960.3724331539</v>
      </c>
      <c r="AY1722" s="171">
        <v>-0.31500404486016226</v>
      </c>
      <c r="AZ1722" s="169">
        <v>-975914.05136627518</v>
      </c>
      <c r="BA1722" s="171">
        <v>-8.2310290816546366E-2</v>
      </c>
      <c r="BB1722" s="169">
        <v>-465985.42884564586</v>
      </c>
      <c r="BC1722" s="171">
        <v>-3.631308229914796E-2</v>
      </c>
      <c r="BE1722" s="168">
        <v>1071686.2156293106</v>
      </c>
      <c r="BF1722" s="168">
        <v>1051893.5528549578</v>
      </c>
      <c r="BG1722" s="168">
        <v>1054616.6651262075</v>
      </c>
      <c r="BH1722" s="168">
        <v>1160215.4625072321</v>
      </c>
      <c r="BI1722" s="168">
        <v>1122826.816393228</v>
      </c>
      <c r="BJ1722" s="168">
        <v>1149219.7458021634</v>
      </c>
      <c r="BK1722" s="168">
        <v>1147902.9792707495</v>
      </c>
      <c r="BL1722" s="168">
        <v>1134212.0750275468</v>
      </c>
      <c r="BM1722" s="168">
        <v>1117326.3989827058</v>
      </c>
      <c r="BN1722" s="168">
        <v>1112358.058217413</v>
      </c>
      <c r="BO1722" s="168">
        <v>1102859.8751995817</v>
      </c>
      <c r="BP1722" s="168">
        <v>1073307.0062677031</v>
      </c>
      <c r="BQ1722" s="172">
        <v>13298424.851278801</v>
      </c>
    </row>
    <row r="1723" spans="2:69" ht="18.75" x14ac:dyDescent="0.3">
      <c r="K1723" s="135" t="s">
        <v>325</v>
      </c>
      <c r="AC1723" s="145"/>
      <c r="AD1723" s="173"/>
      <c r="AE1723" s="174"/>
      <c r="AI1723" s="175"/>
      <c r="AS1723" s="61"/>
      <c r="AU1723" s="61"/>
      <c r="AW1723" s="61"/>
      <c r="AY1723" s="61"/>
      <c r="BA1723" s="61"/>
      <c r="BB1723" s="61"/>
      <c r="BC1723" s="61"/>
      <c r="BE1723" s="174"/>
      <c r="BF1723" s="174"/>
      <c r="BG1723" s="174"/>
      <c r="BH1723" s="174"/>
      <c r="BI1723" s="174"/>
      <c r="BJ1723" s="174"/>
      <c r="BK1723" s="174"/>
      <c r="BL1723" s="174"/>
      <c r="BM1723" s="174"/>
      <c r="BN1723" s="174"/>
      <c r="BO1723" s="174"/>
      <c r="BP1723" s="174"/>
      <c r="BQ1723" s="176"/>
    </row>
    <row r="1724" spans="2:69" hidden="1" x14ac:dyDescent="0.25">
      <c r="B1724" s="120" t="s">
        <v>318</v>
      </c>
      <c r="C1724" s="120" t="s">
        <v>318</v>
      </c>
      <c r="J1724" s="120" t="s">
        <v>318</v>
      </c>
      <c r="K1724" s="135" t="s">
        <v>319</v>
      </c>
      <c r="M1724" s="61" t="s">
        <v>323</v>
      </c>
      <c r="AE1724" s="17"/>
      <c r="AI1724" s="152"/>
      <c r="AS1724" s="61"/>
      <c r="AU1724" s="61"/>
      <c r="AW1724" s="61"/>
      <c r="AY1724" s="61"/>
      <c r="BA1724" s="61"/>
      <c r="BB1724" s="61"/>
      <c r="BC1724" s="61"/>
      <c r="BE1724" s="17"/>
      <c r="BF1724" s="17"/>
      <c r="BG1724" s="17"/>
      <c r="BH1724" s="17"/>
      <c r="BI1724" s="17"/>
      <c r="BJ1724" s="17"/>
      <c r="BK1724" s="17"/>
      <c r="BL1724" s="17"/>
      <c r="BM1724" s="17"/>
      <c r="BN1724" s="17"/>
      <c r="BO1724" s="17"/>
      <c r="BP1724" s="17"/>
      <c r="BQ1724" s="153"/>
    </row>
    <row r="1725" spans="2:69" ht="18.75" x14ac:dyDescent="0.3">
      <c r="K1725" s="135" t="s">
        <v>321</v>
      </c>
      <c r="V1725" s="61" t="s">
        <v>485</v>
      </c>
      <c r="AB1725" s="136" t="s">
        <v>414</v>
      </c>
      <c r="AC1725" s="154" t="s">
        <v>1916</v>
      </c>
      <c r="AD1725" s="155"/>
      <c r="AE1725" s="156">
        <v>9548515.9546000026</v>
      </c>
      <c r="AF1725" s="156">
        <v>9328032.75</v>
      </c>
      <c r="AG1725" s="156">
        <v>9979051.1999999993</v>
      </c>
      <c r="AH1725" s="156">
        <v>11856525.371066879</v>
      </c>
      <c r="AI1725" s="157">
        <v>3252826.3500000006</v>
      </c>
      <c r="AJ1725" s="156">
        <v>9758479.0500000007</v>
      </c>
      <c r="AK1725" s="157">
        <v>8608301.1800000016</v>
      </c>
      <c r="AL1725" s="156">
        <v>10329961.416000001</v>
      </c>
      <c r="AM1725" s="157">
        <v>9903060.352363836</v>
      </c>
      <c r="AN1725" s="157">
        <v>10561766.198703045</v>
      </c>
      <c r="AO1725" s="156">
        <v>8706560.1828571483</v>
      </c>
      <c r="AP1725" s="156">
        <v>12832439.422433155</v>
      </c>
      <c r="AQ1725" s="156">
        <v>13298424.851278801</v>
      </c>
      <c r="AR1725" s="156">
        <v>-3539945.8012787998</v>
      </c>
      <c r="AS1725" s="158">
        <v>-0.36275589496488181</v>
      </c>
      <c r="AT1725" s="156">
        <v>-1441899.480211921</v>
      </c>
      <c r="AU1725" s="158">
        <v>-0.12161231348018238</v>
      </c>
      <c r="AV1725" s="156">
        <v>-3319373.6512788013</v>
      </c>
      <c r="AW1725" s="158">
        <v>-0.33263419384788823</v>
      </c>
      <c r="AX1725" s="156">
        <v>-3073960.3724331539</v>
      </c>
      <c r="AY1725" s="158">
        <v>-0.31500404486016226</v>
      </c>
      <c r="AZ1725" s="156">
        <v>-975914.05136627518</v>
      </c>
      <c r="BA1725" s="158">
        <v>-8.2310290816546366E-2</v>
      </c>
      <c r="BB1725" s="156">
        <v>-465985.42884564586</v>
      </c>
      <c r="BC1725" s="158">
        <v>-3.631308229914796E-2</v>
      </c>
      <c r="BE1725" s="156">
        <v>1071686.2156293106</v>
      </c>
      <c r="BF1725" s="156">
        <v>1051893.5528549578</v>
      </c>
      <c r="BG1725" s="156">
        <v>1054616.6651262075</v>
      </c>
      <c r="BH1725" s="156">
        <v>1160215.4625072321</v>
      </c>
      <c r="BI1725" s="156">
        <v>1122826.816393228</v>
      </c>
      <c r="BJ1725" s="156">
        <v>1149219.7458021634</v>
      </c>
      <c r="BK1725" s="156">
        <v>1147902.9792707495</v>
      </c>
      <c r="BL1725" s="156">
        <v>1134212.0750275468</v>
      </c>
      <c r="BM1725" s="156">
        <v>1117326.3989827058</v>
      </c>
      <c r="BN1725" s="156">
        <v>1112358.058217413</v>
      </c>
      <c r="BO1725" s="156">
        <v>1102859.8751995817</v>
      </c>
      <c r="BP1725" s="156">
        <v>1073307.0062677031</v>
      </c>
      <c r="BQ1725" s="159">
        <v>13298424.851278801</v>
      </c>
    </row>
    <row r="1726" spans="2:69" hidden="1" x14ac:dyDescent="0.25">
      <c r="B1726" s="120" t="s">
        <v>318</v>
      </c>
      <c r="C1726" s="120" t="s">
        <v>318</v>
      </c>
      <c r="D1726" s="120" t="s">
        <v>318</v>
      </c>
      <c r="E1726" s="120" t="s">
        <v>318</v>
      </c>
      <c r="F1726" s="120" t="s">
        <v>318</v>
      </c>
      <c r="G1726" s="120" t="s">
        <v>318</v>
      </c>
      <c r="H1726" s="120" t="s">
        <v>318</v>
      </c>
      <c r="I1726" s="120" t="s">
        <v>318</v>
      </c>
      <c r="J1726" s="120" t="s">
        <v>318</v>
      </c>
      <c r="L1726" s="61" t="s">
        <v>323</v>
      </c>
      <c r="AC1726" s="145"/>
      <c r="AD1726" s="138"/>
      <c r="AE1726" s="145"/>
      <c r="AH1726" s="138"/>
      <c r="AI1726" s="259"/>
      <c r="AK1726" s="260"/>
      <c r="AL1726" s="261"/>
      <c r="AM1726" s="262"/>
      <c r="AN1726" s="262"/>
      <c r="AO1726" s="261"/>
      <c r="AP1726" s="261"/>
      <c r="AQ1726" s="261"/>
      <c r="AR1726" s="261"/>
      <c r="AS1726" s="263"/>
      <c r="AT1726" s="261"/>
      <c r="AU1726" s="263"/>
      <c r="AV1726" s="261"/>
      <c r="AW1726" s="263"/>
      <c r="AX1726" s="261"/>
      <c r="AY1726" s="263"/>
      <c r="AZ1726" s="261"/>
      <c r="BA1726" s="263"/>
      <c r="BB1726" s="261"/>
      <c r="BC1726" s="263"/>
    </row>
    <row r="1727" spans="2:69" x14ac:dyDescent="0.25">
      <c r="B1727" s="120" t="s">
        <v>320</v>
      </c>
      <c r="C1727" s="120" t="s">
        <v>320</v>
      </c>
      <c r="D1727" s="120" t="s">
        <v>320</v>
      </c>
      <c r="E1727" s="120" t="s">
        <v>320</v>
      </c>
      <c r="F1727" s="120" t="s">
        <v>320</v>
      </c>
      <c r="G1727" s="120" t="s">
        <v>320</v>
      </c>
      <c r="H1727" s="120" t="s">
        <v>320</v>
      </c>
      <c r="I1727" s="120" t="s">
        <v>320</v>
      </c>
      <c r="J1727" s="120" t="s">
        <v>320</v>
      </c>
      <c r="AC1727" s="145"/>
      <c r="AD1727" s="138"/>
      <c r="AE1727" s="145"/>
      <c r="AS1727" s="242"/>
      <c r="AU1727" s="242"/>
      <c r="AW1727" s="242"/>
      <c r="AY1727" s="242"/>
      <c r="BA1727" s="242"/>
      <c r="BB1727" s="61"/>
      <c r="BC1727" s="242"/>
    </row>
    <row r="1728" spans="2:69" ht="17.25" x14ac:dyDescent="0.3">
      <c r="K1728" s="251" t="s">
        <v>489</v>
      </c>
      <c r="V1728" s="61">
        <v>0</v>
      </c>
      <c r="AB1728" s="136" t="s">
        <v>414</v>
      </c>
      <c r="AC1728" s="245" t="s">
        <v>489</v>
      </c>
      <c r="AD1728" s="138"/>
      <c r="AE1728" s="246">
        <v>56498361.933599979</v>
      </c>
      <c r="AF1728" s="247">
        <v>65479739.850000009</v>
      </c>
      <c r="AG1728" s="247">
        <v>70732756.49000001</v>
      </c>
      <c r="AH1728" s="247">
        <v>72746355.564166054</v>
      </c>
      <c r="AI1728" s="248">
        <v>23786419.229999986</v>
      </c>
      <c r="AJ1728" s="247">
        <v>71359257.689999953</v>
      </c>
      <c r="AK1728" s="247">
        <v>59044628.179999985</v>
      </c>
      <c r="AL1728" s="247">
        <v>70853553.815999985</v>
      </c>
      <c r="AM1728" s="248">
        <v>60750189.40931084</v>
      </c>
      <c r="AN1728" s="248">
        <v>71040794.334855199</v>
      </c>
      <c r="AO1728" s="247">
        <v>66963451.811428554</v>
      </c>
      <c r="AP1728" s="247">
        <v>75898923.13220562</v>
      </c>
      <c r="AQ1728" s="247">
        <v>78608579.525096372</v>
      </c>
      <c r="AR1728" s="247">
        <v>-7249321.8350964189</v>
      </c>
      <c r="AS1728" s="249">
        <v>-0.10158908696316658</v>
      </c>
      <c r="AT1728" s="247">
        <v>-5862223.9609303176</v>
      </c>
      <c r="AU1728" s="249">
        <v>-8.0584434992891599E-2</v>
      </c>
      <c r="AV1728" s="247">
        <v>-7875823.0350963622</v>
      </c>
      <c r="AW1728" s="249">
        <v>-0.11134619129695339</v>
      </c>
      <c r="AX1728" s="247">
        <v>-4539665.4422056675</v>
      </c>
      <c r="AY1728" s="249">
        <v>-6.3617049688590596E-2</v>
      </c>
      <c r="AZ1728" s="247">
        <v>-3152567.5680395663</v>
      </c>
      <c r="BA1728" s="249">
        <v>-4.3336433056895038E-2</v>
      </c>
      <c r="BB1728" s="247">
        <v>-2709656.3928907514</v>
      </c>
      <c r="BC1728" s="249">
        <v>-3.5700854255479988E-2</v>
      </c>
      <c r="BE1728" s="312">
        <v>6508337.9612495834</v>
      </c>
      <c r="BF1728" s="312">
        <v>6359218.4394615022</v>
      </c>
      <c r="BG1728" s="312">
        <v>6507479.7384886593</v>
      </c>
      <c r="BH1728" s="312">
        <v>6783941.3508576155</v>
      </c>
      <c r="BI1728" s="312">
        <v>6263411.6097697299</v>
      </c>
      <c r="BJ1728" s="312">
        <v>6676321.9783569034</v>
      </c>
      <c r="BK1728" s="312">
        <v>6546464.8375172829</v>
      </c>
      <c r="BL1728" s="312">
        <v>6664594.0330641288</v>
      </c>
      <c r="BM1728" s="312">
        <v>6532865.1386728566</v>
      </c>
      <c r="BN1728" s="312">
        <v>6659639.287302305</v>
      </c>
      <c r="BO1728" s="312">
        <v>6629295.2656321516</v>
      </c>
      <c r="BP1728" s="312">
        <v>6477009.8847236698</v>
      </c>
      <c r="BQ1728" s="312">
        <v>78608579.525096372</v>
      </c>
    </row>
    <row r="1729" spans="2:96" ht="17.25" x14ac:dyDescent="0.3">
      <c r="AB1729" s="136"/>
      <c r="AC1729" s="245"/>
      <c r="AD1729" s="138"/>
      <c r="AE1729" s="246"/>
      <c r="AF1729" s="247"/>
      <c r="AG1729" s="247"/>
      <c r="AH1729" s="247"/>
      <c r="AI1729" s="248"/>
      <c r="AJ1729" s="247"/>
      <c r="AK1729" s="248"/>
      <c r="AL1729" s="247"/>
      <c r="AM1729" s="248"/>
      <c r="AN1729" s="248"/>
      <c r="AO1729" s="247"/>
      <c r="AP1729" s="247"/>
      <c r="AQ1729" s="247"/>
      <c r="AR1729" s="247"/>
      <c r="AS1729" s="343"/>
      <c r="AT1729" s="247"/>
      <c r="AU1729" s="343"/>
      <c r="AV1729" s="247"/>
      <c r="AW1729" s="343"/>
      <c r="AX1729" s="247"/>
      <c r="AY1729" s="343"/>
      <c r="AZ1729" s="247"/>
      <c r="BA1729" s="343"/>
      <c r="BB1729" s="247"/>
      <c r="BC1729" s="343"/>
      <c r="BE1729" s="312"/>
      <c r="BF1729" s="312"/>
      <c r="BG1729" s="312"/>
      <c r="BH1729" s="312"/>
      <c r="BI1729" s="312"/>
      <c r="BJ1729" s="312"/>
      <c r="BK1729" s="312"/>
      <c r="BL1729" s="312"/>
      <c r="BM1729" s="312"/>
      <c r="BN1729" s="312"/>
      <c r="BO1729" s="312"/>
      <c r="BP1729" s="312"/>
      <c r="BQ1729" s="312"/>
    </row>
    <row r="1730" spans="2:96" x14ac:dyDescent="0.25">
      <c r="B1730" s="120" t="s">
        <v>320</v>
      </c>
      <c r="C1730" s="120" t="s">
        <v>320</v>
      </c>
      <c r="D1730" s="120" t="s">
        <v>320</v>
      </c>
      <c r="E1730" s="120" t="s">
        <v>320</v>
      </c>
      <c r="F1730" s="120" t="s">
        <v>320</v>
      </c>
      <c r="G1730" s="120" t="s">
        <v>320</v>
      </c>
      <c r="H1730" s="120" t="s">
        <v>320</v>
      </c>
      <c r="I1730" s="120" t="s">
        <v>320</v>
      </c>
      <c r="J1730" s="120" t="s">
        <v>320</v>
      </c>
      <c r="L1730" s="61" t="s">
        <v>1917</v>
      </c>
      <c r="AC1730" s="217"/>
      <c r="AD1730" s="265"/>
      <c r="AE1730" s="217"/>
      <c r="AF1730" s="218"/>
      <c r="AG1730" s="218"/>
      <c r="AS1730" s="242"/>
      <c r="AU1730" s="242"/>
      <c r="AW1730" s="242"/>
      <c r="AY1730" s="242"/>
      <c r="BA1730" s="242"/>
      <c r="BB1730" s="61"/>
      <c r="BC1730" s="242"/>
    </row>
    <row r="1731" spans="2:96" ht="21" x14ac:dyDescent="0.35">
      <c r="K1731" s="135" t="s">
        <v>321</v>
      </c>
      <c r="L1731" s="61" t="s">
        <v>490</v>
      </c>
      <c r="M1731" s="61" t="s">
        <v>1918</v>
      </c>
      <c r="V1731" s="61" t="s">
        <v>490</v>
      </c>
      <c r="AC1731" s="146" t="s">
        <v>491</v>
      </c>
      <c r="AD1731" s="147"/>
      <c r="AE1731" s="148"/>
      <c r="AF1731" s="147"/>
      <c r="AG1731" s="147"/>
      <c r="AH1731" s="147"/>
      <c r="AI1731" s="149"/>
      <c r="AJ1731" s="147"/>
      <c r="AK1731" s="150"/>
      <c r="AL1731" s="147"/>
      <c r="AM1731" s="150"/>
      <c r="AN1731" s="150"/>
      <c r="AO1731" s="147"/>
      <c r="AP1731" s="147"/>
      <c r="AQ1731" s="147"/>
      <c r="AR1731" s="147"/>
      <c r="AS1731" s="147"/>
      <c r="AT1731" s="147"/>
      <c r="AU1731" s="147"/>
      <c r="AV1731" s="147"/>
      <c r="AW1731" s="147"/>
      <c r="AX1731" s="147"/>
      <c r="AY1731" s="147"/>
      <c r="AZ1731" s="147"/>
      <c r="BA1731" s="147"/>
      <c r="BB1731" s="147"/>
      <c r="BC1731" s="147"/>
      <c r="BD1731" s="151"/>
      <c r="BE1731" s="148"/>
      <c r="BF1731" s="148"/>
      <c r="BG1731" s="148"/>
      <c r="BH1731" s="148"/>
      <c r="BI1731" s="148"/>
      <c r="BJ1731" s="148"/>
      <c r="BK1731" s="148"/>
      <c r="BL1731" s="148"/>
      <c r="BM1731" s="148"/>
      <c r="BN1731" s="148"/>
      <c r="BO1731" s="148"/>
      <c r="BP1731" s="148"/>
      <c r="BQ1731" s="148"/>
      <c r="BR1731" s="151"/>
      <c r="BS1731" s="61">
        <v>35106307.780000001</v>
      </c>
      <c r="BT1731" s="61">
        <v>36562214.75</v>
      </c>
      <c r="BU1731" s="61">
        <v>39991605.609999999</v>
      </c>
      <c r="BV1731" s="61">
        <v>46465023.647600837</v>
      </c>
      <c r="BW1731" s="61">
        <v>15907549.32</v>
      </c>
      <c r="BY1731" s="61">
        <v>40536440.130000003</v>
      </c>
      <c r="CA1731" s="61">
        <v>38762964.128407799</v>
      </c>
      <c r="CC1731" s="61">
        <v>52381008.188571461</v>
      </c>
      <c r="CD1731" s="61">
        <v>49036370.971625835</v>
      </c>
      <c r="CE1731" s="61">
        <v>50125073.789056279</v>
      </c>
      <c r="CG1731" s="61">
        <v>4432310.3458079239</v>
      </c>
      <c r="CH1731" s="61">
        <v>3950317.4616246326</v>
      </c>
      <c r="CI1731" s="61">
        <v>4163509.2143797386</v>
      </c>
      <c r="CJ1731" s="61">
        <v>4313680.1842352971</v>
      </c>
      <c r="CK1731" s="61">
        <v>4093907.3391271648</v>
      </c>
      <c r="CL1731" s="61">
        <v>4151535.0252897362</v>
      </c>
      <c r="CM1731" s="61">
        <v>4170082.4043211923</v>
      </c>
      <c r="CN1731" s="61">
        <v>4178537.1441286397</v>
      </c>
      <c r="CO1731" s="61">
        <v>4164092.0802435037</v>
      </c>
      <c r="CP1731" s="61">
        <v>4192221.6865333784</v>
      </c>
      <c r="CQ1731" s="61">
        <v>4180694.2199773742</v>
      </c>
      <c r="CR1731" s="61">
        <v>4134186.6833877065</v>
      </c>
    </row>
    <row r="1732" spans="2:96" ht="18.75" x14ac:dyDescent="0.3">
      <c r="K1732" s="135" t="s">
        <v>325</v>
      </c>
      <c r="M1732" s="61" t="s">
        <v>493</v>
      </c>
      <c r="N1732" s="61" t="s">
        <v>1919</v>
      </c>
      <c r="V1732" s="61" t="s">
        <v>490</v>
      </c>
      <c r="W1732" s="61" t="s">
        <v>494</v>
      </c>
      <c r="X1732" s="61">
        <v>300</v>
      </c>
      <c r="AB1732" s="136" t="s">
        <v>414</v>
      </c>
      <c r="AC1732" s="162" t="s">
        <v>495</v>
      </c>
      <c r="AD1732" s="138"/>
      <c r="AE1732" s="39"/>
      <c r="AI1732" s="163"/>
      <c r="AS1732" s="61"/>
      <c r="AU1732" s="61"/>
      <c r="AW1732" s="61"/>
      <c r="AY1732" s="61"/>
      <c r="BA1732" s="61"/>
      <c r="BB1732" s="61"/>
      <c r="BC1732" s="61"/>
      <c r="BE1732" s="39"/>
      <c r="BF1732" s="39"/>
      <c r="BG1732" s="39"/>
      <c r="BH1732" s="39"/>
      <c r="BI1732" s="39"/>
      <c r="BJ1732" s="39"/>
      <c r="BK1732" s="39"/>
      <c r="BL1732" s="39"/>
      <c r="BM1732" s="39"/>
      <c r="BN1732" s="39"/>
      <c r="BO1732" s="39"/>
      <c r="BP1732" s="39"/>
      <c r="BQ1732" s="164"/>
      <c r="BS1732" s="61">
        <v>5322002.54</v>
      </c>
      <c r="BT1732" s="61">
        <v>5741245.9900000002</v>
      </c>
      <c r="BU1732" s="61">
        <v>6007944.6900000004</v>
      </c>
      <c r="BV1732" s="61">
        <v>6946450.6736476552</v>
      </c>
      <c r="BW1732" s="61">
        <v>2299062.12</v>
      </c>
      <c r="BX1732" s="61">
        <v>6897186.3600000003</v>
      </c>
      <c r="BY1732" s="61">
        <v>5411345.9299999997</v>
      </c>
      <c r="BZ1732" s="61">
        <v>6493615.1160000004</v>
      </c>
      <c r="CA1732" s="61">
        <v>5800627.9209628953</v>
      </c>
      <c r="CB1732" s="61">
        <v>6557168.6826847596</v>
      </c>
      <c r="CC1732" s="61">
        <v>6623413.8514285712</v>
      </c>
      <c r="CD1732" s="61">
        <v>7014120.960464647</v>
      </c>
      <c r="CE1732" s="61">
        <v>7224544.5892785927</v>
      </c>
      <c r="CG1732" s="61">
        <v>620384.22808091494</v>
      </c>
      <c r="CH1732" s="61">
        <v>585401.5628869012</v>
      </c>
      <c r="CI1732" s="61">
        <v>605458.64097530628</v>
      </c>
      <c r="CJ1732" s="61">
        <v>621303.11806365021</v>
      </c>
      <c r="CK1732" s="61">
        <v>564190.10995145491</v>
      </c>
      <c r="CL1732" s="61">
        <v>606733.71913457382</v>
      </c>
      <c r="CM1732" s="61">
        <v>600052.48979088652</v>
      </c>
      <c r="CN1732" s="61">
        <v>608090.6496721108</v>
      </c>
      <c r="CO1732" s="61">
        <v>599293.40601764072</v>
      </c>
      <c r="CP1732" s="61">
        <v>611931.93022264389</v>
      </c>
      <c r="CQ1732" s="61">
        <v>609325.71111311286</v>
      </c>
      <c r="CR1732" s="61">
        <v>592379.02336939564</v>
      </c>
    </row>
    <row r="1733" spans="2:96" x14ac:dyDescent="0.25">
      <c r="K1733" s="135" t="s">
        <v>328</v>
      </c>
      <c r="N1733" s="61" t="s">
        <v>1920</v>
      </c>
      <c r="V1733" s="61" t="s">
        <v>490</v>
      </c>
      <c r="W1733" s="61" t="s">
        <v>494</v>
      </c>
      <c r="X1733" s="61">
        <v>300</v>
      </c>
      <c r="AB1733" s="136" t="s">
        <v>414</v>
      </c>
      <c r="AC1733" s="179">
        <v>6300302</v>
      </c>
      <c r="AD1733" s="180" t="s">
        <v>1921</v>
      </c>
      <c r="AE1733" s="139">
        <v>66214.920000000013</v>
      </c>
      <c r="AF1733" s="17">
        <v>282681.10000000003</v>
      </c>
      <c r="AG1733" s="17">
        <v>313953.74</v>
      </c>
      <c r="AH1733" s="140">
        <v>345689.54120982869</v>
      </c>
      <c r="AI1733" s="141">
        <v>99001.97</v>
      </c>
      <c r="AJ1733" s="142">
        <v>297005.91000000003</v>
      </c>
      <c r="AK1733" s="121">
        <v>244233.60000000003</v>
      </c>
      <c r="AL1733" s="142">
        <v>293080.32000000007</v>
      </c>
      <c r="AM1733" s="181">
        <v>288720.33277938206</v>
      </c>
      <c r="AN1733" s="141">
        <v>301202.80843044666</v>
      </c>
      <c r="AO1733" s="140">
        <v>285477.12000000029</v>
      </c>
      <c r="AP1733" s="140">
        <v>317659.79576019564</v>
      </c>
      <c r="AQ1733" s="140">
        <v>327189.58963300125</v>
      </c>
      <c r="AR1733" s="142">
        <v>-30183.679633001215</v>
      </c>
      <c r="AS1733" s="143">
        <v>-0.10162652868759821</v>
      </c>
      <c r="AT1733" s="142">
        <v>18499.951576827443</v>
      </c>
      <c r="AU1733" s="143">
        <v>5.3516087041806777E-2</v>
      </c>
      <c r="AV1733" s="142">
        <v>-13235.849633001257</v>
      </c>
      <c r="AW1733" s="143">
        <v>-4.2158598375038492E-2</v>
      </c>
      <c r="AX1733" s="142">
        <v>-20653.885760195612</v>
      </c>
      <c r="AY1733" s="143">
        <v>-6.9540319114173882E-2</v>
      </c>
      <c r="AZ1733" s="142">
        <v>28029.745449633047</v>
      </c>
      <c r="BA1733" s="143">
        <v>8.1083579652238849E-2</v>
      </c>
      <c r="BB1733" s="142">
        <v>-9529.7938728056033</v>
      </c>
      <c r="BC1733" s="143">
        <v>-2.9999999999999163E-2</v>
      </c>
      <c r="BE1733" s="139">
        <v>27833.796407384576</v>
      </c>
      <c r="BF1733" s="139">
        <v>26864.599662159741</v>
      </c>
      <c r="BG1733" s="139">
        <v>27770.616331194211</v>
      </c>
      <c r="BH1733" s="139">
        <v>27802.206369298448</v>
      </c>
      <c r="BI1733" s="139">
        <v>25115.746402078887</v>
      </c>
      <c r="BJ1733" s="139">
        <v>27770.616331194211</v>
      </c>
      <c r="BK1733" s="139">
        <v>26927.779738365782</v>
      </c>
      <c r="BL1733" s="139">
        <v>27770.616331194211</v>
      </c>
      <c r="BM1733" s="139">
        <v>26896.189700261541</v>
      </c>
      <c r="BN1733" s="139">
        <v>27802.206369298448</v>
      </c>
      <c r="BO1733" s="139">
        <v>27770.616331194211</v>
      </c>
      <c r="BP1733" s="139">
        <v>26864.599659377007</v>
      </c>
      <c r="BQ1733" s="144">
        <v>327189.58963300131</v>
      </c>
    </row>
    <row r="1734" spans="2:96" x14ac:dyDescent="0.25">
      <c r="K1734" s="135" t="s">
        <v>328</v>
      </c>
      <c r="N1734" s="61" t="s">
        <v>1922</v>
      </c>
      <c r="V1734" s="61" t="s">
        <v>490</v>
      </c>
      <c r="W1734" s="61" t="s">
        <v>494</v>
      </c>
      <c r="X1734" s="61">
        <v>300</v>
      </c>
      <c r="AB1734" s="136" t="s">
        <v>414</v>
      </c>
      <c r="AC1734" s="179">
        <v>6300303</v>
      </c>
      <c r="AD1734" s="180" t="s">
        <v>1923</v>
      </c>
      <c r="AE1734" s="139">
        <v>6622.8400000000011</v>
      </c>
      <c r="AF1734" s="17">
        <v>23796.94</v>
      </c>
      <c r="AG1734" s="17">
        <v>25655.07</v>
      </c>
      <c r="AH1734" s="140">
        <v>27827.640944005616</v>
      </c>
      <c r="AI1734" s="141">
        <v>7862.56</v>
      </c>
      <c r="AJ1734" s="142">
        <v>23587.68</v>
      </c>
      <c r="AK1734" s="121">
        <v>20597.59</v>
      </c>
      <c r="AL1734" s="142">
        <v>24717.108</v>
      </c>
      <c r="AM1734" s="181">
        <v>23233.853403355359</v>
      </c>
      <c r="AN1734" s="141">
        <v>25191.377540650257</v>
      </c>
      <c r="AO1734" s="140">
        <v>23413.440000000035</v>
      </c>
      <c r="AP1734" s="140">
        <v>24248.392193732267</v>
      </c>
      <c r="AQ1734" s="140">
        <v>24975.843959544221</v>
      </c>
      <c r="AR1734" s="142">
        <v>-1388.1639595442211</v>
      </c>
      <c r="AS1734" s="143">
        <v>-5.8851229096893852E-2</v>
      </c>
      <c r="AT1734" s="142">
        <v>2851.7969844613945</v>
      </c>
      <c r="AU1734" s="143">
        <v>0.10248073094660592</v>
      </c>
      <c r="AV1734" s="142">
        <v>679.22604045577827</v>
      </c>
      <c r="AW1734" s="143">
        <v>2.6475314253899065E-2</v>
      </c>
      <c r="AX1734" s="142">
        <v>-660.71219373226631</v>
      </c>
      <c r="AY1734" s="143">
        <v>-2.8010902035819813E-2</v>
      </c>
      <c r="AZ1734" s="142">
        <v>3579.2487502733493</v>
      </c>
      <c r="BA1734" s="143">
        <v>0.12862206888019947</v>
      </c>
      <c r="BB1734" s="142">
        <v>-727.45176581195483</v>
      </c>
      <c r="BC1734" s="143">
        <v>-2.9999999999999458E-2</v>
      </c>
      <c r="BE1734" s="139">
        <v>2148.2895975692013</v>
      </c>
      <c r="BF1734" s="139">
        <v>2035.7142988003475</v>
      </c>
      <c r="BG1734" s="139">
        <v>2109.7905881147713</v>
      </c>
      <c r="BH1734" s="139">
        <v>2129.9867753239978</v>
      </c>
      <c r="BI1734" s="139">
        <v>1926.5099314572565</v>
      </c>
      <c r="BJ1734" s="139">
        <v>2109.9346038309259</v>
      </c>
      <c r="BK1734" s="139">
        <v>2074.1822863312414</v>
      </c>
      <c r="BL1734" s="139">
        <v>2110.0878644931959</v>
      </c>
      <c r="BM1734" s="139">
        <v>2055.6899426910963</v>
      </c>
      <c r="BN1734" s="139">
        <v>2128.9283317153995</v>
      </c>
      <c r="BO1734" s="139">
        <v>2110.2273604579159</v>
      </c>
      <c r="BP1734" s="139">
        <v>2036.5023787588718</v>
      </c>
      <c r="BQ1734" s="144">
        <v>24975.843959544221</v>
      </c>
    </row>
    <row r="1735" spans="2:96" x14ac:dyDescent="0.25">
      <c r="K1735" s="135" t="s">
        <v>328</v>
      </c>
      <c r="N1735" s="61" t="s">
        <v>1924</v>
      </c>
      <c r="V1735" s="61" t="s">
        <v>490</v>
      </c>
      <c r="W1735" s="61" t="s">
        <v>494</v>
      </c>
      <c r="X1735" s="61">
        <v>300</v>
      </c>
      <c r="AB1735" s="136" t="s">
        <v>414</v>
      </c>
      <c r="AC1735" s="179">
        <v>6300304</v>
      </c>
      <c r="AD1735" s="180" t="s">
        <v>1925</v>
      </c>
      <c r="AE1735" s="139">
        <v>20.239999999999998</v>
      </c>
      <c r="AF1735" s="17">
        <v>85.86</v>
      </c>
      <c r="AG1735" s="17">
        <v>0</v>
      </c>
      <c r="AH1735" s="140">
        <v>0</v>
      </c>
      <c r="AI1735" s="141">
        <v>0</v>
      </c>
      <c r="AJ1735" s="142">
        <v>0</v>
      </c>
      <c r="AK1735" s="121">
        <v>21.81</v>
      </c>
      <c r="AL1735" s="142">
        <v>26.172000000000001</v>
      </c>
      <c r="AM1735" s="181">
        <v>0</v>
      </c>
      <c r="AN1735" s="141">
        <v>21.81</v>
      </c>
      <c r="AO1735" s="140">
        <v>0</v>
      </c>
      <c r="AP1735" s="140">
        <v>0</v>
      </c>
      <c r="AQ1735" s="140">
        <v>0</v>
      </c>
      <c r="AR1735" s="142">
        <v>0</v>
      </c>
      <c r="AS1735" s="143">
        <v>0</v>
      </c>
      <c r="AT1735" s="142">
        <v>0</v>
      </c>
      <c r="AU1735" s="143">
        <v>0</v>
      </c>
      <c r="AV1735" s="142">
        <v>0</v>
      </c>
      <c r="AW1735" s="143">
        <v>0</v>
      </c>
      <c r="AX1735" s="142">
        <v>0</v>
      </c>
      <c r="AY1735" s="143">
        <v>0</v>
      </c>
      <c r="AZ1735" s="142">
        <v>0</v>
      </c>
      <c r="BA1735" s="143">
        <v>0</v>
      </c>
      <c r="BB1735" s="142">
        <v>0</v>
      </c>
      <c r="BC1735" s="143">
        <v>0</v>
      </c>
      <c r="BE1735" s="139">
        <v>0</v>
      </c>
      <c r="BF1735" s="139">
        <v>0</v>
      </c>
      <c r="BG1735" s="139">
        <v>0</v>
      </c>
      <c r="BH1735" s="139">
        <v>0</v>
      </c>
      <c r="BI1735" s="139">
        <v>0</v>
      </c>
      <c r="BJ1735" s="139">
        <v>0</v>
      </c>
      <c r="BK1735" s="139">
        <v>0</v>
      </c>
      <c r="BL1735" s="139">
        <v>0</v>
      </c>
      <c r="BM1735" s="139">
        <v>0</v>
      </c>
      <c r="BN1735" s="139">
        <v>0</v>
      </c>
      <c r="BO1735" s="139">
        <v>0</v>
      </c>
      <c r="BP1735" s="139">
        <v>0</v>
      </c>
      <c r="BQ1735" s="144">
        <v>0</v>
      </c>
    </row>
    <row r="1736" spans="2:96" x14ac:dyDescent="0.25">
      <c r="K1736" s="135" t="s">
        <v>328</v>
      </c>
      <c r="N1736" s="61" t="s">
        <v>1926</v>
      </c>
      <c r="V1736" s="61" t="s">
        <v>490</v>
      </c>
      <c r="W1736" s="61" t="s">
        <v>494</v>
      </c>
      <c r="X1736" s="61">
        <v>300</v>
      </c>
      <c r="AB1736" s="136" t="s">
        <v>414</v>
      </c>
      <c r="AC1736" s="179">
        <v>6300306</v>
      </c>
      <c r="AD1736" s="180" t="s">
        <v>1927</v>
      </c>
      <c r="AE1736" s="139">
        <v>122988.31999999998</v>
      </c>
      <c r="AF1736" s="17">
        <v>240042.6</v>
      </c>
      <c r="AG1736" s="17">
        <v>271197.32</v>
      </c>
      <c r="AH1736" s="140">
        <v>367762.6308505435</v>
      </c>
      <c r="AI1736" s="141">
        <v>97121.56</v>
      </c>
      <c r="AJ1736" s="142">
        <v>291364.68</v>
      </c>
      <c r="AK1736" s="121">
        <v>223085.55000000002</v>
      </c>
      <c r="AL1736" s="142">
        <v>267702.66000000003</v>
      </c>
      <c r="AM1736" s="181">
        <v>307120.04859321006</v>
      </c>
      <c r="AN1736" s="141">
        <v>283728.13225733349</v>
      </c>
      <c r="AO1736" s="140">
        <v>313714.93714285729</v>
      </c>
      <c r="AP1736" s="140">
        <v>297080.84322458232</v>
      </c>
      <c r="AQ1736" s="140">
        <v>305993.2685213199</v>
      </c>
      <c r="AR1736" s="142">
        <v>-14628.588521319907</v>
      </c>
      <c r="AS1736" s="143">
        <v>-5.0207144260999335E-2</v>
      </c>
      <c r="AT1736" s="142">
        <v>61769.362329223601</v>
      </c>
      <c r="AU1736" s="143">
        <v>0.16795986635827145</v>
      </c>
      <c r="AV1736" s="142">
        <v>-34795.948521319893</v>
      </c>
      <c r="AW1736" s="143">
        <v>-0.12830491290002383</v>
      </c>
      <c r="AX1736" s="142">
        <v>-5716.1632245823275</v>
      </c>
      <c r="AY1736" s="143">
        <v>-1.9618586661164037E-2</v>
      </c>
      <c r="AZ1736" s="142">
        <v>70681.78762596118</v>
      </c>
      <c r="BA1736" s="143">
        <v>0.19219404500803081</v>
      </c>
      <c r="BB1736" s="142">
        <v>-8912.4252967375796</v>
      </c>
      <c r="BC1736" s="143">
        <v>-3.000000000000037E-2</v>
      </c>
      <c r="BE1736" s="139">
        <v>27440.142792030005</v>
      </c>
      <c r="BF1736" s="139">
        <v>24245.137874830038</v>
      </c>
      <c r="BG1736" s="139">
        <v>25388.678874227302</v>
      </c>
      <c r="BH1736" s="139">
        <v>26440.98302620629</v>
      </c>
      <c r="BI1736" s="139">
        <v>24022.128322560919</v>
      </c>
      <c r="BJ1736" s="139">
        <v>25392.72121523209</v>
      </c>
      <c r="BK1736" s="139">
        <v>26295.731045856792</v>
      </c>
      <c r="BL1736" s="139">
        <v>25397.023050309934</v>
      </c>
      <c r="BM1736" s="139">
        <v>25291.251651542862</v>
      </c>
      <c r="BN1736" s="139">
        <v>26411.27383810834</v>
      </c>
      <c r="BO1736" s="139">
        <v>25400.938527545673</v>
      </c>
      <c r="BP1736" s="139">
        <v>24267.258302869748</v>
      </c>
      <c r="BQ1736" s="144">
        <v>305993.26852132002</v>
      </c>
    </row>
    <row r="1737" spans="2:96" x14ac:dyDescent="0.25">
      <c r="K1737" s="135" t="s">
        <v>328</v>
      </c>
      <c r="N1737" s="61" t="s">
        <v>1928</v>
      </c>
      <c r="V1737" s="61" t="s">
        <v>490</v>
      </c>
      <c r="W1737" s="61" t="s">
        <v>494</v>
      </c>
      <c r="X1737" s="61">
        <v>300</v>
      </c>
      <c r="AB1737" s="136" t="s">
        <v>414</v>
      </c>
      <c r="AC1737" s="179">
        <v>6300308</v>
      </c>
      <c r="AD1737" s="180" t="s">
        <v>1929</v>
      </c>
      <c r="AE1737" s="139">
        <v>1432.13</v>
      </c>
      <c r="AF1737" s="17">
        <v>8211.9500000000007</v>
      </c>
      <c r="AG1737" s="17">
        <v>8809.0300000000007</v>
      </c>
      <c r="AH1737" s="140">
        <v>8816.9527082496661</v>
      </c>
      <c r="AI1737" s="141">
        <v>3021.19</v>
      </c>
      <c r="AJ1737" s="142">
        <v>9063.57</v>
      </c>
      <c r="AK1737" s="121">
        <v>7335.28</v>
      </c>
      <c r="AL1737" s="142">
        <v>8802.3359999999993</v>
      </c>
      <c r="AM1737" s="181">
        <v>7357.1874382178421</v>
      </c>
      <c r="AN1737" s="141">
        <v>8795.0452700318237</v>
      </c>
      <c r="AO1737" s="140">
        <v>8741.8799999999956</v>
      </c>
      <c r="AP1737" s="140">
        <v>9055.1063369997173</v>
      </c>
      <c r="AQ1737" s="140">
        <v>9326.7595271097143</v>
      </c>
      <c r="AR1737" s="142">
        <v>-263.18952710971462</v>
      </c>
      <c r="AS1737" s="143">
        <v>-2.9038174484194927E-2</v>
      </c>
      <c r="AT1737" s="142">
        <v>-509.80681886004822</v>
      </c>
      <c r="AU1737" s="143">
        <v>-5.7821203734374417E-2</v>
      </c>
      <c r="AV1737" s="142">
        <v>-517.72952710971367</v>
      </c>
      <c r="AW1737" s="143">
        <v>-5.8772592113968694E-2</v>
      </c>
      <c r="AX1737" s="142">
        <v>8.4636630002823949</v>
      </c>
      <c r="AY1737" s="143">
        <v>9.3381118039386195E-4</v>
      </c>
      <c r="AZ1737" s="142">
        <v>-238.15362875005121</v>
      </c>
      <c r="BA1737" s="143">
        <v>-2.7010877412013391E-2</v>
      </c>
      <c r="BB1737" s="142">
        <v>-271.65319010999701</v>
      </c>
      <c r="BC1737" s="143">
        <v>-3.0000000000000606E-2</v>
      </c>
      <c r="BE1737" s="139">
        <v>800.21465296632562</v>
      </c>
      <c r="BF1737" s="139">
        <v>751.0101540303616</v>
      </c>
      <c r="BG1737" s="139">
        <v>772.7322390122099</v>
      </c>
      <c r="BH1737" s="139">
        <v>807.86085863128881</v>
      </c>
      <c r="BI1737" s="139">
        <v>745.19674388994872</v>
      </c>
      <c r="BJ1737" s="139">
        <v>775.98583629148129</v>
      </c>
      <c r="BK1737" s="139">
        <v>777.79172178029614</v>
      </c>
      <c r="BL1737" s="139">
        <v>779.44829502234654</v>
      </c>
      <c r="BM1737" s="139">
        <v>781.15626768994275</v>
      </c>
      <c r="BN1737" s="139">
        <v>783.94854310660173</v>
      </c>
      <c r="BO1737" s="139">
        <v>782.59978225861619</v>
      </c>
      <c r="BP1737" s="139">
        <v>768.814432430294</v>
      </c>
      <c r="BQ1737" s="144">
        <v>9326.7595271097125</v>
      </c>
    </row>
    <row r="1738" spans="2:96" x14ac:dyDescent="0.25">
      <c r="K1738" s="135" t="s">
        <v>328</v>
      </c>
      <c r="N1738" s="61" t="s">
        <v>1930</v>
      </c>
      <c r="V1738" s="61" t="s">
        <v>490</v>
      </c>
      <c r="W1738" s="61" t="s">
        <v>494</v>
      </c>
      <c r="X1738" s="61">
        <v>300</v>
      </c>
      <c r="AB1738" s="136" t="s">
        <v>414</v>
      </c>
      <c r="AC1738" s="179">
        <v>6300309</v>
      </c>
      <c r="AD1738" s="180" t="s">
        <v>1931</v>
      </c>
      <c r="AE1738" s="139">
        <v>18750.060000000001</v>
      </c>
      <c r="AF1738" s="17">
        <v>97809.62</v>
      </c>
      <c r="AG1738" s="17">
        <v>33348.959999999999</v>
      </c>
      <c r="AH1738" s="140">
        <v>70274.830076092025</v>
      </c>
      <c r="AI1738" s="141">
        <v>4140.46</v>
      </c>
      <c r="AJ1738" s="142">
        <v>12421.380000000001</v>
      </c>
      <c r="AK1738" s="121">
        <v>17957.560000000001</v>
      </c>
      <c r="AL1738" s="142">
        <v>21549.072</v>
      </c>
      <c r="AM1738" s="181">
        <v>58693.782967819774</v>
      </c>
      <c r="AN1738" s="141">
        <v>29538.607108272252</v>
      </c>
      <c r="AO1738" s="140">
        <v>7433.4171428571399</v>
      </c>
      <c r="AP1738" s="140">
        <v>13375.060761626401</v>
      </c>
      <c r="AQ1738" s="140">
        <v>13776.312584475221</v>
      </c>
      <c r="AR1738" s="142">
        <v>-1354.9325844752202</v>
      </c>
      <c r="AS1738" s="143">
        <v>-0.1090806806067619</v>
      </c>
      <c r="AT1738" s="142">
        <v>56498.517491616803</v>
      </c>
      <c r="AU1738" s="143">
        <v>0.80396519536854749</v>
      </c>
      <c r="AV1738" s="142">
        <v>19572.647415524778</v>
      </c>
      <c r="AW1738" s="143">
        <v>0.58690428173846432</v>
      </c>
      <c r="AX1738" s="142">
        <v>-953.68076162639954</v>
      </c>
      <c r="AY1738" s="143">
        <v>-7.6777359812387952E-2</v>
      </c>
      <c r="AZ1738" s="142">
        <v>56899.769314465622</v>
      </c>
      <c r="BA1738" s="143">
        <v>0.80967494695975528</v>
      </c>
      <c r="BB1738" s="142">
        <v>-401.25182284882067</v>
      </c>
      <c r="BC1738" s="143">
        <v>-3.0000000000002143E-2</v>
      </c>
      <c r="BE1738" s="139">
        <v>1170.0429866510001</v>
      </c>
      <c r="BF1738" s="139">
        <v>1132.29966446446</v>
      </c>
      <c r="BG1738" s="139">
        <v>1170.0429866510001</v>
      </c>
      <c r="BH1738" s="139">
        <v>1170.0429866510001</v>
      </c>
      <c r="BI1738" s="139">
        <v>1056.81302016212</v>
      </c>
      <c r="BJ1738" s="139">
        <v>1170.0429866510001</v>
      </c>
      <c r="BK1738" s="139">
        <v>1132.29966446446</v>
      </c>
      <c r="BL1738" s="139">
        <v>1170.0429866510001</v>
      </c>
      <c r="BM1738" s="139">
        <v>1132.29966446446</v>
      </c>
      <c r="BN1738" s="139">
        <v>1170.0429866510001</v>
      </c>
      <c r="BO1738" s="139">
        <v>1170.0429866510001</v>
      </c>
      <c r="BP1738" s="139">
        <v>1132.29966436272</v>
      </c>
      <c r="BQ1738" s="144">
        <v>13776.312584475221</v>
      </c>
    </row>
    <row r="1739" spans="2:96" x14ac:dyDescent="0.25">
      <c r="K1739" s="135" t="s">
        <v>328</v>
      </c>
      <c r="N1739" s="61" t="s">
        <v>1932</v>
      </c>
      <c r="V1739" s="61" t="s">
        <v>490</v>
      </c>
      <c r="W1739" s="61" t="s">
        <v>494</v>
      </c>
      <c r="X1739" s="61">
        <v>300</v>
      </c>
      <c r="AB1739" s="136" t="s">
        <v>414</v>
      </c>
      <c r="AC1739" s="179">
        <v>6300310</v>
      </c>
      <c r="AD1739" s="180" t="s">
        <v>1933</v>
      </c>
      <c r="AE1739" s="139">
        <v>417372.46</v>
      </c>
      <c r="AF1739" s="17">
        <v>1920190.16</v>
      </c>
      <c r="AG1739" s="17">
        <v>2479799.59</v>
      </c>
      <c r="AH1739" s="140">
        <v>2353249.8127421755</v>
      </c>
      <c r="AI1739" s="141">
        <v>940343.64</v>
      </c>
      <c r="AJ1739" s="142">
        <v>2821030.92</v>
      </c>
      <c r="AK1739" s="121">
        <v>2192174.31</v>
      </c>
      <c r="AL1739" s="142">
        <v>2630609.1720000003</v>
      </c>
      <c r="AM1739" s="181">
        <v>1964807.019678121</v>
      </c>
      <c r="AN1739" s="141">
        <v>2580617.1030640546</v>
      </c>
      <c r="AO1739" s="140">
        <v>2744311.0457142857</v>
      </c>
      <c r="AP1739" s="140">
        <v>2637777.8810173138</v>
      </c>
      <c r="AQ1739" s="140">
        <v>2716911.2174478378</v>
      </c>
      <c r="AR1739" s="142">
        <v>104119.70255216211</v>
      </c>
      <c r="AS1739" s="143">
        <v>3.6908387573491082E-2</v>
      </c>
      <c r="AT1739" s="142">
        <v>-363661.40470566228</v>
      </c>
      <c r="AU1739" s="143">
        <v>-0.15453582647135025</v>
      </c>
      <c r="AV1739" s="142">
        <v>-237111.62744783796</v>
      </c>
      <c r="AW1739" s="143">
        <v>-9.5617254073276939E-2</v>
      </c>
      <c r="AX1739" s="142">
        <v>183253.03898268612</v>
      </c>
      <c r="AY1739" s="143">
        <v>6.4959599585915254E-2</v>
      </c>
      <c r="AZ1739" s="142">
        <v>-284528.06827513827</v>
      </c>
      <c r="BA1739" s="143">
        <v>-0.12090856938965854</v>
      </c>
      <c r="BB1739" s="142">
        <v>-79133.33643052401</v>
      </c>
      <c r="BC1739" s="143">
        <v>-3.0000000000001744E-2</v>
      </c>
      <c r="BE1739" s="139">
        <v>229379.09395229662</v>
      </c>
      <c r="BF1739" s="139">
        <v>220096.62883978576</v>
      </c>
      <c r="BG1739" s="139">
        <v>226183.68919211003</v>
      </c>
      <c r="BH1739" s="139">
        <v>235815.53934454711</v>
      </c>
      <c r="BI1739" s="139">
        <v>214930.12299671129</v>
      </c>
      <c r="BJ1739" s="139">
        <v>227405.89787016824</v>
      </c>
      <c r="BK1739" s="139">
        <v>223028.76183113529</v>
      </c>
      <c r="BL1739" s="139">
        <v>228706.56502256673</v>
      </c>
      <c r="BM1739" s="139">
        <v>227856.80849963272</v>
      </c>
      <c r="BN1739" s="139">
        <v>226832.91579339805</v>
      </c>
      <c r="BO1739" s="139">
        <v>229890.41622428061</v>
      </c>
      <c r="BP1739" s="139">
        <v>226784.77788120499</v>
      </c>
      <c r="BQ1739" s="144">
        <v>2716911.2174478378</v>
      </c>
    </row>
    <row r="1740" spans="2:96" x14ac:dyDescent="0.25">
      <c r="K1740" s="135" t="s">
        <v>328</v>
      </c>
      <c r="N1740" s="61" t="s">
        <v>1934</v>
      </c>
      <c r="V1740" s="61" t="s">
        <v>490</v>
      </c>
      <c r="W1740" s="61" t="s">
        <v>494</v>
      </c>
      <c r="X1740" s="61">
        <v>300</v>
      </c>
      <c r="AB1740" s="136" t="s">
        <v>414</v>
      </c>
      <c r="AC1740" s="179">
        <v>6300312</v>
      </c>
      <c r="AD1740" s="180" t="s">
        <v>1935</v>
      </c>
      <c r="AE1740" s="139">
        <v>22277.09</v>
      </c>
      <c r="AF1740" s="17">
        <v>88584.049999999988</v>
      </c>
      <c r="AG1740" s="17">
        <v>101002.37</v>
      </c>
      <c r="AH1740" s="140">
        <v>105347.76152792765</v>
      </c>
      <c r="AI1740" s="141">
        <v>34015.72</v>
      </c>
      <c r="AJ1740" s="142">
        <v>102047.16</v>
      </c>
      <c r="AK1740" s="121">
        <v>100560.74</v>
      </c>
      <c r="AL1740" s="142">
        <v>120672.88800000001</v>
      </c>
      <c r="AM1740" s="181">
        <v>87917.592395500862</v>
      </c>
      <c r="AN1740" s="141">
        <v>117990.90913242679</v>
      </c>
      <c r="AO1740" s="140">
        <v>119283.71999999988</v>
      </c>
      <c r="AP1740" s="140">
        <v>104848.84809372816</v>
      </c>
      <c r="AQ1740" s="140">
        <v>107994.31353654002</v>
      </c>
      <c r="AR1740" s="142">
        <v>-5947.1535365400196</v>
      </c>
      <c r="AS1740" s="143">
        <v>-5.8278481601447989E-2</v>
      </c>
      <c r="AT1740" s="142">
        <v>-2646.5520086123724</v>
      </c>
      <c r="AU1740" s="143">
        <v>-2.5122052621030514E-2</v>
      </c>
      <c r="AV1740" s="142">
        <v>-6991.9435365400277</v>
      </c>
      <c r="AW1740" s="143">
        <v>-6.922553932684973E-2</v>
      </c>
      <c r="AX1740" s="142">
        <v>-2801.688093728153</v>
      </c>
      <c r="AY1740" s="143">
        <v>-2.7454836506259978E-2</v>
      </c>
      <c r="AZ1740" s="142">
        <v>498.91343419949408</v>
      </c>
      <c r="BA1740" s="143">
        <v>4.7358712417181481E-3</v>
      </c>
      <c r="BB1740" s="142">
        <v>-3145.4654428118665</v>
      </c>
      <c r="BC1740" s="143">
        <v>-3.0000000000000207E-2</v>
      </c>
      <c r="BE1740" s="139">
        <v>9565.2523510255578</v>
      </c>
      <c r="BF1740" s="139">
        <v>8634.7815647506577</v>
      </c>
      <c r="BG1740" s="139">
        <v>9014.4140075718096</v>
      </c>
      <c r="BH1740" s="139">
        <v>9289.8331792854387</v>
      </c>
      <c r="BI1740" s="139">
        <v>8426.3550227778833</v>
      </c>
      <c r="BJ1740" s="139">
        <v>9014.4140075718096</v>
      </c>
      <c r="BK1740" s="139">
        <v>9185.619908232542</v>
      </c>
      <c r="BL1740" s="139">
        <v>9014.4140075718096</v>
      </c>
      <c r="BM1740" s="139">
        <v>8910.2007365189093</v>
      </c>
      <c r="BN1740" s="139">
        <v>9289.8331792854387</v>
      </c>
      <c r="BO1740" s="139">
        <v>9014.4140075718096</v>
      </c>
      <c r="BP1740" s="139">
        <v>8634.7815643763661</v>
      </c>
      <c r="BQ1740" s="144">
        <v>107994.31353654004</v>
      </c>
    </row>
    <row r="1741" spans="2:96" x14ac:dyDescent="0.25">
      <c r="K1741" s="135" t="s">
        <v>328</v>
      </c>
      <c r="N1741" s="61" t="s">
        <v>1936</v>
      </c>
      <c r="V1741" s="61" t="s">
        <v>490</v>
      </c>
      <c r="W1741" s="61" t="s">
        <v>494</v>
      </c>
      <c r="X1741" s="61">
        <v>300</v>
      </c>
      <c r="AB1741" s="136" t="s">
        <v>414</v>
      </c>
      <c r="AC1741" s="179">
        <v>6300314</v>
      </c>
      <c r="AD1741" s="180" t="s">
        <v>1937</v>
      </c>
      <c r="AE1741" s="139">
        <v>-60877</v>
      </c>
      <c r="AF1741" s="17">
        <v>10942.5</v>
      </c>
      <c r="AG1741" s="17">
        <v>16970.599999999999</v>
      </c>
      <c r="AH1741" s="140">
        <v>35444.396819649613</v>
      </c>
      <c r="AI1741" s="141">
        <v>6041.3</v>
      </c>
      <c r="AJ1741" s="142">
        <v>18123.900000000001</v>
      </c>
      <c r="AK1741" s="121">
        <v>17928.5</v>
      </c>
      <c r="AL1741" s="142">
        <v>21514.199999999997</v>
      </c>
      <c r="AM1741" s="181">
        <v>29603.283737651469</v>
      </c>
      <c r="AN1741" s="141">
        <v>23769.613081998144</v>
      </c>
      <c r="AO1741" s="140">
        <v>30734.571428571398</v>
      </c>
      <c r="AP1741" s="140">
        <v>19515.4051915038</v>
      </c>
      <c r="AQ1741" s="140">
        <v>20100.867347248888</v>
      </c>
      <c r="AR1741" s="142">
        <v>-1976.9673472488867</v>
      </c>
      <c r="AS1741" s="143">
        <v>-0.1090806806067616</v>
      </c>
      <c r="AT1741" s="142">
        <v>15343.529472400725</v>
      </c>
      <c r="AU1741" s="143">
        <v>0.43289012789447728</v>
      </c>
      <c r="AV1741" s="142">
        <v>-3130.2673472488896</v>
      </c>
      <c r="AW1741" s="143">
        <v>-0.18445236746189822</v>
      </c>
      <c r="AX1741" s="142">
        <v>-1391.5051915037984</v>
      </c>
      <c r="AY1741" s="143">
        <v>-7.6777359812391283E-2</v>
      </c>
      <c r="AZ1741" s="142">
        <v>15928.991628145814</v>
      </c>
      <c r="BA1741" s="143">
        <v>0.44940789115968599</v>
      </c>
      <c r="BB1741" s="142">
        <v>-585.46215574508824</v>
      </c>
      <c r="BC1741" s="143">
        <v>-2.999999999999868E-2</v>
      </c>
      <c r="BE1741" s="139">
        <v>1707.19695281555</v>
      </c>
      <c r="BF1741" s="139">
        <v>1652.12608331663</v>
      </c>
      <c r="BG1741" s="139">
        <v>1707.19695281555</v>
      </c>
      <c r="BH1741" s="139">
        <v>1707.19695281555</v>
      </c>
      <c r="BI1741" s="139">
        <v>1541.9843444219698</v>
      </c>
      <c r="BJ1741" s="139">
        <v>1707.19695281555</v>
      </c>
      <c r="BK1741" s="139">
        <v>1652.12608331663</v>
      </c>
      <c r="BL1741" s="139">
        <v>1707.19695281555</v>
      </c>
      <c r="BM1741" s="139">
        <v>1652.12608331663</v>
      </c>
      <c r="BN1741" s="139">
        <v>1707.19695281555</v>
      </c>
      <c r="BO1741" s="139">
        <v>1707.19695281555</v>
      </c>
      <c r="BP1741" s="139">
        <v>1652.12608316818</v>
      </c>
      <c r="BQ1741" s="144">
        <v>20100.867347248888</v>
      </c>
    </row>
    <row r="1742" spans="2:96" x14ac:dyDescent="0.25">
      <c r="K1742" s="135" t="s">
        <v>328</v>
      </c>
      <c r="N1742" s="61" t="s">
        <v>1938</v>
      </c>
      <c r="V1742" s="61" t="s">
        <v>490</v>
      </c>
      <c r="W1742" s="61" t="s">
        <v>494</v>
      </c>
      <c r="X1742" s="61">
        <v>300</v>
      </c>
      <c r="AB1742" s="136" t="s">
        <v>414</v>
      </c>
      <c r="AC1742" s="179">
        <v>6300315</v>
      </c>
      <c r="AD1742" s="180" t="s">
        <v>1939</v>
      </c>
      <c r="AE1742" s="139">
        <v>145492.83000000002</v>
      </c>
      <c r="AF1742" s="17">
        <v>647792.27</v>
      </c>
      <c r="AG1742" s="17">
        <v>770452.87</v>
      </c>
      <c r="AH1742" s="140">
        <v>912319.18656871212</v>
      </c>
      <c r="AI1742" s="141">
        <v>200820.7</v>
      </c>
      <c r="AJ1742" s="142">
        <v>602462.10000000009</v>
      </c>
      <c r="AK1742" s="121">
        <v>497043.95</v>
      </c>
      <c r="AL1742" s="142">
        <v>596452.74</v>
      </c>
      <c r="AM1742" s="181">
        <v>761972.16380120534</v>
      </c>
      <c r="AN1742" s="141">
        <v>647390.97276750673</v>
      </c>
      <c r="AO1742" s="140">
        <v>557864.91428571404</v>
      </c>
      <c r="AP1742" s="140">
        <v>811558.05998698599</v>
      </c>
      <c r="AQ1742" s="140">
        <v>835904.80178659561</v>
      </c>
      <c r="AR1742" s="142">
        <v>-233442.70178659551</v>
      </c>
      <c r="AS1742" s="143">
        <v>-0.38748114078312224</v>
      </c>
      <c r="AT1742" s="142">
        <v>76414.384782116511</v>
      </c>
      <c r="AU1742" s="143">
        <v>8.3758388409560527E-2</v>
      </c>
      <c r="AV1742" s="142">
        <v>-65451.931786595611</v>
      </c>
      <c r="AW1742" s="143">
        <v>-8.4952544581468836E-2</v>
      </c>
      <c r="AX1742" s="142">
        <v>-209095.95998698589</v>
      </c>
      <c r="AY1742" s="143">
        <v>-0.34706906872147786</v>
      </c>
      <c r="AZ1742" s="142">
        <v>100761.12658172613</v>
      </c>
      <c r="BA1742" s="143">
        <v>0.11044503729083552</v>
      </c>
      <c r="BB1742" s="142">
        <v>-24346.741799609619</v>
      </c>
      <c r="BC1742" s="143">
        <v>-3.0000000000000047E-2</v>
      </c>
      <c r="BE1742" s="139">
        <v>70994.654399790204</v>
      </c>
      <c r="BF1742" s="139">
        <v>68704.504255646694</v>
      </c>
      <c r="BG1742" s="139">
        <v>70994.654399790204</v>
      </c>
      <c r="BH1742" s="139">
        <v>70994.654399790204</v>
      </c>
      <c r="BI1742" s="139">
        <v>64124.203971650801</v>
      </c>
      <c r="BJ1742" s="139">
        <v>70994.654399790204</v>
      </c>
      <c r="BK1742" s="139">
        <v>68704.504255646694</v>
      </c>
      <c r="BL1742" s="139">
        <v>70994.654399790204</v>
      </c>
      <c r="BM1742" s="139">
        <v>68704.504255646694</v>
      </c>
      <c r="BN1742" s="139">
        <v>70994.654399790204</v>
      </c>
      <c r="BO1742" s="139">
        <v>70994.654399790204</v>
      </c>
      <c r="BP1742" s="139">
        <v>68704.504249473204</v>
      </c>
      <c r="BQ1742" s="144">
        <v>835904.80178659561</v>
      </c>
    </row>
    <row r="1743" spans="2:96" x14ac:dyDescent="0.25">
      <c r="K1743" s="135" t="s">
        <v>328</v>
      </c>
      <c r="N1743" s="61" t="s">
        <v>3598</v>
      </c>
      <c r="V1743" s="61" t="s">
        <v>490</v>
      </c>
      <c r="W1743" s="61" t="s">
        <v>494</v>
      </c>
      <c r="X1743" s="61">
        <v>300</v>
      </c>
      <c r="AB1743" s="136" t="s">
        <v>414</v>
      </c>
      <c r="AC1743" s="179">
        <v>6300318</v>
      </c>
      <c r="AD1743" s="180" t="s">
        <v>3599</v>
      </c>
      <c r="AE1743" s="139">
        <v>327403.38000000006</v>
      </c>
      <c r="AF1743" s="17">
        <v>-2016.2900000000009</v>
      </c>
      <c r="AG1743" s="17">
        <v>-23036.93</v>
      </c>
      <c r="AH1743" s="140">
        <v>0</v>
      </c>
      <c r="AI1743" s="141">
        <v>0</v>
      </c>
      <c r="AJ1743" s="142">
        <v>0</v>
      </c>
      <c r="AK1743" s="121">
        <v>0</v>
      </c>
      <c r="AL1743" s="142">
        <v>0</v>
      </c>
      <c r="AM1743" s="181">
        <v>0</v>
      </c>
      <c r="AN1743" s="141">
        <v>0</v>
      </c>
      <c r="AO1743" s="140">
        <v>0</v>
      </c>
      <c r="AP1743" s="140">
        <v>0</v>
      </c>
      <c r="AQ1743" s="140">
        <v>0</v>
      </c>
      <c r="AR1743" s="142">
        <v>0</v>
      </c>
      <c r="AS1743" s="143">
        <v>0</v>
      </c>
      <c r="AT1743" s="142">
        <v>0</v>
      </c>
      <c r="AU1743" s="143">
        <v>0</v>
      </c>
      <c r="AV1743" s="142">
        <v>-23036.93</v>
      </c>
      <c r="AW1743" s="143">
        <v>-1</v>
      </c>
      <c r="AX1743" s="142">
        <v>0</v>
      </c>
      <c r="AY1743" s="143">
        <v>0</v>
      </c>
      <c r="AZ1743" s="142">
        <v>0</v>
      </c>
      <c r="BA1743" s="143">
        <v>0</v>
      </c>
      <c r="BB1743" s="142">
        <v>0</v>
      </c>
      <c r="BC1743" s="143">
        <v>0</v>
      </c>
      <c r="BE1743" s="139">
        <v>0</v>
      </c>
      <c r="BF1743" s="139">
        <v>0</v>
      </c>
      <c r="BG1743" s="139">
        <v>0</v>
      </c>
      <c r="BH1743" s="139">
        <v>0</v>
      </c>
      <c r="BI1743" s="139">
        <v>0</v>
      </c>
      <c r="BJ1743" s="139">
        <v>0</v>
      </c>
      <c r="BK1743" s="139">
        <v>0</v>
      </c>
      <c r="BL1743" s="139">
        <v>0</v>
      </c>
      <c r="BM1743" s="139">
        <v>0</v>
      </c>
      <c r="BN1743" s="139">
        <v>0</v>
      </c>
      <c r="BO1743" s="139">
        <v>0</v>
      </c>
      <c r="BP1743" s="139">
        <v>0</v>
      </c>
      <c r="BQ1743" s="144">
        <v>0</v>
      </c>
    </row>
    <row r="1744" spans="2:96" x14ac:dyDescent="0.25">
      <c r="K1744" s="135" t="s">
        <v>328</v>
      </c>
      <c r="N1744" s="61" t="s">
        <v>1940</v>
      </c>
      <c r="V1744" s="61" t="s">
        <v>490</v>
      </c>
      <c r="W1744" s="61" t="s">
        <v>494</v>
      </c>
      <c r="X1744" s="61">
        <v>300</v>
      </c>
      <c r="AB1744" s="136" t="s">
        <v>414</v>
      </c>
      <c r="AC1744" s="179">
        <v>6300320</v>
      </c>
      <c r="AD1744" s="180" t="s">
        <v>1941</v>
      </c>
      <c r="AE1744" s="139">
        <v>62736.19</v>
      </c>
      <c r="AF1744" s="17">
        <v>541673.20999999985</v>
      </c>
      <c r="AG1744" s="17">
        <v>675311.19000000006</v>
      </c>
      <c r="AH1744" s="140">
        <v>722915.25874996569</v>
      </c>
      <c r="AI1744" s="141">
        <v>352631.9</v>
      </c>
      <c r="AJ1744" s="142">
        <v>1057895.7000000002</v>
      </c>
      <c r="AK1744" s="121">
        <v>776739</v>
      </c>
      <c r="AL1744" s="142">
        <v>932086.79999999993</v>
      </c>
      <c r="AM1744" s="181">
        <v>603750.08163385815</v>
      </c>
      <c r="AN1744" s="141">
        <v>895904.17711610754</v>
      </c>
      <c r="AO1744" s="140">
        <v>986981.03999999969</v>
      </c>
      <c r="AP1744" s="140">
        <v>823418.30405639648</v>
      </c>
      <c r="AQ1744" s="140">
        <v>848120.85317808785</v>
      </c>
      <c r="AR1744" s="142">
        <v>209774.84682191233</v>
      </c>
      <c r="AS1744" s="143">
        <v>0.19829445078745692</v>
      </c>
      <c r="AT1744" s="142">
        <v>-125205.59442812216</v>
      </c>
      <c r="AU1744" s="143">
        <v>-0.17319539588170035</v>
      </c>
      <c r="AV1744" s="142">
        <v>-172809.66317808779</v>
      </c>
      <c r="AW1744" s="143">
        <v>-0.2558963419191792</v>
      </c>
      <c r="AX1744" s="142">
        <v>234477.39594360371</v>
      </c>
      <c r="AY1744" s="143">
        <v>0.22164509785189945</v>
      </c>
      <c r="AZ1744" s="142">
        <v>-100503.04530643078</v>
      </c>
      <c r="BA1744" s="143">
        <v>-0.1390246561958263</v>
      </c>
      <c r="BB1744" s="142">
        <v>-24702.54912169138</v>
      </c>
      <c r="BC1744" s="143">
        <v>-2.9999999999999374E-2</v>
      </c>
      <c r="BE1744" s="139">
        <v>76023.040729647299</v>
      </c>
      <c r="BF1744" s="139">
        <v>67224.443191279221</v>
      </c>
      <c r="BG1744" s="139">
        <v>70376.760754813891</v>
      </c>
      <c r="BH1744" s="139">
        <v>73266.820406239203</v>
      </c>
      <c r="BI1744" s="139">
        <v>66597.84147794114</v>
      </c>
      <c r="BJ1744" s="139">
        <v>70386.941024881162</v>
      </c>
      <c r="BK1744" s="139">
        <v>72868.530269161492</v>
      </c>
      <c r="BL1744" s="139">
        <v>70397.77480729227</v>
      </c>
      <c r="BM1744" s="139">
        <v>70098.912942704628</v>
      </c>
      <c r="BN1744" s="139">
        <v>73192.000504118565</v>
      </c>
      <c r="BO1744" s="139">
        <v>70407.635582435876</v>
      </c>
      <c r="BP1744" s="139">
        <v>67280.151487573297</v>
      </c>
      <c r="BQ1744" s="144">
        <v>848120.85317808809</v>
      </c>
    </row>
    <row r="1745" spans="11:69" x14ac:dyDescent="0.25">
      <c r="K1745" s="135" t="s">
        <v>328</v>
      </c>
      <c r="N1745" s="61" t="s">
        <v>1942</v>
      </c>
      <c r="V1745" s="61" t="s">
        <v>490</v>
      </c>
      <c r="W1745" s="61" t="s">
        <v>494</v>
      </c>
      <c r="X1745" s="61">
        <v>300</v>
      </c>
      <c r="AB1745" s="136" t="s">
        <v>414</v>
      </c>
      <c r="AC1745" s="179">
        <v>6300321</v>
      </c>
      <c r="AD1745" s="180" t="s">
        <v>1943</v>
      </c>
      <c r="AE1745" s="139">
        <v>110705.38999999998</v>
      </c>
      <c r="AF1745" s="17">
        <v>536534.62000000011</v>
      </c>
      <c r="AG1745" s="17">
        <v>442912.31</v>
      </c>
      <c r="AH1745" s="140">
        <v>620164.91223808238</v>
      </c>
      <c r="AI1745" s="141">
        <v>116590.29999999999</v>
      </c>
      <c r="AJ1745" s="142">
        <v>349770.89999999997</v>
      </c>
      <c r="AK1745" s="121">
        <v>266211.38999999996</v>
      </c>
      <c r="AL1745" s="142">
        <v>319453.66799999995</v>
      </c>
      <c r="AM1745" s="181">
        <v>517963.8958037477</v>
      </c>
      <c r="AN1745" s="141">
        <v>368412.40643433464</v>
      </c>
      <c r="AO1745" s="140">
        <v>323240.10857142851</v>
      </c>
      <c r="AP1745" s="140">
        <v>512431.85510753375</v>
      </c>
      <c r="AQ1745" s="140">
        <v>527804.8107607601</v>
      </c>
      <c r="AR1745" s="142">
        <v>-178033.91076076013</v>
      </c>
      <c r="AS1745" s="143">
        <v>-0.50900149429458008</v>
      </c>
      <c r="AT1745" s="142">
        <v>92360.101477322285</v>
      </c>
      <c r="AU1745" s="143">
        <v>0.14892829254723311</v>
      </c>
      <c r="AV1745" s="142">
        <v>-84892.5007607601</v>
      </c>
      <c r="AW1745" s="143">
        <v>-0.19166886727704655</v>
      </c>
      <c r="AX1745" s="142">
        <v>-162660.95510753378</v>
      </c>
      <c r="AY1745" s="143">
        <v>-0.46504999446075646</v>
      </c>
      <c r="AZ1745" s="142">
        <v>107733.05713054864</v>
      </c>
      <c r="BA1745" s="143">
        <v>0.17371678888080938</v>
      </c>
      <c r="BB1745" s="142">
        <v>-15372.955653226352</v>
      </c>
      <c r="BC1745" s="143">
        <v>-3.0000000000000665E-2</v>
      </c>
      <c r="BE1745" s="139">
        <v>44833.81658770264</v>
      </c>
      <c r="BF1745" s="139">
        <v>43377.188954372599</v>
      </c>
      <c r="BG1745" s="139">
        <v>44824.626873351932</v>
      </c>
      <c r="BH1745" s="139">
        <v>44829.221730527264</v>
      </c>
      <c r="BI1745" s="139">
        <v>40491.502833467974</v>
      </c>
      <c r="BJ1745" s="139">
        <v>44824.626873351932</v>
      </c>
      <c r="BK1745" s="139">
        <v>43386.378668723257</v>
      </c>
      <c r="BL1745" s="139">
        <v>44824.626873351932</v>
      </c>
      <c r="BM1745" s="139">
        <v>43381.783811547924</v>
      </c>
      <c r="BN1745" s="139">
        <v>44829.221730527264</v>
      </c>
      <c r="BO1745" s="139">
        <v>44824.626873351932</v>
      </c>
      <c r="BP1745" s="139">
        <v>43377.188950483396</v>
      </c>
      <c r="BQ1745" s="144">
        <v>527804.81076075998</v>
      </c>
    </row>
    <row r="1746" spans="11:69" x14ac:dyDescent="0.25">
      <c r="K1746" s="135" t="s">
        <v>328</v>
      </c>
      <c r="N1746" s="61" t="s">
        <v>1944</v>
      </c>
      <c r="V1746" s="61" t="s">
        <v>490</v>
      </c>
      <c r="W1746" s="61" t="s">
        <v>494</v>
      </c>
      <c r="X1746" s="61">
        <v>300</v>
      </c>
      <c r="AB1746" s="136" t="s">
        <v>414</v>
      </c>
      <c r="AC1746" s="179">
        <v>6300322</v>
      </c>
      <c r="AD1746" s="180" t="s">
        <v>1945</v>
      </c>
      <c r="AE1746" s="139">
        <v>5713.56</v>
      </c>
      <c r="AF1746" s="17">
        <v>18921.95</v>
      </c>
      <c r="AG1746" s="17">
        <v>24499.9</v>
      </c>
      <c r="AH1746" s="140">
        <v>20969.806690178888</v>
      </c>
      <c r="AI1746" s="141">
        <v>3390.01</v>
      </c>
      <c r="AJ1746" s="142">
        <v>10170.030000000001</v>
      </c>
      <c r="AK1746" s="121">
        <v>15639.16</v>
      </c>
      <c r="AL1746" s="142">
        <v>18766.991999999998</v>
      </c>
      <c r="AM1746" s="181">
        <v>17510.593026582148</v>
      </c>
      <c r="AN1746" s="141">
        <v>19098.37366359674</v>
      </c>
      <c r="AO1746" s="140">
        <v>15862.868571428537</v>
      </c>
      <c r="AP1746" s="140">
        <v>10330.530363112881</v>
      </c>
      <c r="AQ1746" s="140">
        <v>10640.446274006266</v>
      </c>
      <c r="AR1746" s="142">
        <v>-470.41627400626567</v>
      </c>
      <c r="AS1746" s="143">
        <v>-4.625515106703379E-2</v>
      </c>
      <c r="AT1746" s="142">
        <v>10329.360416172622</v>
      </c>
      <c r="AU1746" s="143">
        <v>0.49258252919471734</v>
      </c>
      <c r="AV1746" s="142">
        <v>13859.453725993735</v>
      </c>
      <c r="AW1746" s="143">
        <v>0.56569429777238822</v>
      </c>
      <c r="AX1746" s="142">
        <v>-160.50036311288022</v>
      </c>
      <c r="AY1746" s="143">
        <v>-1.5781700065081443E-2</v>
      </c>
      <c r="AZ1746" s="142">
        <v>10639.276327066007</v>
      </c>
      <c r="BA1746" s="143">
        <v>0.50736167882982264</v>
      </c>
      <c r="BB1746" s="142">
        <v>-309.91591089338544</v>
      </c>
      <c r="BC1746" s="143">
        <v>-2.9999999999999905E-2</v>
      </c>
      <c r="BE1746" s="139">
        <v>914.50569142535198</v>
      </c>
      <c r="BF1746" s="139">
        <v>867.92594612239293</v>
      </c>
      <c r="BG1746" s="139">
        <v>899.3780796579058</v>
      </c>
      <c r="BH1746" s="139">
        <v>906.94188554110985</v>
      </c>
      <c r="BI1746" s="139">
        <v>820.14929090380588</v>
      </c>
      <c r="BJ1746" s="139">
        <v>899.3780796579058</v>
      </c>
      <c r="BK1746" s="139">
        <v>883.05355789001692</v>
      </c>
      <c r="BL1746" s="139">
        <v>899.3780796579058</v>
      </c>
      <c r="BM1746" s="139">
        <v>875.48975200681377</v>
      </c>
      <c r="BN1746" s="139">
        <v>906.94188554110985</v>
      </c>
      <c r="BO1746" s="139">
        <v>899.3780796579058</v>
      </c>
      <c r="BP1746" s="139">
        <v>867.92594594404147</v>
      </c>
      <c r="BQ1746" s="144">
        <v>10640.446274006265</v>
      </c>
    </row>
    <row r="1747" spans="11:69" x14ac:dyDescent="0.25">
      <c r="K1747" s="135" t="s">
        <v>328</v>
      </c>
      <c r="N1747" s="61" t="s">
        <v>1946</v>
      </c>
      <c r="V1747" s="61" t="s">
        <v>490</v>
      </c>
      <c r="W1747" s="61" t="s">
        <v>494</v>
      </c>
      <c r="X1747" s="61">
        <v>300</v>
      </c>
      <c r="AB1747" s="136" t="s">
        <v>414</v>
      </c>
      <c r="AC1747" s="179">
        <v>6300324</v>
      </c>
      <c r="AD1747" s="180" t="s">
        <v>1947</v>
      </c>
      <c r="AE1747" s="139">
        <v>3756</v>
      </c>
      <c r="AF1747" s="17">
        <v>8202.130000000001</v>
      </c>
      <c r="AG1747" s="17">
        <v>13044.71</v>
      </c>
      <c r="AH1747" s="140">
        <v>10001.839675730702</v>
      </c>
      <c r="AI1747" s="141">
        <v>3873.52</v>
      </c>
      <c r="AJ1747" s="142">
        <v>11620.56</v>
      </c>
      <c r="AK1747" s="121">
        <v>11747.419999999998</v>
      </c>
      <c r="AL1747" s="142">
        <v>14096.903999999997</v>
      </c>
      <c r="AM1747" s="181">
        <v>8353.5713508040753</v>
      </c>
      <c r="AN1747" s="141">
        <v>13395.688324926625</v>
      </c>
      <c r="AO1747" s="140">
        <v>10284.102857142898</v>
      </c>
      <c r="AP1747" s="140">
        <v>12512.755916341503</v>
      </c>
      <c r="AQ1747" s="140">
        <v>12888.138593831734</v>
      </c>
      <c r="AR1747" s="142">
        <v>-1267.5785938317349</v>
      </c>
      <c r="AS1747" s="143">
        <v>-0.10908068060676379</v>
      </c>
      <c r="AT1747" s="142">
        <v>-2886.2989181010325</v>
      </c>
      <c r="AU1747" s="143">
        <v>-0.28857680303600436</v>
      </c>
      <c r="AV1747" s="142">
        <v>156.57140616826473</v>
      </c>
      <c r="AW1747" s="143">
        <v>1.2002674353685497E-2</v>
      </c>
      <c r="AX1747" s="142">
        <v>-892.19591634150311</v>
      </c>
      <c r="AY1747" s="143">
        <v>-7.6777359812393128E-2</v>
      </c>
      <c r="AZ1747" s="142">
        <v>-2510.9162406108007</v>
      </c>
      <c r="BA1747" s="143">
        <v>-0.2510454398407822</v>
      </c>
      <c r="BB1747" s="142">
        <v>-375.3826774902318</v>
      </c>
      <c r="BC1747" s="143">
        <v>-2.9999999999998937E-2</v>
      </c>
      <c r="BE1747" s="139">
        <v>1094.6090312797101</v>
      </c>
      <c r="BF1747" s="139">
        <v>1059.2990624946001</v>
      </c>
      <c r="BG1747" s="139">
        <v>1094.6090312797101</v>
      </c>
      <c r="BH1747" s="139">
        <v>1094.6090312797101</v>
      </c>
      <c r="BI1747" s="139">
        <v>988.67912499054898</v>
      </c>
      <c r="BJ1747" s="139">
        <v>1094.6090312797101</v>
      </c>
      <c r="BK1747" s="139">
        <v>1059.2990624946001</v>
      </c>
      <c r="BL1747" s="139">
        <v>1094.6090312797101</v>
      </c>
      <c r="BM1747" s="139">
        <v>1059.2990624946001</v>
      </c>
      <c r="BN1747" s="139">
        <v>1094.6090312797101</v>
      </c>
      <c r="BO1747" s="139">
        <v>1094.6090312797101</v>
      </c>
      <c r="BP1747" s="139">
        <v>1059.2990623994201</v>
      </c>
      <c r="BQ1747" s="144">
        <v>12888.138593831736</v>
      </c>
    </row>
    <row r="1748" spans="11:69" x14ac:dyDescent="0.25">
      <c r="K1748" s="135" t="s">
        <v>328</v>
      </c>
      <c r="N1748" s="61" t="s">
        <v>1948</v>
      </c>
      <c r="V1748" s="61" t="s">
        <v>490</v>
      </c>
      <c r="W1748" s="61" t="s">
        <v>494</v>
      </c>
      <c r="X1748" s="61">
        <v>300</v>
      </c>
      <c r="AB1748" s="136" t="s">
        <v>414</v>
      </c>
      <c r="AC1748" s="179">
        <v>6300327</v>
      </c>
      <c r="AD1748" s="180" t="s">
        <v>1949</v>
      </c>
      <c r="AE1748" s="139">
        <v>11523.28</v>
      </c>
      <c r="AF1748" s="17">
        <v>50617.23</v>
      </c>
      <c r="AG1748" s="17">
        <v>45445.11</v>
      </c>
      <c r="AH1748" s="140">
        <v>45990.17657750244</v>
      </c>
      <c r="AI1748" s="141">
        <v>13526.4</v>
      </c>
      <c r="AJ1748" s="142">
        <v>40579.199999999997</v>
      </c>
      <c r="AK1748" s="121">
        <v>38118.39</v>
      </c>
      <c r="AL1748" s="142">
        <v>45742.067999999999</v>
      </c>
      <c r="AM1748" s="181">
        <v>38403.300670746867</v>
      </c>
      <c r="AN1748" s="141">
        <v>45705.265906755572</v>
      </c>
      <c r="AO1748" s="140">
        <v>44547.359999999964</v>
      </c>
      <c r="AP1748" s="140">
        <v>46719.367858260499</v>
      </c>
      <c r="AQ1748" s="140">
        <v>48120.94889400831</v>
      </c>
      <c r="AR1748" s="142">
        <v>-7541.7488940083131</v>
      </c>
      <c r="AS1748" s="143">
        <v>-0.18585257703474473</v>
      </c>
      <c r="AT1748" s="142">
        <v>-2130.7723165058705</v>
      </c>
      <c r="AU1748" s="143">
        <v>-4.6331031430486086E-2</v>
      </c>
      <c r="AV1748" s="142">
        <v>-2675.8388940083096</v>
      </c>
      <c r="AW1748" s="143">
        <v>-5.8880678119346823E-2</v>
      </c>
      <c r="AX1748" s="142">
        <v>-6140.1678582605018</v>
      </c>
      <c r="AY1748" s="143">
        <v>-0.15131318158713089</v>
      </c>
      <c r="AZ1748" s="142">
        <v>-729.19128075805929</v>
      </c>
      <c r="BA1748" s="143">
        <v>-1.5855370320860356E-2</v>
      </c>
      <c r="BB1748" s="142">
        <v>-1401.5810357478113</v>
      </c>
      <c r="BC1748" s="143">
        <v>-2.9999999999999919E-2</v>
      </c>
      <c r="BE1748" s="139">
        <v>4175.1169385895892</v>
      </c>
      <c r="BF1748" s="139">
        <v>3901.0153593902614</v>
      </c>
      <c r="BG1748" s="139">
        <v>4051.6303096448069</v>
      </c>
      <c r="BH1748" s="139">
        <v>4113.3736240937469</v>
      </c>
      <c r="BI1748" s="139">
        <v>3723.2720881356395</v>
      </c>
      <c r="BJ1748" s="139">
        <v>4051.6303096448069</v>
      </c>
      <c r="BK1748" s="139">
        <v>4024.5019883356017</v>
      </c>
      <c r="BL1748" s="139">
        <v>4051.6303096448069</v>
      </c>
      <c r="BM1748" s="139">
        <v>3962.7586738866498</v>
      </c>
      <c r="BN1748" s="139">
        <v>4113.3736240937469</v>
      </c>
      <c r="BO1748" s="139">
        <v>4051.6303096448069</v>
      </c>
      <c r="BP1748" s="139">
        <v>3901.0153589038473</v>
      </c>
      <c r="BQ1748" s="144">
        <v>48120.948894008303</v>
      </c>
    </row>
    <row r="1749" spans="11:69" x14ac:dyDescent="0.25">
      <c r="K1749" s="135" t="s">
        <v>328</v>
      </c>
      <c r="N1749" s="61" t="s">
        <v>3600</v>
      </c>
      <c r="V1749" s="61" t="s">
        <v>490</v>
      </c>
      <c r="W1749" s="61" t="s">
        <v>494</v>
      </c>
      <c r="X1749" s="61">
        <v>300</v>
      </c>
      <c r="AB1749" s="136" t="s">
        <v>414</v>
      </c>
      <c r="AC1749" s="179">
        <v>6300329</v>
      </c>
      <c r="AD1749" s="180" t="s">
        <v>3601</v>
      </c>
      <c r="AE1749" s="139">
        <v>0</v>
      </c>
      <c r="AF1749" s="17">
        <v>394.32</v>
      </c>
      <c r="AG1749" s="17">
        <v>0</v>
      </c>
      <c r="AH1749" s="140">
        <v>0</v>
      </c>
      <c r="AI1749" s="141">
        <v>0</v>
      </c>
      <c r="AJ1749" s="142">
        <v>0</v>
      </c>
      <c r="AK1749" s="121">
        <v>0</v>
      </c>
      <c r="AL1749" s="142">
        <v>0</v>
      </c>
      <c r="AM1749" s="181">
        <v>0</v>
      </c>
      <c r="AN1749" s="141">
        <v>0</v>
      </c>
      <c r="AO1749" s="140">
        <v>0</v>
      </c>
      <c r="AP1749" s="140">
        <v>0</v>
      </c>
      <c r="AQ1749" s="140">
        <v>0</v>
      </c>
      <c r="AR1749" s="142">
        <v>0</v>
      </c>
      <c r="AS1749" s="143">
        <v>0</v>
      </c>
      <c r="AT1749" s="142">
        <v>0</v>
      </c>
      <c r="AU1749" s="143">
        <v>0</v>
      </c>
      <c r="AV1749" s="142">
        <v>0</v>
      </c>
      <c r="AW1749" s="143">
        <v>0</v>
      </c>
      <c r="AX1749" s="142">
        <v>0</v>
      </c>
      <c r="AY1749" s="143">
        <v>0</v>
      </c>
      <c r="AZ1749" s="142">
        <v>0</v>
      </c>
      <c r="BA1749" s="143">
        <v>0</v>
      </c>
      <c r="BB1749" s="142">
        <v>0</v>
      </c>
      <c r="BC1749" s="143">
        <v>0</v>
      </c>
      <c r="BE1749" s="139">
        <v>0</v>
      </c>
      <c r="BF1749" s="139">
        <v>0</v>
      </c>
      <c r="BG1749" s="139">
        <v>0</v>
      </c>
      <c r="BH1749" s="139">
        <v>0</v>
      </c>
      <c r="BI1749" s="139">
        <v>0</v>
      </c>
      <c r="BJ1749" s="139">
        <v>0</v>
      </c>
      <c r="BK1749" s="139">
        <v>0</v>
      </c>
      <c r="BL1749" s="139">
        <v>0</v>
      </c>
      <c r="BM1749" s="139">
        <v>0</v>
      </c>
      <c r="BN1749" s="139">
        <v>0</v>
      </c>
      <c r="BO1749" s="139">
        <v>0</v>
      </c>
      <c r="BP1749" s="139">
        <v>0</v>
      </c>
      <c r="BQ1749" s="144">
        <v>0</v>
      </c>
    </row>
    <row r="1750" spans="11:69" x14ac:dyDescent="0.25">
      <c r="K1750" s="135" t="s">
        <v>328</v>
      </c>
      <c r="N1750" s="61" t="s">
        <v>3602</v>
      </c>
      <c r="V1750" s="61" t="s">
        <v>490</v>
      </c>
      <c r="W1750" s="61" t="s">
        <v>494</v>
      </c>
      <c r="X1750" s="61">
        <v>300</v>
      </c>
      <c r="AB1750" s="136" t="s">
        <v>414</v>
      </c>
      <c r="AC1750" s="179">
        <v>6300330</v>
      </c>
      <c r="AD1750" s="180" t="s">
        <v>3603</v>
      </c>
      <c r="AE1750" s="139">
        <v>26832</v>
      </c>
      <c r="AF1750" s="17">
        <v>135464</v>
      </c>
      <c r="AG1750" s="17">
        <v>129282</v>
      </c>
      <c r="AH1750" s="140">
        <v>216232.32297937141</v>
      </c>
      <c r="AI1750" s="141">
        <v>0</v>
      </c>
      <c r="AJ1750" s="142">
        <v>0</v>
      </c>
      <c r="AK1750" s="121">
        <v>36290.730000000003</v>
      </c>
      <c r="AL1750" s="142">
        <v>43548.876000000004</v>
      </c>
      <c r="AM1750" s="181">
        <v>180597.98966196951</v>
      </c>
      <c r="AN1750" s="141">
        <v>71925.063317401917</v>
      </c>
      <c r="AO1750" s="140">
        <v>0</v>
      </c>
      <c r="AP1750" s="140">
        <v>141128.44248703</v>
      </c>
      <c r="AQ1750" s="140">
        <v>145362.2957616412</v>
      </c>
      <c r="AR1750" s="142">
        <v>-145362.2957616412</v>
      </c>
      <c r="AS1750" s="143">
        <v>0</v>
      </c>
      <c r="AT1750" s="142">
        <v>70870.02721773021</v>
      </c>
      <c r="AU1750" s="143">
        <v>0.32774946058592369</v>
      </c>
      <c r="AV1750" s="142">
        <v>-16080.295761641202</v>
      </c>
      <c r="AW1750" s="143">
        <v>-0.12438155165948239</v>
      </c>
      <c r="AX1750" s="142">
        <v>-141128.44248703</v>
      </c>
      <c r="AY1750" s="143">
        <v>0</v>
      </c>
      <c r="AZ1750" s="142">
        <v>75103.880492341414</v>
      </c>
      <c r="BA1750" s="143">
        <v>0.3473295733843933</v>
      </c>
      <c r="BB1750" s="142">
        <v>-4233.8532746112032</v>
      </c>
      <c r="BC1750" s="143">
        <v>-3.000000000000215E-2</v>
      </c>
      <c r="BE1750" s="139">
        <v>12345.8388183688</v>
      </c>
      <c r="BF1750" s="139">
        <v>11947.585952874901</v>
      </c>
      <c r="BG1750" s="139">
        <v>12345.8388183688</v>
      </c>
      <c r="BH1750" s="139">
        <v>12345.8388183688</v>
      </c>
      <c r="BI1750" s="139">
        <v>11151.0802226335</v>
      </c>
      <c r="BJ1750" s="139">
        <v>12345.8388183688</v>
      </c>
      <c r="BK1750" s="139">
        <v>11947.585952874901</v>
      </c>
      <c r="BL1750" s="139">
        <v>12345.8388183688</v>
      </c>
      <c r="BM1750" s="139">
        <v>11947.585952874901</v>
      </c>
      <c r="BN1750" s="139">
        <v>12345.8388183688</v>
      </c>
      <c r="BO1750" s="139">
        <v>12345.8388183688</v>
      </c>
      <c r="BP1750" s="139">
        <v>11947.585951801402</v>
      </c>
      <c r="BQ1750" s="144">
        <v>145362.2957616412</v>
      </c>
    </row>
    <row r="1751" spans="11:69" x14ac:dyDescent="0.25">
      <c r="K1751" s="135" t="s">
        <v>328</v>
      </c>
      <c r="N1751" s="61" t="s">
        <v>1950</v>
      </c>
      <c r="V1751" s="61" t="s">
        <v>490</v>
      </c>
      <c r="W1751" s="61" t="s">
        <v>494</v>
      </c>
      <c r="X1751" s="61">
        <v>300</v>
      </c>
      <c r="AB1751" s="136" t="s">
        <v>414</v>
      </c>
      <c r="AC1751" s="179">
        <v>6300331</v>
      </c>
      <c r="AD1751" s="180" t="s">
        <v>1951</v>
      </c>
      <c r="AE1751" s="139">
        <v>38596.29</v>
      </c>
      <c r="AF1751" s="17">
        <v>126240.48</v>
      </c>
      <c r="AG1751" s="17">
        <v>63744.34</v>
      </c>
      <c r="AH1751" s="140">
        <v>145189.08019811587</v>
      </c>
      <c r="AI1751" s="141">
        <v>40201.06</v>
      </c>
      <c r="AJ1751" s="142">
        <v>120603.18</v>
      </c>
      <c r="AK1751" s="121">
        <v>126114.74999999997</v>
      </c>
      <c r="AL1751" s="142">
        <v>151337.69999999995</v>
      </c>
      <c r="AM1751" s="181">
        <v>121262.43403039809</v>
      </c>
      <c r="AN1751" s="141">
        <v>150041.39616771776</v>
      </c>
      <c r="AO1751" s="140">
        <v>140152.62857142845</v>
      </c>
      <c r="AP1751" s="140">
        <v>129829.49585620982</v>
      </c>
      <c r="AQ1751" s="140">
        <v>133724.38073189618</v>
      </c>
      <c r="AR1751" s="142">
        <v>-13121.200731896184</v>
      </c>
      <c r="AS1751" s="143">
        <v>-0.10879647395612774</v>
      </c>
      <c r="AT1751" s="142">
        <v>11464.699466219696</v>
      </c>
      <c r="AU1751" s="143">
        <v>7.8963923805948008E-2</v>
      </c>
      <c r="AV1751" s="142">
        <v>-69980.040731896181</v>
      </c>
      <c r="AW1751" s="143">
        <v>-1.0978235986425804</v>
      </c>
      <c r="AX1751" s="142">
        <v>-9226.3158562098251</v>
      </c>
      <c r="AY1751" s="143">
        <v>-7.6501431025366204E-2</v>
      </c>
      <c r="AZ1751" s="142">
        <v>15359.584341906055</v>
      </c>
      <c r="BA1751" s="143">
        <v>0.10579021728732858</v>
      </c>
      <c r="BB1751" s="142">
        <v>-3894.884875686359</v>
      </c>
      <c r="BC1751" s="143">
        <v>-3.0000000000000495E-2</v>
      </c>
      <c r="BE1751" s="139">
        <v>11360.187579257319</v>
      </c>
      <c r="BF1751" s="139">
        <v>10989.340932591946</v>
      </c>
      <c r="BG1751" s="139">
        <v>11356.300194788042</v>
      </c>
      <c r="BH1751" s="139">
        <v>11358.243887022682</v>
      </c>
      <c r="BI1751" s="139">
        <v>10259.309793353026</v>
      </c>
      <c r="BJ1751" s="139">
        <v>11356.300194788042</v>
      </c>
      <c r="BK1751" s="139">
        <v>10993.228317061223</v>
      </c>
      <c r="BL1751" s="139">
        <v>11356.300194788042</v>
      </c>
      <c r="BM1751" s="139">
        <v>10991.284624826583</v>
      </c>
      <c r="BN1751" s="139">
        <v>11358.243887022682</v>
      </c>
      <c r="BO1751" s="139">
        <v>11356.300194788042</v>
      </c>
      <c r="BP1751" s="139">
        <v>10989.340931608584</v>
      </c>
      <c r="BQ1751" s="144">
        <v>133724.38073189621</v>
      </c>
    </row>
    <row r="1752" spans="11:69" x14ac:dyDescent="0.25">
      <c r="K1752" s="135" t="s">
        <v>328</v>
      </c>
      <c r="N1752" s="61" t="s">
        <v>1952</v>
      </c>
      <c r="V1752" s="61" t="s">
        <v>490</v>
      </c>
      <c r="W1752" s="61" t="s">
        <v>494</v>
      </c>
      <c r="X1752" s="61">
        <v>300</v>
      </c>
      <c r="AB1752" s="136" t="s">
        <v>414</v>
      </c>
      <c r="AC1752" s="179">
        <v>6300332</v>
      </c>
      <c r="AD1752" s="180" t="s">
        <v>1953</v>
      </c>
      <c r="AE1752" s="139">
        <v>156.94</v>
      </c>
      <c r="AF1752" s="17">
        <v>3183.6400000000003</v>
      </c>
      <c r="AG1752" s="17">
        <v>2993.56</v>
      </c>
      <c r="AH1752" s="140">
        <v>8356.2327511650456</v>
      </c>
      <c r="AI1752" s="141">
        <v>44850</v>
      </c>
      <c r="AJ1752" s="142">
        <v>134550</v>
      </c>
      <c r="AK1752" s="121">
        <v>46714.67</v>
      </c>
      <c r="AL1752" s="142">
        <v>56057.603999999992</v>
      </c>
      <c r="AM1752" s="181">
        <v>6979.1547129236842</v>
      </c>
      <c r="AN1752" s="141">
        <v>48091.748038241363</v>
      </c>
      <c r="AO1752" s="140">
        <v>78008.074285714305</v>
      </c>
      <c r="AP1752" s="140">
        <v>144880.39376275701</v>
      </c>
      <c r="AQ1752" s="140">
        <v>149226.80557563991</v>
      </c>
      <c r="AR1752" s="142">
        <v>-14676.805575639912</v>
      </c>
      <c r="AS1752" s="143">
        <v>-0.10908068060676263</v>
      </c>
      <c r="AT1752" s="142">
        <v>-140870.57282447486</v>
      </c>
      <c r="AU1752" s="143">
        <v>-16.858143737659098</v>
      </c>
      <c r="AV1752" s="142">
        <v>-146233.24557563991</v>
      </c>
      <c r="AW1752" s="143">
        <v>-48.849278309317306</v>
      </c>
      <c r="AX1752" s="142">
        <v>-10330.393762757012</v>
      </c>
      <c r="AY1752" s="143">
        <v>-7.6777359812389534E-2</v>
      </c>
      <c r="AZ1752" s="142">
        <v>-136524.16101159196</v>
      </c>
      <c r="BA1752" s="143">
        <v>-16.338003628795217</v>
      </c>
      <c r="BB1752" s="142">
        <v>-4346.4118128828995</v>
      </c>
      <c r="BC1752" s="143">
        <v>-3.0000000000001307E-2</v>
      </c>
      <c r="BE1752" s="139">
        <v>12674.057460112501</v>
      </c>
      <c r="BF1752" s="139">
        <v>12265.2168964876</v>
      </c>
      <c r="BG1752" s="139">
        <v>12674.057460112501</v>
      </c>
      <c r="BH1752" s="139">
        <v>12674.057460112501</v>
      </c>
      <c r="BI1752" s="139">
        <v>11447.535770004099</v>
      </c>
      <c r="BJ1752" s="139">
        <v>12674.057460112501</v>
      </c>
      <c r="BK1752" s="139">
        <v>12265.2168964876</v>
      </c>
      <c r="BL1752" s="139">
        <v>12674.057460112501</v>
      </c>
      <c r="BM1752" s="139">
        <v>12265.2168964876</v>
      </c>
      <c r="BN1752" s="139">
        <v>12674.057460112501</v>
      </c>
      <c r="BO1752" s="139">
        <v>12674.057460112501</v>
      </c>
      <c r="BP1752" s="139">
        <v>12265.2168953855</v>
      </c>
      <c r="BQ1752" s="144">
        <v>149226.80557563991</v>
      </c>
    </row>
    <row r="1753" spans="11:69" x14ac:dyDescent="0.25">
      <c r="K1753" s="135" t="s">
        <v>328</v>
      </c>
      <c r="N1753" s="61" t="s">
        <v>1954</v>
      </c>
      <c r="V1753" s="61" t="s">
        <v>490</v>
      </c>
      <c r="W1753" s="61" t="s">
        <v>494</v>
      </c>
      <c r="X1753" s="61">
        <v>300</v>
      </c>
      <c r="AB1753" s="136" t="s">
        <v>414</v>
      </c>
      <c r="AC1753" s="179">
        <v>6300333</v>
      </c>
      <c r="AD1753" s="180" t="s">
        <v>1955</v>
      </c>
      <c r="AE1753" s="139">
        <v>10100</v>
      </c>
      <c r="AF1753" s="17">
        <v>13460.18</v>
      </c>
      <c r="AG1753" s="17">
        <v>42148.18</v>
      </c>
      <c r="AH1753" s="140">
        <v>48443.071782429826</v>
      </c>
      <c r="AI1753" s="141">
        <v>0</v>
      </c>
      <c r="AJ1753" s="142">
        <v>0</v>
      </c>
      <c r="AK1753" s="121">
        <v>0</v>
      </c>
      <c r="AL1753" s="142">
        <v>0</v>
      </c>
      <c r="AM1753" s="181">
        <v>40459.822363338069</v>
      </c>
      <c r="AN1753" s="141">
        <v>7983.2494190917569</v>
      </c>
      <c r="AO1753" s="140">
        <v>0</v>
      </c>
      <c r="AP1753" s="140">
        <v>0</v>
      </c>
      <c r="AQ1753" s="140">
        <v>0</v>
      </c>
      <c r="AR1753" s="142">
        <v>0</v>
      </c>
      <c r="AS1753" s="143">
        <v>0</v>
      </c>
      <c r="AT1753" s="142">
        <v>48443.071782429826</v>
      </c>
      <c r="AU1753" s="143">
        <v>1</v>
      </c>
      <c r="AV1753" s="142">
        <v>42148.18</v>
      </c>
      <c r="AW1753" s="143">
        <v>1</v>
      </c>
      <c r="AX1753" s="142">
        <v>0</v>
      </c>
      <c r="AY1753" s="143">
        <v>0</v>
      </c>
      <c r="AZ1753" s="142">
        <v>48443.071782429826</v>
      </c>
      <c r="BA1753" s="143">
        <v>1</v>
      </c>
      <c r="BB1753" s="142">
        <v>0</v>
      </c>
      <c r="BC1753" s="143">
        <v>0</v>
      </c>
      <c r="BE1753" s="139">
        <v>0</v>
      </c>
      <c r="BF1753" s="139">
        <v>0</v>
      </c>
      <c r="BG1753" s="139">
        <v>0</v>
      </c>
      <c r="BH1753" s="139">
        <v>0</v>
      </c>
      <c r="BI1753" s="139">
        <v>0</v>
      </c>
      <c r="BJ1753" s="139">
        <v>0</v>
      </c>
      <c r="BK1753" s="139">
        <v>0</v>
      </c>
      <c r="BL1753" s="139">
        <v>0</v>
      </c>
      <c r="BM1753" s="139">
        <v>0</v>
      </c>
      <c r="BN1753" s="139">
        <v>0</v>
      </c>
      <c r="BO1753" s="139">
        <v>0</v>
      </c>
      <c r="BP1753" s="139">
        <v>0</v>
      </c>
      <c r="BQ1753" s="144">
        <v>0</v>
      </c>
    </row>
    <row r="1754" spans="11:69" x14ac:dyDescent="0.25">
      <c r="K1754" s="135" t="s">
        <v>328</v>
      </c>
      <c r="N1754" s="61" t="s">
        <v>1956</v>
      </c>
      <c r="V1754" s="61" t="s">
        <v>490</v>
      </c>
      <c r="W1754" s="61" t="s">
        <v>494</v>
      </c>
      <c r="X1754" s="61">
        <v>300</v>
      </c>
      <c r="AB1754" s="136" t="s">
        <v>414</v>
      </c>
      <c r="AC1754" s="179">
        <v>6300334</v>
      </c>
      <c r="AD1754" s="180" t="s">
        <v>1957</v>
      </c>
      <c r="AE1754" s="139">
        <v>0</v>
      </c>
      <c r="AF1754" s="17">
        <v>0</v>
      </c>
      <c r="AG1754" s="17">
        <v>0</v>
      </c>
      <c r="AH1754" s="140">
        <v>0</v>
      </c>
      <c r="AI1754" s="141">
        <v>0</v>
      </c>
      <c r="AJ1754" s="142">
        <v>0</v>
      </c>
      <c r="AK1754" s="121">
        <v>9000</v>
      </c>
      <c r="AL1754" s="142">
        <v>10800</v>
      </c>
      <c r="AM1754" s="181">
        <v>0</v>
      </c>
      <c r="AN1754" s="141">
        <v>9000</v>
      </c>
      <c r="AO1754" s="140">
        <v>0</v>
      </c>
      <c r="AP1754" s="140">
        <v>0</v>
      </c>
      <c r="AQ1754" s="140">
        <v>0</v>
      </c>
      <c r="AR1754" s="142">
        <v>0</v>
      </c>
      <c r="AS1754" s="143">
        <v>0</v>
      </c>
      <c r="AT1754" s="142">
        <v>0</v>
      </c>
      <c r="AU1754" s="143">
        <v>0</v>
      </c>
      <c r="AV1754" s="142">
        <v>0</v>
      </c>
      <c r="AW1754" s="143">
        <v>0</v>
      </c>
      <c r="AX1754" s="142">
        <v>0</v>
      </c>
      <c r="AY1754" s="143">
        <v>0</v>
      </c>
      <c r="AZ1754" s="142">
        <v>0</v>
      </c>
      <c r="BA1754" s="143">
        <v>0</v>
      </c>
      <c r="BB1754" s="142">
        <v>0</v>
      </c>
      <c r="BC1754" s="143">
        <v>0</v>
      </c>
      <c r="BE1754" s="139">
        <v>0</v>
      </c>
      <c r="BF1754" s="139">
        <v>0</v>
      </c>
      <c r="BG1754" s="139">
        <v>0</v>
      </c>
      <c r="BH1754" s="139">
        <v>0</v>
      </c>
      <c r="BI1754" s="139">
        <v>0</v>
      </c>
      <c r="BJ1754" s="139">
        <v>0</v>
      </c>
      <c r="BK1754" s="139">
        <v>0</v>
      </c>
      <c r="BL1754" s="139">
        <v>0</v>
      </c>
      <c r="BM1754" s="139">
        <v>0</v>
      </c>
      <c r="BN1754" s="139">
        <v>0</v>
      </c>
      <c r="BO1754" s="139">
        <v>0</v>
      </c>
      <c r="BP1754" s="139">
        <v>0</v>
      </c>
      <c r="BQ1754" s="144">
        <v>0</v>
      </c>
    </row>
    <row r="1755" spans="11:69" x14ac:dyDescent="0.25">
      <c r="K1755" s="135" t="s">
        <v>328</v>
      </c>
      <c r="N1755" s="61" t="s">
        <v>1958</v>
      </c>
      <c r="V1755" s="61" t="s">
        <v>490</v>
      </c>
      <c r="W1755" s="61" t="s">
        <v>494</v>
      </c>
      <c r="X1755" s="61">
        <v>300</v>
      </c>
      <c r="AB1755" s="136" t="s">
        <v>414</v>
      </c>
      <c r="AC1755" s="179">
        <v>6300339</v>
      </c>
      <c r="AD1755" s="180" t="s">
        <v>1959</v>
      </c>
      <c r="AE1755" s="139">
        <v>5282.9</v>
      </c>
      <c r="AF1755" s="17">
        <v>19653.439999999999</v>
      </c>
      <c r="AG1755" s="17">
        <v>26617.53</v>
      </c>
      <c r="AH1755" s="140">
        <v>7057.7087612270916</v>
      </c>
      <c r="AI1755" s="141">
        <v>8286</v>
      </c>
      <c r="AJ1755" s="142">
        <v>24858</v>
      </c>
      <c r="AK1755" s="121">
        <v>20432.830000000002</v>
      </c>
      <c r="AL1755" s="142">
        <v>24519.396000000001</v>
      </c>
      <c r="AM1755" s="181">
        <v>5894.6229515319965</v>
      </c>
      <c r="AN1755" s="141">
        <v>21595.915809695096</v>
      </c>
      <c r="AO1755" s="140">
        <v>24710.880000000001</v>
      </c>
      <c r="AP1755" s="140">
        <v>26766.5316102164</v>
      </c>
      <c r="AQ1755" s="140">
        <v>27569.52755852291</v>
      </c>
      <c r="AR1755" s="142">
        <v>-2711.5275585229101</v>
      </c>
      <c r="AS1755" s="143">
        <v>-0.10908068060676282</v>
      </c>
      <c r="AT1755" s="142">
        <v>-20511.818797295819</v>
      </c>
      <c r="AU1755" s="143">
        <v>-2.906299975139456</v>
      </c>
      <c r="AV1755" s="142">
        <v>-951.99755852291128</v>
      </c>
      <c r="AW1755" s="143">
        <v>-3.5765811422882265E-2</v>
      </c>
      <c r="AX1755" s="142">
        <v>-1908.5316102163997</v>
      </c>
      <c r="AY1755" s="143">
        <v>-7.6777359812390367E-2</v>
      </c>
      <c r="AZ1755" s="142">
        <v>-19708.822848989308</v>
      </c>
      <c r="BA1755" s="143">
        <v>-2.7925242477082075</v>
      </c>
      <c r="BB1755" s="142">
        <v>-802.9959483065104</v>
      </c>
      <c r="BC1755" s="143">
        <v>-3.0000000000000689E-2</v>
      </c>
      <c r="BE1755" s="139">
        <v>2341.52151871777</v>
      </c>
      <c r="BF1755" s="139">
        <v>2265.98856642802</v>
      </c>
      <c r="BG1755" s="139">
        <v>2341.52151871777</v>
      </c>
      <c r="BH1755" s="139">
        <v>2341.52151871777</v>
      </c>
      <c r="BI1755" s="139">
        <v>2114.9226619900501</v>
      </c>
      <c r="BJ1755" s="139">
        <v>2341.52151871777</v>
      </c>
      <c r="BK1755" s="139">
        <v>2265.98856642802</v>
      </c>
      <c r="BL1755" s="139">
        <v>2341.52151871777</v>
      </c>
      <c r="BM1755" s="139">
        <v>2265.98856642802</v>
      </c>
      <c r="BN1755" s="139">
        <v>2341.52151871777</v>
      </c>
      <c r="BO1755" s="139">
        <v>2341.52151871777</v>
      </c>
      <c r="BP1755" s="139">
        <v>2265.9885662244101</v>
      </c>
      <c r="BQ1755" s="144">
        <v>27569.52755852291</v>
      </c>
    </row>
    <row r="1756" spans="11:69" x14ac:dyDescent="0.25">
      <c r="K1756" s="135" t="s">
        <v>328</v>
      </c>
      <c r="N1756" s="61" t="s">
        <v>1960</v>
      </c>
      <c r="V1756" s="61" t="s">
        <v>490</v>
      </c>
      <c r="W1756" s="61" t="s">
        <v>494</v>
      </c>
      <c r="X1756" s="61">
        <v>300</v>
      </c>
      <c r="AB1756" s="136" t="s">
        <v>414</v>
      </c>
      <c r="AC1756" s="179">
        <v>6300340</v>
      </c>
      <c r="AD1756" s="180" t="s">
        <v>1961</v>
      </c>
      <c r="AE1756" s="139">
        <v>5078.71</v>
      </c>
      <c r="AF1756" s="17">
        <v>26828.57</v>
      </c>
      <c r="AG1756" s="17">
        <v>38490.799999999988</v>
      </c>
      <c r="AH1756" s="140">
        <v>54412.811991757102</v>
      </c>
      <c r="AI1756" s="141">
        <v>20660.28</v>
      </c>
      <c r="AJ1756" s="142">
        <v>61980.84</v>
      </c>
      <c r="AK1756" s="121">
        <v>38098.03</v>
      </c>
      <c r="AL1756" s="142">
        <v>45717.635999999999</v>
      </c>
      <c r="AM1756" s="181">
        <v>45367.481727105973</v>
      </c>
      <c r="AN1756" s="141">
        <v>47143.360264651128</v>
      </c>
      <c r="AO1756" s="140">
        <v>49432.302857142895</v>
      </c>
      <c r="AP1756" s="140">
        <v>62474.471569043439</v>
      </c>
      <c r="AQ1756" s="140">
        <v>64348.70571611471</v>
      </c>
      <c r="AR1756" s="142">
        <v>-2367.865716114713</v>
      </c>
      <c r="AS1756" s="143">
        <v>-3.8203188535597662E-2</v>
      </c>
      <c r="AT1756" s="142">
        <v>-9935.8937243576074</v>
      </c>
      <c r="AU1756" s="143">
        <v>-0.18260209977500846</v>
      </c>
      <c r="AV1756" s="142">
        <v>-25857.905716114721</v>
      </c>
      <c r="AW1756" s="143">
        <v>-0.67179444740339844</v>
      </c>
      <c r="AX1756" s="142">
        <v>-493.63156904344214</v>
      </c>
      <c r="AY1756" s="143">
        <v>-7.9642607141729958E-3</v>
      </c>
      <c r="AZ1756" s="142">
        <v>-8061.6595772863366</v>
      </c>
      <c r="BA1756" s="143">
        <v>-0.14815737842233889</v>
      </c>
      <c r="BB1756" s="142">
        <v>-1874.2341470712709</v>
      </c>
      <c r="BC1756" s="143">
        <v>-2.9999999999999482E-2</v>
      </c>
      <c r="BE1756" s="139">
        <v>5416.9318303676555</v>
      </c>
      <c r="BF1756" s="139">
        <v>5230.1004837424825</v>
      </c>
      <c r="BG1756" s="139">
        <v>5374.9295627085057</v>
      </c>
      <c r="BH1756" s="139">
        <v>5571.0534754661585</v>
      </c>
      <c r="BI1756" s="139">
        <v>5065.5405040894921</v>
      </c>
      <c r="BJ1756" s="139">
        <v>5401.5704194862537</v>
      </c>
      <c r="BK1756" s="139">
        <v>5266.3641360329602</v>
      </c>
      <c r="BL1756" s="139">
        <v>5429.921459652016</v>
      </c>
      <c r="BM1756" s="139">
        <v>5385.4270216865107</v>
      </c>
      <c r="BN1756" s="139">
        <v>5375.2564795760618</v>
      </c>
      <c r="BO1756" s="139">
        <v>5455.7262267734004</v>
      </c>
      <c r="BP1756" s="139">
        <v>5375.8841165332087</v>
      </c>
      <c r="BQ1756" s="144">
        <v>64348.70571611471</v>
      </c>
    </row>
    <row r="1757" spans="11:69" x14ac:dyDescent="0.25">
      <c r="K1757" s="135" t="s">
        <v>328</v>
      </c>
      <c r="N1757" s="61" t="s">
        <v>1962</v>
      </c>
      <c r="V1757" s="61" t="s">
        <v>490</v>
      </c>
      <c r="W1757" s="61" t="s">
        <v>494</v>
      </c>
      <c r="X1757" s="61">
        <v>300</v>
      </c>
      <c r="AB1757" s="136" t="s">
        <v>414</v>
      </c>
      <c r="AC1757" s="179">
        <v>6300341</v>
      </c>
      <c r="AD1757" s="180" t="s">
        <v>1963</v>
      </c>
      <c r="AE1757" s="139">
        <v>8988.23</v>
      </c>
      <c r="AF1757" s="17">
        <v>32851.5</v>
      </c>
      <c r="AG1757" s="17">
        <v>38185.440000000002</v>
      </c>
      <c r="AH1757" s="140">
        <v>42077.226585592638</v>
      </c>
      <c r="AI1757" s="141">
        <v>14585.25</v>
      </c>
      <c r="AJ1757" s="142">
        <v>43755.75</v>
      </c>
      <c r="AK1757" s="121">
        <v>34465.56</v>
      </c>
      <c r="AL1757" s="142">
        <v>41358.671999999991</v>
      </c>
      <c r="AM1757" s="181">
        <v>35137.673392296885</v>
      </c>
      <c r="AN1757" s="141">
        <v>41405.113193295751</v>
      </c>
      <c r="AO1757" s="140">
        <v>39632.348571428607</v>
      </c>
      <c r="AP1757" s="140">
        <v>45520.039172554767</v>
      </c>
      <c r="AQ1757" s="140">
        <v>46885.640347731431</v>
      </c>
      <c r="AR1757" s="142">
        <v>-3129.8903477314307</v>
      </c>
      <c r="AS1757" s="143">
        <v>-7.1530949594771673E-2</v>
      </c>
      <c r="AT1757" s="142">
        <v>-4808.4137621387927</v>
      </c>
      <c r="AU1757" s="143">
        <v>-0.11427591959649754</v>
      </c>
      <c r="AV1757" s="142">
        <v>-8700.2003477314283</v>
      </c>
      <c r="AW1757" s="143">
        <v>-0.2278407777344304</v>
      </c>
      <c r="AX1757" s="142">
        <v>-1764.289172554767</v>
      </c>
      <c r="AY1757" s="143">
        <v>-4.032131028618563E-2</v>
      </c>
      <c r="AZ1757" s="142">
        <v>-3442.812586962129</v>
      </c>
      <c r="BA1757" s="143">
        <v>-8.1821281161647608E-2</v>
      </c>
      <c r="BB1757" s="142">
        <v>-1365.6011751766637</v>
      </c>
      <c r="BC1757" s="143">
        <v>-3.0000000000000453E-2</v>
      </c>
      <c r="BE1757" s="139">
        <v>4167.384965674366</v>
      </c>
      <c r="BF1757" s="139">
        <v>3739.7920063864826</v>
      </c>
      <c r="BG1757" s="139">
        <v>3907.7279150659742</v>
      </c>
      <c r="BH1757" s="139">
        <v>4037.55644037207</v>
      </c>
      <c r="BI1757" s="139">
        <v>3663.5772396962243</v>
      </c>
      <c r="BJ1757" s="139">
        <v>3907.7279150659742</v>
      </c>
      <c r="BK1757" s="139">
        <v>3999.4490569946488</v>
      </c>
      <c r="BL1757" s="139">
        <v>3907.7279150659742</v>
      </c>
      <c r="BM1757" s="139">
        <v>3869.6205316885444</v>
      </c>
      <c r="BN1757" s="139">
        <v>4037.55644037207</v>
      </c>
      <c r="BO1757" s="139">
        <v>3907.7279150659742</v>
      </c>
      <c r="BP1757" s="139">
        <v>3739.7920062831213</v>
      </c>
      <c r="BQ1757" s="144">
        <v>46885.640347731423</v>
      </c>
    </row>
    <row r="1758" spans="11:69" x14ac:dyDescent="0.25">
      <c r="K1758" s="135" t="s">
        <v>328</v>
      </c>
      <c r="N1758" s="61" t="s">
        <v>1964</v>
      </c>
      <c r="V1758" s="61" t="s">
        <v>490</v>
      </c>
      <c r="W1758" s="61" t="s">
        <v>494</v>
      </c>
      <c r="X1758" s="61">
        <v>300</v>
      </c>
      <c r="AB1758" s="136" t="s">
        <v>414</v>
      </c>
      <c r="AC1758" s="179">
        <v>6300342</v>
      </c>
      <c r="AD1758" s="180" t="s">
        <v>1965</v>
      </c>
      <c r="AE1758" s="139">
        <v>29508.41</v>
      </c>
      <c r="AF1758" s="17">
        <v>114652.84999999999</v>
      </c>
      <c r="AG1758" s="17">
        <v>114966.82999999999</v>
      </c>
      <c r="AH1758" s="140">
        <v>128875.83643018643</v>
      </c>
      <c r="AI1758" s="141">
        <v>39604.76</v>
      </c>
      <c r="AJ1758" s="142">
        <v>118814.28</v>
      </c>
      <c r="AK1758" s="121">
        <v>105683.33999999998</v>
      </c>
      <c r="AL1758" s="142">
        <v>126820.00799999999</v>
      </c>
      <c r="AM1758" s="181">
        <v>107602.98405445497</v>
      </c>
      <c r="AN1758" s="141">
        <v>126956.19237573145</v>
      </c>
      <c r="AO1758" s="140">
        <v>119463.92571428571</v>
      </c>
      <c r="AP1758" s="140">
        <v>119702.27672417538</v>
      </c>
      <c r="AQ1758" s="140">
        <v>123293.34502590061</v>
      </c>
      <c r="AR1758" s="142">
        <v>-4479.065025900607</v>
      </c>
      <c r="AS1758" s="143">
        <v>-3.7698036177979677E-2</v>
      </c>
      <c r="AT1758" s="142">
        <v>5582.491404285829</v>
      </c>
      <c r="AU1758" s="143">
        <v>4.3316819963453199E-2</v>
      </c>
      <c r="AV1758" s="142">
        <v>-8326.5150259006186</v>
      </c>
      <c r="AW1758" s="143">
        <v>-7.2425368481505659E-2</v>
      </c>
      <c r="AX1758" s="142">
        <v>-887.99672417537658</v>
      </c>
      <c r="AY1758" s="143">
        <v>-7.4738215320193551E-3</v>
      </c>
      <c r="AZ1758" s="142">
        <v>9173.5597060110595</v>
      </c>
      <c r="BA1758" s="143">
        <v>7.1181378605294138E-2</v>
      </c>
      <c r="BB1758" s="142">
        <v>-3591.0683017252304</v>
      </c>
      <c r="BC1758" s="143">
        <v>-2.9999999999999742E-2</v>
      </c>
      <c r="BE1758" s="139">
        <v>10963.819672314068</v>
      </c>
      <c r="BF1758" s="139">
        <v>9831.3087460160314</v>
      </c>
      <c r="BG1758" s="139">
        <v>10273.990556841385</v>
      </c>
      <c r="BH1758" s="139">
        <v>10618.905114549736</v>
      </c>
      <c r="BI1758" s="139">
        <v>9635.7742399356885</v>
      </c>
      <c r="BJ1758" s="139">
        <v>10273.990556841385</v>
      </c>
      <c r="BK1758" s="139">
        <v>10521.137861488682</v>
      </c>
      <c r="BL1758" s="139">
        <v>10273.990556841385</v>
      </c>
      <c r="BM1758" s="139">
        <v>10176.223303780351</v>
      </c>
      <c r="BN1758" s="139">
        <v>10618.905114549736</v>
      </c>
      <c r="BO1758" s="139">
        <v>10273.990556841385</v>
      </c>
      <c r="BP1758" s="139">
        <v>9831.3087459007857</v>
      </c>
      <c r="BQ1758" s="144">
        <v>123293.34502590061</v>
      </c>
    </row>
    <row r="1759" spans="11:69" x14ac:dyDescent="0.25">
      <c r="K1759" s="135" t="s">
        <v>328</v>
      </c>
      <c r="N1759" s="61" t="s">
        <v>1966</v>
      </c>
      <c r="V1759" s="61" t="s">
        <v>490</v>
      </c>
      <c r="W1759" s="61" t="s">
        <v>494</v>
      </c>
      <c r="X1759" s="61">
        <v>300</v>
      </c>
      <c r="AB1759" s="136" t="s">
        <v>414</v>
      </c>
      <c r="AC1759" s="179">
        <v>6300350</v>
      </c>
      <c r="AD1759" s="180" t="s">
        <v>1967</v>
      </c>
      <c r="AE1759" s="139">
        <v>5843.6200000000008</v>
      </c>
      <c r="AF1759" s="17">
        <v>36430.480000000003</v>
      </c>
      <c r="AG1759" s="17">
        <v>48768.890000000007</v>
      </c>
      <c r="AH1759" s="140">
        <v>47289.580955160673</v>
      </c>
      <c r="AI1759" s="141">
        <v>9743.9699999999993</v>
      </c>
      <c r="AJ1759" s="142">
        <v>29231.909999999996</v>
      </c>
      <c r="AK1759" s="121">
        <v>35107.230000000003</v>
      </c>
      <c r="AL1759" s="142">
        <v>42128.676000000007</v>
      </c>
      <c r="AM1759" s="181">
        <v>39495.990658441937</v>
      </c>
      <c r="AN1759" s="141">
        <v>42900.820296718739</v>
      </c>
      <c r="AO1759" s="140">
        <v>30686.365714285697</v>
      </c>
      <c r="AP1759" s="140">
        <v>31441.950900095657</v>
      </c>
      <c r="AQ1759" s="140">
        <v>32385.209427098547</v>
      </c>
      <c r="AR1759" s="142">
        <v>-3153.299427098551</v>
      </c>
      <c r="AS1759" s="143">
        <v>-0.10787182319248216</v>
      </c>
      <c r="AT1759" s="142">
        <v>14904.371528062125</v>
      </c>
      <c r="AU1759" s="143">
        <v>0.31517241698957421</v>
      </c>
      <c r="AV1759" s="142">
        <v>16383.68057290146</v>
      </c>
      <c r="AW1759" s="143">
        <v>0.33594532442508857</v>
      </c>
      <c r="AX1759" s="142">
        <v>-2210.0409000956606</v>
      </c>
      <c r="AY1759" s="143">
        <v>-7.5603711837360643E-2</v>
      </c>
      <c r="AZ1759" s="142">
        <v>15847.630055065016</v>
      </c>
      <c r="BA1759" s="143">
        <v>0.33511885144618897</v>
      </c>
      <c r="BB1759" s="142">
        <v>-943.25852700289033</v>
      </c>
      <c r="BC1759" s="143">
        <v>-3.0000000000000655E-2</v>
      </c>
      <c r="BE1759" s="139">
        <v>2750.8432444935156</v>
      </c>
      <c r="BF1759" s="139">
        <v>2661.6023448402229</v>
      </c>
      <c r="BG1759" s="139">
        <v>2750.3968261485738</v>
      </c>
      <c r="BH1759" s="139">
        <v>2750.6200353210452</v>
      </c>
      <c r="BI1759" s="139">
        <v>2484.4598007374188</v>
      </c>
      <c r="BJ1759" s="139">
        <v>2750.3968261485738</v>
      </c>
      <c r="BK1759" s="139">
        <v>2662.0487631851647</v>
      </c>
      <c r="BL1759" s="139">
        <v>2750.3968261485738</v>
      </c>
      <c r="BM1759" s="139">
        <v>2661.8255540126934</v>
      </c>
      <c r="BN1759" s="139">
        <v>2750.6200353210452</v>
      </c>
      <c r="BO1759" s="139">
        <v>2750.3968261485738</v>
      </c>
      <c r="BP1759" s="139">
        <v>2661.6023445931419</v>
      </c>
      <c r="BQ1759" s="144">
        <v>32385.20942709854</v>
      </c>
    </row>
    <row r="1760" spans="11:69" x14ac:dyDescent="0.25">
      <c r="K1760" s="135" t="s">
        <v>328</v>
      </c>
      <c r="N1760" s="61" t="s">
        <v>1968</v>
      </c>
      <c r="V1760" s="61" t="s">
        <v>490</v>
      </c>
      <c r="W1760" s="61" t="s">
        <v>494</v>
      </c>
      <c r="X1760" s="61">
        <v>300</v>
      </c>
      <c r="AB1760" s="136" t="s">
        <v>414</v>
      </c>
      <c r="AC1760" s="179">
        <v>6300360</v>
      </c>
      <c r="AD1760" s="180" t="s">
        <v>1969</v>
      </c>
      <c r="AE1760" s="139">
        <v>27109.21</v>
      </c>
      <c r="AF1760" s="17">
        <v>70525.73</v>
      </c>
      <c r="AG1760" s="17">
        <v>68014.209999999992</v>
      </c>
      <c r="AH1760" s="140">
        <v>40709.551499821915</v>
      </c>
      <c r="AI1760" s="141">
        <v>43417.43</v>
      </c>
      <c r="AJ1760" s="142">
        <v>130252.29000000001</v>
      </c>
      <c r="AK1760" s="121">
        <v>96424.650000000009</v>
      </c>
      <c r="AL1760" s="142">
        <v>115709.58</v>
      </c>
      <c r="AM1760" s="181">
        <v>34004.448899733929</v>
      </c>
      <c r="AN1760" s="141">
        <v>103129.75260008799</v>
      </c>
      <c r="AO1760" s="140">
        <v>104418.13714285701</v>
      </c>
      <c r="AP1760" s="140">
        <v>130197.00693475601</v>
      </c>
      <c r="AQ1760" s="140">
        <v>134102.91714279851</v>
      </c>
      <c r="AR1760" s="142">
        <v>-3850.6271427985048</v>
      </c>
      <c r="AS1760" s="143">
        <v>-2.9562836421520914E-2</v>
      </c>
      <c r="AT1760" s="142">
        <v>-93393.365642976598</v>
      </c>
      <c r="AU1760" s="143">
        <v>-2.2941388986657136</v>
      </c>
      <c r="AV1760" s="142">
        <v>-66088.707142798521</v>
      </c>
      <c r="AW1760" s="143">
        <v>-0.97168969753230283</v>
      </c>
      <c r="AX1760" s="142">
        <v>55.283065244002501</v>
      </c>
      <c r="AY1760" s="143">
        <v>4.2443065871626898E-4</v>
      </c>
      <c r="AZ1760" s="142">
        <v>-89487.455434934091</v>
      </c>
      <c r="BA1760" s="143">
        <v>-2.1981931055006969</v>
      </c>
      <c r="BB1760" s="142">
        <v>-3905.9102080425073</v>
      </c>
      <c r="BC1760" s="143">
        <v>-2.9999999999998674E-2</v>
      </c>
      <c r="BE1760" s="139">
        <v>12120.998741949499</v>
      </c>
      <c r="BF1760" s="139">
        <v>10572.90710572</v>
      </c>
      <c r="BG1760" s="139">
        <v>11096.146113536301</v>
      </c>
      <c r="BH1760" s="139">
        <v>11608.5724285741</v>
      </c>
      <c r="BI1760" s="139">
        <v>10551.281716838401</v>
      </c>
      <c r="BJ1760" s="139">
        <v>11096.146113536301</v>
      </c>
      <c r="BK1760" s="139">
        <v>11597.759734133198</v>
      </c>
      <c r="BL1760" s="139">
        <v>11096.146113536301</v>
      </c>
      <c r="BM1760" s="139">
        <v>11085.333419095401</v>
      </c>
      <c r="BN1760" s="139">
        <v>11608.5724285741</v>
      </c>
      <c r="BO1760" s="139">
        <v>11096.146113536301</v>
      </c>
      <c r="BP1760" s="139">
        <v>10572.907113768599</v>
      </c>
      <c r="BQ1760" s="144">
        <v>134102.91714279851</v>
      </c>
    </row>
    <row r="1761" spans="11:69" x14ac:dyDescent="0.25">
      <c r="K1761" s="135" t="s">
        <v>328</v>
      </c>
      <c r="N1761" s="61" t="s">
        <v>1970</v>
      </c>
      <c r="V1761" s="61" t="s">
        <v>490</v>
      </c>
      <c r="W1761" s="61" t="s">
        <v>494</v>
      </c>
      <c r="X1761" s="61">
        <v>300</v>
      </c>
      <c r="AB1761" s="136" t="s">
        <v>414</v>
      </c>
      <c r="AC1761" s="179">
        <v>6300370</v>
      </c>
      <c r="AD1761" s="180" t="s">
        <v>1971</v>
      </c>
      <c r="AE1761" s="139">
        <v>38910.57</v>
      </c>
      <c r="AF1761" s="17">
        <v>110805.71999999999</v>
      </c>
      <c r="AG1761" s="17">
        <v>99359.549999999988</v>
      </c>
      <c r="AH1761" s="140">
        <v>109310.2537114572</v>
      </c>
      <c r="AI1761" s="141">
        <v>27400.97</v>
      </c>
      <c r="AJ1761" s="142">
        <v>82202.91</v>
      </c>
      <c r="AK1761" s="121">
        <v>81840.47</v>
      </c>
      <c r="AL1761" s="142">
        <v>98208.564000000013</v>
      </c>
      <c r="AM1761" s="181">
        <v>91291.986392521387</v>
      </c>
      <c r="AN1761" s="141">
        <v>99858.737318935819</v>
      </c>
      <c r="AO1761" s="140">
        <v>83162.554285714286</v>
      </c>
      <c r="AP1761" s="140">
        <v>87007.661782415365</v>
      </c>
      <c r="AQ1761" s="140">
        <v>89617.891635887849</v>
      </c>
      <c r="AR1761" s="142">
        <v>-7414.9816358878452</v>
      </c>
      <c r="AS1761" s="143">
        <v>-9.0203395912478584E-2</v>
      </c>
      <c r="AT1761" s="142">
        <v>19692.362075569356</v>
      </c>
      <c r="AU1761" s="143">
        <v>0.1801510965984093</v>
      </c>
      <c r="AV1761" s="142">
        <v>9741.6583641121397</v>
      </c>
      <c r="AW1761" s="143">
        <v>9.8044509703517593E-2</v>
      </c>
      <c r="AX1761" s="142">
        <v>-4804.751782415362</v>
      </c>
      <c r="AY1761" s="143">
        <v>-5.84498989441537E-2</v>
      </c>
      <c r="AZ1761" s="142">
        <v>22302.591929041839</v>
      </c>
      <c r="BA1761" s="143">
        <v>0.20403019087224222</v>
      </c>
      <c r="BB1761" s="142">
        <v>-2610.2298534724832</v>
      </c>
      <c r="BC1761" s="143">
        <v>-3.0000000000000256E-2</v>
      </c>
      <c r="BE1761" s="139">
        <v>7707.9664541466273</v>
      </c>
      <c r="BF1761" s="139">
        <v>7306.5319562131945</v>
      </c>
      <c r="BG1761" s="139">
        <v>7572.637797740229</v>
      </c>
      <c r="BH1761" s="139">
        <v>7640.3021259434281</v>
      </c>
      <c r="BI1761" s="139">
        <v>6909.6489300741214</v>
      </c>
      <c r="BJ1761" s="139">
        <v>7572.637797740229</v>
      </c>
      <c r="BK1761" s="139">
        <v>7441.8606126845807</v>
      </c>
      <c r="BL1761" s="139">
        <v>7572.637797740229</v>
      </c>
      <c r="BM1761" s="139">
        <v>7374.1962844813834</v>
      </c>
      <c r="BN1761" s="139">
        <v>7640.3021259434281</v>
      </c>
      <c r="BO1761" s="139">
        <v>7572.637797740229</v>
      </c>
      <c r="BP1761" s="139">
        <v>7306.5319554401685</v>
      </c>
      <c r="BQ1761" s="144">
        <v>89617.891635887849</v>
      </c>
    </row>
    <row r="1762" spans="11:69" x14ac:dyDescent="0.25">
      <c r="K1762" s="135" t="s">
        <v>328</v>
      </c>
      <c r="N1762" s="61" t="s">
        <v>1972</v>
      </c>
      <c r="V1762" s="61" t="s">
        <v>490</v>
      </c>
      <c r="W1762" s="61" t="s">
        <v>494</v>
      </c>
      <c r="X1762" s="61">
        <v>300</v>
      </c>
      <c r="AB1762" s="136" t="s">
        <v>414</v>
      </c>
      <c r="AC1762" s="179">
        <v>6300380</v>
      </c>
      <c r="AD1762" s="180" t="s">
        <v>1973</v>
      </c>
      <c r="AE1762" s="139">
        <v>45310.46</v>
      </c>
      <c r="AF1762" s="17">
        <v>191502.56999999998</v>
      </c>
      <c r="AG1762" s="17">
        <v>205445.48</v>
      </c>
      <c r="AH1762" s="140">
        <v>263040.6660216662</v>
      </c>
      <c r="AI1762" s="141">
        <v>62078.01999999999</v>
      </c>
      <c r="AJ1762" s="142">
        <v>186234.05999999997</v>
      </c>
      <c r="AK1762" s="121">
        <v>172212.30000000002</v>
      </c>
      <c r="AL1762" s="142">
        <v>206654.76000000004</v>
      </c>
      <c r="AM1762" s="181">
        <v>219680.70206385563</v>
      </c>
      <c r="AN1762" s="141">
        <v>215572.26395781059</v>
      </c>
      <c r="AO1762" s="140">
        <v>176163.72000000029</v>
      </c>
      <c r="AP1762" s="140">
        <v>200736.69630888503</v>
      </c>
      <c r="AQ1762" s="140">
        <v>206758.79719815217</v>
      </c>
      <c r="AR1762" s="142">
        <v>-20524.737198152201</v>
      </c>
      <c r="AS1762" s="143">
        <v>-0.11020936341157039</v>
      </c>
      <c r="AT1762" s="142">
        <v>56281.868823514029</v>
      </c>
      <c r="AU1762" s="143">
        <v>0.21396641696032731</v>
      </c>
      <c r="AV1762" s="142">
        <v>-1313.3171981521591</v>
      </c>
      <c r="AW1762" s="143">
        <v>-6.3925339129006827E-3</v>
      </c>
      <c r="AX1762" s="142">
        <v>-14502.636308885063</v>
      </c>
      <c r="AY1762" s="143">
        <v>-7.7873168360744885E-2</v>
      </c>
      <c r="AZ1762" s="142">
        <v>62303.969712781167</v>
      </c>
      <c r="BA1762" s="143">
        <v>0.23686059899061121</v>
      </c>
      <c r="BB1762" s="142">
        <v>-6022.100889267138</v>
      </c>
      <c r="BC1762" s="143">
        <v>-3.0000000000002924E-2</v>
      </c>
      <c r="BE1762" s="139">
        <v>17578.123523593647</v>
      </c>
      <c r="BF1762" s="139">
        <v>16959.82160284479</v>
      </c>
      <c r="BG1762" s="139">
        <v>17524.539373756597</v>
      </c>
      <c r="BH1762" s="139">
        <v>17597.09473584011</v>
      </c>
      <c r="BI1762" s="139">
        <v>15905.68493140932</v>
      </c>
      <c r="BJ1762" s="139">
        <v>17531.50119326781</v>
      </c>
      <c r="BK1762" s="139">
        <v>17011.906131080166</v>
      </c>
      <c r="BL1762" s="139">
        <v>17538.909919880309</v>
      </c>
      <c r="BM1762" s="139">
        <v>17021.715747764443</v>
      </c>
      <c r="BN1762" s="139">
        <v>17545.92883837684</v>
      </c>
      <c r="BO1762" s="139">
        <v>17545.653251475331</v>
      </c>
      <c r="BP1762" s="139">
        <v>16997.917948862796</v>
      </c>
      <c r="BQ1762" s="144">
        <v>206758.79719815217</v>
      </c>
    </row>
    <row r="1763" spans="11:69" x14ac:dyDescent="0.25">
      <c r="K1763" s="135" t="s">
        <v>328</v>
      </c>
      <c r="N1763" s="61" t="s">
        <v>1974</v>
      </c>
      <c r="V1763" s="61" t="s">
        <v>490</v>
      </c>
      <c r="W1763" s="61" t="s">
        <v>494</v>
      </c>
      <c r="X1763" s="61">
        <v>300</v>
      </c>
      <c r="AB1763" s="136" t="s">
        <v>414</v>
      </c>
      <c r="AC1763" s="179">
        <v>6300390</v>
      </c>
      <c r="AD1763" s="180" t="s">
        <v>1975</v>
      </c>
      <c r="AE1763" s="139">
        <v>22410.74</v>
      </c>
      <c r="AF1763" s="17">
        <v>80802.559999999998</v>
      </c>
      <c r="AG1763" s="17">
        <v>80449.209999999992</v>
      </c>
      <c r="AH1763" s="140">
        <v>67576.205009428682</v>
      </c>
      <c r="AI1763" s="141">
        <v>38779.519999999997</v>
      </c>
      <c r="AJ1763" s="142">
        <v>116338.56</v>
      </c>
      <c r="AK1763" s="121">
        <v>106895.19999999998</v>
      </c>
      <c r="AL1763" s="142">
        <v>128274.23999999999</v>
      </c>
      <c r="AM1763" s="181">
        <v>56402.078059348452</v>
      </c>
      <c r="AN1763" s="141">
        <v>118069.32695008021</v>
      </c>
      <c r="AO1763" s="140">
        <v>130597.59428571395</v>
      </c>
      <c r="AP1763" s="140">
        <v>112895.17907176533</v>
      </c>
      <c r="AQ1763" s="140">
        <v>116282.03444391822</v>
      </c>
      <c r="AR1763" s="142">
        <v>56.525556081774994</v>
      </c>
      <c r="AS1763" s="143">
        <v>4.8587120282196199E-4</v>
      </c>
      <c r="AT1763" s="142">
        <v>-48705.82943448954</v>
      </c>
      <c r="AU1763" s="143">
        <v>-0.72075413864530835</v>
      </c>
      <c r="AV1763" s="142">
        <v>-35832.824443918231</v>
      </c>
      <c r="AW1763" s="143">
        <v>-0.44540927678367798</v>
      </c>
      <c r="AX1763" s="142">
        <v>3443.3809282346629</v>
      </c>
      <c r="AY1763" s="143">
        <v>2.9597933206622663E-2</v>
      </c>
      <c r="AZ1763" s="142">
        <v>-45318.974062336652</v>
      </c>
      <c r="BA1763" s="143">
        <v>-0.67063508606340716</v>
      </c>
      <c r="BB1763" s="142">
        <v>-3386.8553721528879</v>
      </c>
      <c r="BC1763" s="143">
        <v>-2.9999999999999361E-2</v>
      </c>
      <c r="BE1763" s="139">
        <v>10163.198211576102</v>
      </c>
      <c r="BF1763" s="139">
        <v>9381.6625013412595</v>
      </c>
      <c r="BG1763" s="139">
        <v>9700.7120729187827</v>
      </c>
      <c r="BH1763" s="139">
        <v>9938.6160045712586</v>
      </c>
      <c r="BI1763" s="139">
        <v>9209.210082185733</v>
      </c>
      <c r="BJ1763" s="139">
        <v>9701.7253681470665</v>
      </c>
      <c r="BK1763" s="139">
        <v>9843.9303697769628</v>
      </c>
      <c r="BL1763" s="139">
        <v>9702.8037108579083</v>
      </c>
      <c r="BM1763" s="139">
        <v>9618.0146891598361</v>
      </c>
      <c r="BN1763" s="139">
        <v>9931.1687905682284</v>
      </c>
      <c r="BO1763" s="139">
        <v>9703.7852050947204</v>
      </c>
      <c r="BP1763" s="139">
        <v>9387.2074377203662</v>
      </c>
      <c r="BQ1763" s="144">
        <v>116282.03444391824</v>
      </c>
    </row>
    <row r="1764" spans="11:69" x14ac:dyDescent="0.25">
      <c r="K1764" s="135" t="s">
        <v>328</v>
      </c>
      <c r="N1764" s="61" t="s">
        <v>1976</v>
      </c>
      <c r="V1764" s="61" t="s">
        <v>490</v>
      </c>
      <c r="W1764" s="61" t="s">
        <v>494</v>
      </c>
      <c r="X1764" s="61">
        <v>300</v>
      </c>
      <c r="AB1764" s="136" t="s">
        <v>414</v>
      </c>
      <c r="AC1764" s="179">
        <v>6300391</v>
      </c>
      <c r="AD1764" s="180" t="s">
        <v>1977</v>
      </c>
      <c r="AE1764" s="139">
        <v>5894.72</v>
      </c>
      <c r="AF1764" s="17">
        <v>28894.819999999996</v>
      </c>
      <c r="AG1764" s="17">
        <v>32778.559999999998</v>
      </c>
      <c r="AH1764" s="140">
        <v>33206.271881562978</v>
      </c>
      <c r="AI1764" s="141">
        <v>22901.06</v>
      </c>
      <c r="AJ1764" s="142">
        <v>68703.180000000008</v>
      </c>
      <c r="AK1764" s="121">
        <v>39651.71</v>
      </c>
      <c r="AL1764" s="142">
        <v>47582.051999999996</v>
      </c>
      <c r="AM1764" s="181">
        <v>27700.883690678176</v>
      </c>
      <c r="AN1764" s="141">
        <v>45157.098190884804</v>
      </c>
      <c r="AO1764" s="140">
        <v>52993.474285714241</v>
      </c>
      <c r="AP1764" s="140">
        <v>38402.71952229413</v>
      </c>
      <c r="AQ1764" s="140">
        <v>39554.801107962972</v>
      </c>
      <c r="AR1764" s="142">
        <v>29148.378892037035</v>
      </c>
      <c r="AS1764" s="143">
        <v>0.42426535266689303</v>
      </c>
      <c r="AT1764" s="142">
        <v>-6348.5292263999945</v>
      </c>
      <c r="AU1764" s="143">
        <v>-0.19118464273988162</v>
      </c>
      <c r="AV1764" s="142">
        <v>-6776.2411079629746</v>
      </c>
      <c r="AW1764" s="143">
        <v>-0.20672784612755946</v>
      </c>
      <c r="AX1764" s="142">
        <v>30300.460477705878</v>
      </c>
      <c r="AY1764" s="143">
        <v>0.44103432297756628</v>
      </c>
      <c r="AZ1764" s="142">
        <v>-5196.4476407311522</v>
      </c>
      <c r="BA1764" s="143">
        <v>-0.15648994440765152</v>
      </c>
      <c r="BB1764" s="142">
        <v>-1152.0815856688423</v>
      </c>
      <c r="BC1764" s="143">
        <v>-3.0000000000000478E-2</v>
      </c>
      <c r="BE1764" s="139">
        <v>3441.2934312982161</v>
      </c>
      <c r="BF1764" s="139">
        <v>3199.0992418828027</v>
      </c>
      <c r="BG1764" s="139">
        <v>3324.4962331282518</v>
      </c>
      <c r="BH1764" s="139">
        <v>3386.2806779856978</v>
      </c>
      <c r="BI1764" s="139">
        <v>3066.7090444681589</v>
      </c>
      <c r="BJ1764" s="139">
        <v>3325.0113107969014</v>
      </c>
      <c r="BK1764" s="139">
        <v>3315.7854889483515</v>
      </c>
      <c r="BL1764" s="139">
        <v>3325.5594533658209</v>
      </c>
      <c r="BM1764" s="139">
        <v>3260.0949052106466</v>
      </c>
      <c r="BN1764" s="139">
        <v>3382.4951142925706</v>
      </c>
      <c r="BO1764" s="139">
        <v>3326.058365972116</v>
      </c>
      <c r="BP1764" s="139">
        <v>3201.9178406134338</v>
      </c>
      <c r="BQ1764" s="144">
        <v>39554.801107962965</v>
      </c>
    </row>
    <row r="1765" spans="11:69" x14ac:dyDescent="0.25">
      <c r="K1765" s="135" t="s">
        <v>328</v>
      </c>
      <c r="N1765" s="61" t="s">
        <v>1978</v>
      </c>
      <c r="V1765" s="61" t="s">
        <v>490</v>
      </c>
      <c r="W1765" s="61" t="s">
        <v>494</v>
      </c>
      <c r="X1765" s="61">
        <v>300</v>
      </c>
      <c r="AB1765" s="136" t="s">
        <v>414</v>
      </c>
      <c r="AC1765" s="179">
        <v>6300395</v>
      </c>
      <c r="AD1765" s="180" t="s">
        <v>1979</v>
      </c>
      <c r="AE1765" s="139">
        <v>0</v>
      </c>
      <c r="AF1765" s="17">
        <v>0</v>
      </c>
      <c r="AG1765" s="17">
        <v>0</v>
      </c>
      <c r="AH1765" s="140">
        <v>0</v>
      </c>
      <c r="AI1765" s="141">
        <v>0</v>
      </c>
      <c r="AJ1765" s="142">
        <v>0</v>
      </c>
      <c r="AK1765" s="121">
        <v>3306.28</v>
      </c>
      <c r="AL1765" s="142">
        <v>3967.5360000000005</v>
      </c>
      <c r="AM1765" s="181">
        <v>0</v>
      </c>
      <c r="AN1765" s="141">
        <v>3306.28</v>
      </c>
      <c r="AO1765" s="140">
        <v>0</v>
      </c>
      <c r="AP1765" s="140">
        <v>0</v>
      </c>
      <c r="AQ1765" s="140">
        <v>0</v>
      </c>
      <c r="AR1765" s="142">
        <v>0</v>
      </c>
      <c r="AS1765" s="143">
        <v>0</v>
      </c>
      <c r="AT1765" s="142">
        <v>0</v>
      </c>
      <c r="AU1765" s="143">
        <v>0</v>
      </c>
      <c r="AV1765" s="142">
        <v>0</v>
      </c>
      <c r="AW1765" s="143">
        <v>0</v>
      </c>
      <c r="AX1765" s="142">
        <v>0</v>
      </c>
      <c r="AY1765" s="143">
        <v>0</v>
      </c>
      <c r="AZ1765" s="142">
        <v>0</v>
      </c>
      <c r="BA1765" s="143">
        <v>0</v>
      </c>
      <c r="BB1765" s="142">
        <v>0</v>
      </c>
      <c r="BC1765" s="143">
        <v>0</v>
      </c>
      <c r="BE1765" s="139">
        <v>0</v>
      </c>
      <c r="BF1765" s="139">
        <v>0</v>
      </c>
      <c r="BG1765" s="139">
        <v>0</v>
      </c>
      <c r="BH1765" s="139">
        <v>0</v>
      </c>
      <c r="BI1765" s="139">
        <v>0</v>
      </c>
      <c r="BJ1765" s="139">
        <v>0</v>
      </c>
      <c r="BK1765" s="139">
        <v>0</v>
      </c>
      <c r="BL1765" s="139">
        <v>0</v>
      </c>
      <c r="BM1765" s="139">
        <v>0</v>
      </c>
      <c r="BN1765" s="139">
        <v>0</v>
      </c>
      <c r="BO1765" s="139">
        <v>0</v>
      </c>
      <c r="BP1765" s="139">
        <v>0</v>
      </c>
      <c r="BQ1765" s="144">
        <v>0</v>
      </c>
    </row>
    <row r="1766" spans="11:69" x14ac:dyDescent="0.25">
      <c r="K1766" s="135" t="s">
        <v>328</v>
      </c>
      <c r="N1766" s="61" t="s">
        <v>1980</v>
      </c>
      <c r="V1766" s="61" t="s">
        <v>490</v>
      </c>
      <c r="W1766" s="61" t="s">
        <v>494</v>
      </c>
      <c r="X1766" s="61">
        <v>300</v>
      </c>
      <c r="AB1766" s="136" t="s">
        <v>414</v>
      </c>
      <c r="AC1766" s="179">
        <v>6300399</v>
      </c>
      <c r="AD1766" s="180" t="s">
        <v>1981</v>
      </c>
      <c r="AE1766" s="139">
        <v>29194.36</v>
      </c>
      <c r="AF1766" s="17">
        <v>196394.46000000002</v>
      </c>
      <c r="AG1766" s="17">
        <v>-277994.77</v>
      </c>
      <c r="AH1766" s="140">
        <v>0</v>
      </c>
      <c r="AI1766" s="141">
        <v>10651.61</v>
      </c>
      <c r="AJ1766" s="142">
        <v>31954.83</v>
      </c>
      <c r="AK1766" s="121">
        <v>-53495.059999999983</v>
      </c>
      <c r="AL1766" s="142">
        <v>-64194.071999999986</v>
      </c>
      <c r="AM1766" s="181">
        <v>0</v>
      </c>
      <c r="AN1766" s="141">
        <v>-53495.059999999983</v>
      </c>
      <c r="AO1766" s="140">
        <v>26868.308571428563</v>
      </c>
      <c r="AP1766" s="140">
        <v>0</v>
      </c>
      <c r="AQ1766" s="140">
        <v>0</v>
      </c>
      <c r="AR1766" s="142">
        <v>31954.83</v>
      </c>
      <c r="AS1766" s="143">
        <v>1</v>
      </c>
      <c r="AT1766" s="142">
        <v>0</v>
      </c>
      <c r="AU1766" s="143">
        <v>0</v>
      </c>
      <c r="AV1766" s="142">
        <v>-277994.77</v>
      </c>
      <c r="AW1766" s="143">
        <v>-1</v>
      </c>
      <c r="AX1766" s="142">
        <v>31954.83</v>
      </c>
      <c r="AY1766" s="143">
        <v>1</v>
      </c>
      <c r="AZ1766" s="142">
        <v>0</v>
      </c>
      <c r="BA1766" s="143">
        <v>0</v>
      </c>
      <c r="BB1766" s="142">
        <v>0</v>
      </c>
      <c r="BC1766" s="143">
        <v>0</v>
      </c>
      <c r="BE1766" s="139">
        <v>0</v>
      </c>
      <c r="BF1766" s="139">
        <v>0</v>
      </c>
      <c r="BG1766" s="139">
        <v>0</v>
      </c>
      <c r="BH1766" s="139">
        <v>0</v>
      </c>
      <c r="BI1766" s="139">
        <v>0</v>
      </c>
      <c r="BJ1766" s="139">
        <v>0</v>
      </c>
      <c r="BK1766" s="139">
        <v>0</v>
      </c>
      <c r="BL1766" s="139">
        <v>0</v>
      </c>
      <c r="BM1766" s="139">
        <v>0</v>
      </c>
      <c r="BN1766" s="139">
        <v>0</v>
      </c>
      <c r="BO1766" s="139">
        <v>0</v>
      </c>
      <c r="BP1766" s="139">
        <v>0</v>
      </c>
      <c r="BQ1766" s="144">
        <v>0</v>
      </c>
    </row>
    <row r="1767" spans="11:69" x14ac:dyDescent="0.25">
      <c r="K1767" s="135" t="s">
        <v>328</v>
      </c>
      <c r="N1767" s="61" t="s">
        <v>1982</v>
      </c>
      <c r="V1767" s="61" t="s">
        <v>490</v>
      </c>
      <c r="W1767" s="61" t="s">
        <v>494</v>
      </c>
      <c r="X1767" s="61">
        <v>300</v>
      </c>
      <c r="AB1767" s="136" t="s">
        <v>414</v>
      </c>
      <c r="AC1767" s="179">
        <v>6320330</v>
      </c>
      <c r="AD1767" s="180" t="s">
        <v>1983</v>
      </c>
      <c r="AE1767" s="139">
        <v>12273.91</v>
      </c>
      <c r="AF1767" s="17">
        <v>51302.729999999989</v>
      </c>
      <c r="AG1767" s="17">
        <v>48411.489999999991</v>
      </c>
      <c r="AH1767" s="140">
        <v>39984.13496955343</v>
      </c>
      <c r="AI1767" s="141">
        <v>17510.71</v>
      </c>
      <c r="AJ1767" s="142">
        <v>52532.13</v>
      </c>
      <c r="AK1767" s="121">
        <v>41983.78</v>
      </c>
      <c r="AL1767" s="142">
        <v>50380.535999999993</v>
      </c>
      <c r="AM1767" s="181">
        <v>33325.407505127914</v>
      </c>
      <c r="AN1767" s="141">
        <v>48642.507464425515</v>
      </c>
      <c r="AO1767" s="140">
        <v>48440.03999999995</v>
      </c>
      <c r="AP1767" s="140">
        <v>52678.166922598255</v>
      </c>
      <c r="AQ1767" s="140">
        <v>54258.511930276152</v>
      </c>
      <c r="AR1767" s="142">
        <v>-1726.3819302761549</v>
      </c>
      <c r="AS1767" s="143">
        <v>-3.2863352966577886E-2</v>
      </c>
      <c r="AT1767" s="142">
        <v>-14274.376960722722</v>
      </c>
      <c r="AU1767" s="143">
        <v>-0.35700101981929028</v>
      </c>
      <c r="AV1767" s="142">
        <v>-5847.0219302761616</v>
      </c>
      <c r="AW1767" s="143">
        <v>-0.12077756603393457</v>
      </c>
      <c r="AX1767" s="142">
        <v>-146.03692259825766</v>
      </c>
      <c r="AY1767" s="143">
        <v>-2.7799543364843129E-3</v>
      </c>
      <c r="AZ1767" s="142">
        <v>-12694.031953044825</v>
      </c>
      <c r="BA1767" s="143">
        <v>-0.31747671827115687</v>
      </c>
      <c r="BB1767" s="142">
        <v>-1580.3450076778972</v>
      </c>
      <c r="BC1767" s="143">
        <v>-2.9999999999999041E-2</v>
      </c>
      <c r="BE1767" s="139">
        <v>4626.713306779423</v>
      </c>
      <c r="BF1767" s="139">
        <v>4447.8752162054143</v>
      </c>
      <c r="BG1767" s="139">
        <v>4600.3668159605168</v>
      </c>
      <c r="BH1767" s="139">
        <v>4614.3170974046343</v>
      </c>
      <c r="BI1767" s="139">
        <v>4169.6072119023202</v>
      </c>
      <c r="BJ1767" s="139">
        <v>4600.485023916367</v>
      </c>
      <c r="BK1767" s="139">
        <v>4474.1962442915701</v>
      </c>
      <c r="BL1767" s="139">
        <v>4600.6108201147463</v>
      </c>
      <c r="BM1767" s="139">
        <v>4461.6444759456544</v>
      </c>
      <c r="BN1767" s="139">
        <v>4613.448327948804</v>
      </c>
      <c r="BO1767" s="139">
        <v>4600.7253182631366</v>
      </c>
      <c r="BP1767" s="139">
        <v>4448.5220715435635</v>
      </c>
      <c r="BQ1767" s="144">
        <v>54258.511930276152</v>
      </c>
    </row>
    <row r="1768" spans="11:69" x14ac:dyDescent="0.25">
      <c r="K1768" s="135" t="s">
        <v>328</v>
      </c>
      <c r="N1768" s="61" t="s">
        <v>1984</v>
      </c>
      <c r="V1768" s="61" t="s">
        <v>490</v>
      </c>
      <c r="W1768" s="61" t="s">
        <v>494</v>
      </c>
      <c r="X1768" s="61">
        <v>300</v>
      </c>
      <c r="AB1768" s="136" t="s">
        <v>414</v>
      </c>
      <c r="AC1768" s="179">
        <v>6320335</v>
      </c>
      <c r="AD1768" s="180" t="s">
        <v>1985</v>
      </c>
      <c r="AE1768" s="139">
        <v>10492.41</v>
      </c>
      <c r="AF1768" s="17">
        <v>27788.039999999997</v>
      </c>
      <c r="AG1768" s="17">
        <v>44156.749999999993</v>
      </c>
      <c r="AH1768" s="140">
        <v>39492.10258738733</v>
      </c>
      <c r="AI1768" s="141">
        <v>15792.88</v>
      </c>
      <c r="AJ1768" s="142">
        <v>47378.64</v>
      </c>
      <c r="AK1768" s="121">
        <v>40987.24</v>
      </c>
      <c r="AL1768" s="142">
        <v>49184.688000000002</v>
      </c>
      <c r="AM1768" s="181">
        <v>32985.718377331214</v>
      </c>
      <c r="AN1768" s="141">
        <v>47493.624210056114</v>
      </c>
      <c r="AO1768" s="140">
        <v>46420.33714285717</v>
      </c>
      <c r="AP1768" s="140">
        <v>49256.645592545676</v>
      </c>
      <c r="AQ1768" s="140">
        <v>50734.344960322043</v>
      </c>
      <c r="AR1768" s="142">
        <v>-3355.7049603220439</v>
      </c>
      <c r="AS1768" s="143">
        <v>-7.0827380446590357E-2</v>
      </c>
      <c r="AT1768" s="142">
        <v>-11242.242372934714</v>
      </c>
      <c r="AU1768" s="143">
        <v>-0.28467064644274398</v>
      </c>
      <c r="AV1768" s="142">
        <v>-6577.5949603220506</v>
      </c>
      <c r="AW1768" s="143">
        <v>-0.14896012411062978</v>
      </c>
      <c r="AX1768" s="142">
        <v>-1878.0055925456763</v>
      </c>
      <c r="AY1768" s="143">
        <v>-3.9638233443291669E-2</v>
      </c>
      <c r="AZ1768" s="142">
        <v>-9764.5430051583462</v>
      </c>
      <c r="BA1768" s="143">
        <v>-0.24725305479878065</v>
      </c>
      <c r="BB1768" s="142">
        <v>-1477.6993677763676</v>
      </c>
      <c r="BC1768" s="143">
        <v>-2.9999999999999947E-2</v>
      </c>
      <c r="BE1768" s="139">
        <v>4585.3653021371283</v>
      </c>
      <c r="BF1768" s="139">
        <v>4000.1674674491469</v>
      </c>
      <c r="BG1768" s="139">
        <v>4198.057657213576</v>
      </c>
      <c r="BH1768" s="139">
        <v>4391.711479659939</v>
      </c>
      <c r="BI1768" s="139">
        <v>3991.6947329223167</v>
      </c>
      <c r="BJ1768" s="139">
        <v>4198.057657213576</v>
      </c>
      <c r="BK1768" s="139">
        <v>4387.4751123586593</v>
      </c>
      <c r="BL1768" s="139">
        <v>4198.057657213576</v>
      </c>
      <c r="BM1768" s="139">
        <v>4193.8212899122964</v>
      </c>
      <c r="BN1768" s="139">
        <v>4391.711479659939</v>
      </c>
      <c r="BO1768" s="139">
        <v>4198.057657213576</v>
      </c>
      <c r="BP1768" s="139">
        <v>4000.1674673683128</v>
      </c>
      <c r="BQ1768" s="144">
        <v>50734.344960322051</v>
      </c>
    </row>
    <row r="1769" spans="11:69" x14ac:dyDescent="0.25">
      <c r="K1769" s="135" t="s">
        <v>328</v>
      </c>
      <c r="N1769" s="61" t="s">
        <v>1986</v>
      </c>
      <c r="V1769" s="61" t="s">
        <v>490</v>
      </c>
      <c r="W1769" s="61" t="s">
        <v>494</v>
      </c>
      <c r="X1769" s="61">
        <v>300</v>
      </c>
      <c r="AB1769" s="136" t="s">
        <v>414</v>
      </c>
      <c r="AC1769" s="179">
        <v>6320336</v>
      </c>
      <c r="AD1769" s="180" t="s">
        <v>1987</v>
      </c>
      <c r="AE1769" s="139">
        <v>0</v>
      </c>
      <c r="AF1769" s="17">
        <v>0</v>
      </c>
      <c r="AG1769" s="17">
        <v>2760.8000000000006</v>
      </c>
      <c r="AH1769" s="140">
        <v>7897.8681531268167</v>
      </c>
      <c r="AI1769" s="141">
        <v>217.37</v>
      </c>
      <c r="AJ1769" s="142">
        <v>652.11</v>
      </c>
      <c r="AK1769" s="121">
        <v>237.97</v>
      </c>
      <c r="AL1769" s="142">
        <v>285.56400000000002</v>
      </c>
      <c r="AM1769" s="181">
        <v>6594.335141634393</v>
      </c>
      <c r="AN1769" s="141">
        <v>1541.5030114924236</v>
      </c>
      <c r="AO1769" s="140">
        <v>372.63428571428545</v>
      </c>
      <c r="AP1769" s="140">
        <v>671.07637899216013</v>
      </c>
      <c r="AQ1769" s="140">
        <v>691.20867036192578</v>
      </c>
      <c r="AR1769" s="142">
        <v>-39.09867036192577</v>
      </c>
      <c r="AS1769" s="143">
        <v>-5.9957170357647895E-2</v>
      </c>
      <c r="AT1769" s="142">
        <v>7206.6594827648905</v>
      </c>
      <c r="AU1769" s="143">
        <v>0.91248161441030484</v>
      </c>
      <c r="AV1769" s="142">
        <v>2069.591329638075</v>
      </c>
      <c r="AW1769" s="143">
        <v>0.74963464562375925</v>
      </c>
      <c r="AX1769" s="142">
        <v>-18.966378992160116</v>
      </c>
      <c r="AY1769" s="143">
        <v>-2.9084631415190867E-2</v>
      </c>
      <c r="AZ1769" s="142">
        <v>7226.7917741346564</v>
      </c>
      <c r="BA1769" s="143">
        <v>0.91503069360223788</v>
      </c>
      <c r="BB1769" s="142">
        <v>-20.132291369765653</v>
      </c>
      <c r="BC1769" s="143">
        <v>-3.0000000000001265E-2</v>
      </c>
      <c r="BE1769" s="139">
        <v>60.210948954699077</v>
      </c>
      <c r="BF1769" s="139">
        <v>55.886954433154159</v>
      </c>
      <c r="BG1769" s="139">
        <v>58.101438065221693</v>
      </c>
      <c r="BH1769" s="139">
        <v>59.156193509929409</v>
      </c>
      <c r="BI1769" s="139">
        <v>53.567498064836151</v>
      </c>
      <c r="BJ1769" s="139">
        <v>58.101438065221693</v>
      </c>
      <c r="BK1769" s="139">
        <v>57.996465325139411</v>
      </c>
      <c r="BL1769" s="139">
        <v>58.101438065221693</v>
      </c>
      <c r="BM1769" s="139">
        <v>56.941709880431723</v>
      </c>
      <c r="BN1769" s="139">
        <v>59.156193509929409</v>
      </c>
      <c r="BO1769" s="139">
        <v>58.101438065221693</v>
      </c>
      <c r="BP1769" s="139">
        <v>55.886954422919523</v>
      </c>
      <c r="BQ1769" s="144">
        <v>691.20867036192567</v>
      </c>
    </row>
    <row r="1770" spans="11:69" x14ac:dyDescent="0.25">
      <c r="K1770" s="135" t="s">
        <v>328</v>
      </c>
      <c r="N1770" s="61" t="s">
        <v>3604</v>
      </c>
      <c r="V1770" s="61" t="s">
        <v>490</v>
      </c>
      <c r="W1770" s="61" t="s">
        <v>494</v>
      </c>
      <c r="X1770" s="61">
        <v>300</v>
      </c>
      <c r="AB1770" s="136" t="s">
        <v>414</v>
      </c>
      <c r="AC1770" s="179">
        <v>250000002760</v>
      </c>
      <c r="AD1770" s="180" t="s">
        <v>3605</v>
      </c>
      <c r="AE1770" s="139">
        <v>54730</v>
      </c>
      <c r="AF1770" s="17">
        <v>0</v>
      </c>
      <c r="AG1770" s="17">
        <v>0</v>
      </c>
      <c r="AH1770" s="140">
        <v>0</v>
      </c>
      <c r="AI1770" s="141">
        <v>0</v>
      </c>
      <c r="AJ1770" s="142">
        <v>0</v>
      </c>
      <c r="AK1770" s="121">
        <v>0</v>
      </c>
      <c r="AL1770" s="142">
        <v>0</v>
      </c>
      <c r="AM1770" s="181">
        <v>0</v>
      </c>
      <c r="AN1770" s="141">
        <v>0</v>
      </c>
      <c r="AO1770" s="140">
        <v>0</v>
      </c>
      <c r="AP1770" s="140">
        <v>0</v>
      </c>
      <c r="AQ1770" s="140">
        <v>0</v>
      </c>
      <c r="AR1770" s="142">
        <v>0</v>
      </c>
      <c r="AS1770" s="143">
        <v>0</v>
      </c>
      <c r="AT1770" s="142">
        <v>0</v>
      </c>
      <c r="AU1770" s="143">
        <v>0</v>
      </c>
      <c r="AV1770" s="142">
        <v>0</v>
      </c>
      <c r="AW1770" s="143">
        <v>0</v>
      </c>
      <c r="AX1770" s="142">
        <v>0</v>
      </c>
      <c r="AY1770" s="143">
        <v>0</v>
      </c>
      <c r="AZ1770" s="142">
        <v>0</v>
      </c>
      <c r="BA1770" s="143">
        <v>0</v>
      </c>
      <c r="BB1770" s="142">
        <v>0</v>
      </c>
      <c r="BC1770" s="143">
        <v>0</v>
      </c>
      <c r="BE1770" s="139">
        <v>0</v>
      </c>
      <c r="BF1770" s="139">
        <v>0</v>
      </c>
      <c r="BG1770" s="139">
        <v>0</v>
      </c>
      <c r="BH1770" s="139">
        <v>0</v>
      </c>
      <c r="BI1770" s="139">
        <v>0</v>
      </c>
      <c r="BJ1770" s="139">
        <v>0</v>
      </c>
      <c r="BK1770" s="139">
        <v>0</v>
      </c>
      <c r="BL1770" s="139">
        <v>0</v>
      </c>
      <c r="BM1770" s="139">
        <v>0</v>
      </c>
      <c r="BN1770" s="139">
        <v>0</v>
      </c>
      <c r="BO1770" s="139">
        <v>0</v>
      </c>
      <c r="BP1770" s="139">
        <v>0</v>
      </c>
      <c r="BQ1770" s="144">
        <v>0</v>
      </c>
    </row>
    <row r="1771" spans="11:69" x14ac:dyDescent="0.25">
      <c r="K1771" s="135" t="s">
        <v>328</v>
      </c>
      <c r="N1771" s="61" t="s">
        <v>3606</v>
      </c>
      <c r="V1771" s="61" t="s">
        <v>490</v>
      </c>
      <c r="W1771" s="61" t="s">
        <v>494</v>
      </c>
      <c r="X1771" s="61">
        <v>300</v>
      </c>
      <c r="AB1771" s="136" t="s">
        <v>414</v>
      </c>
      <c r="AC1771" s="179">
        <v>250000002780</v>
      </c>
      <c r="AD1771" s="180" t="s">
        <v>3607</v>
      </c>
      <c r="AE1771" s="139">
        <v>1268840.98</v>
      </c>
      <c r="AF1771" s="17">
        <v>0</v>
      </c>
      <c r="AG1771" s="17">
        <v>0</v>
      </c>
      <c r="AH1771" s="140">
        <v>0</v>
      </c>
      <c r="AI1771" s="141">
        <v>0</v>
      </c>
      <c r="AJ1771" s="142">
        <v>0</v>
      </c>
      <c r="AK1771" s="121">
        <v>0</v>
      </c>
      <c r="AL1771" s="142">
        <v>0</v>
      </c>
      <c r="AM1771" s="181">
        <v>0</v>
      </c>
      <c r="AN1771" s="141">
        <v>0</v>
      </c>
      <c r="AO1771" s="140">
        <v>0</v>
      </c>
      <c r="AP1771" s="140">
        <v>0</v>
      </c>
      <c r="AQ1771" s="140">
        <v>0</v>
      </c>
      <c r="AR1771" s="142">
        <v>0</v>
      </c>
      <c r="AS1771" s="143">
        <v>0</v>
      </c>
      <c r="AT1771" s="142">
        <v>0</v>
      </c>
      <c r="AU1771" s="143">
        <v>0</v>
      </c>
      <c r="AV1771" s="142">
        <v>0</v>
      </c>
      <c r="AW1771" s="143">
        <v>0</v>
      </c>
      <c r="AX1771" s="142">
        <v>0</v>
      </c>
      <c r="AY1771" s="143">
        <v>0</v>
      </c>
      <c r="AZ1771" s="142">
        <v>0</v>
      </c>
      <c r="BA1771" s="143">
        <v>0</v>
      </c>
      <c r="BB1771" s="142">
        <v>0</v>
      </c>
      <c r="BC1771" s="143">
        <v>0</v>
      </c>
      <c r="BE1771" s="139">
        <v>0</v>
      </c>
      <c r="BF1771" s="139">
        <v>0</v>
      </c>
      <c r="BG1771" s="139">
        <v>0</v>
      </c>
      <c r="BH1771" s="139">
        <v>0</v>
      </c>
      <c r="BI1771" s="139">
        <v>0</v>
      </c>
      <c r="BJ1771" s="139">
        <v>0</v>
      </c>
      <c r="BK1771" s="139">
        <v>0</v>
      </c>
      <c r="BL1771" s="139">
        <v>0</v>
      </c>
      <c r="BM1771" s="139">
        <v>0</v>
      </c>
      <c r="BN1771" s="139">
        <v>0</v>
      </c>
      <c r="BO1771" s="139">
        <v>0</v>
      </c>
      <c r="BP1771" s="139">
        <v>0</v>
      </c>
      <c r="BQ1771" s="144">
        <v>0</v>
      </c>
    </row>
    <row r="1772" spans="11:69" x14ac:dyDescent="0.25">
      <c r="K1772" s="135" t="s">
        <v>328</v>
      </c>
      <c r="N1772" s="61" t="s">
        <v>3608</v>
      </c>
      <c r="V1772" s="61" t="s">
        <v>490</v>
      </c>
      <c r="W1772" s="61" t="s">
        <v>494</v>
      </c>
      <c r="X1772" s="61">
        <v>300</v>
      </c>
      <c r="AB1772" s="136" t="s">
        <v>414</v>
      </c>
      <c r="AC1772" s="179">
        <v>250000003500</v>
      </c>
      <c r="AD1772" s="180" t="s">
        <v>3609</v>
      </c>
      <c r="AE1772" s="139">
        <v>875912.02</v>
      </c>
      <c r="AF1772" s="17">
        <v>0</v>
      </c>
      <c r="AG1772" s="17">
        <v>0</v>
      </c>
      <c r="AH1772" s="140">
        <v>0</v>
      </c>
      <c r="AI1772" s="141">
        <v>0</v>
      </c>
      <c r="AJ1772" s="142">
        <v>0</v>
      </c>
      <c r="AK1772" s="121">
        <v>0</v>
      </c>
      <c r="AL1772" s="142">
        <v>0</v>
      </c>
      <c r="AM1772" s="181">
        <v>0</v>
      </c>
      <c r="AN1772" s="141">
        <v>0</v>
      </c>
      <c r="AO1772" s="140">
        <v>0</v>
      </c>
      <c r="AP1772" s="140">
        <v>0</v>
      </c>
      <c r="AQ1772" s="140">
        <v>0</v>
      </c>
      <c r="AR1772" s="142">
        <v>0</v>
      </c>
      <c r="AS1772" s="143">
        <v>0</v>
      </c>
      <c r="AT1772" s="142">
        <v>0</v>
      </c>
      <c r="AU1772" s="143">
        <v>0</v>
      </c>
      <c r="AV1772" s="142">
        <v>0</v>
      </c>
      <c r="AW1772" s="143">
        <v>0</v>
      </c>
      <c r="AX1772" s="142">
        <v>0</v>
      </c>
      <c r="AY1772" s="143">
        <v>0</v>
      </c>
      <c r="AZ1772" s="142">
        <v>0</v>
      </c>
      <c r="BA1772" s="143">
        <v>0</v>
      </c>
      <c r="BB1772" s="142">
        <v>0</v>
      </c>
      <c r="BC1772" s="143">
        <v>0</v>
      </c>
      <c r="BE1772" s="139">
        <v>0</v>
      </c>
      <c r="BF1772" s="139">
        <v>0</v>
      </c>
      <c r="BG1772" s="139">
        <v>0</v>
      </c>
      <c r="BH1772" s="139">
        <v>0</v>
      </c>
      <c r="BI1772" s="139">
        <v>0</v>
      </c>
      <c r="BJ1772" s="139">
        <v>0</v>
      </c>
      <c r="BK1772" s="139">
        <v>0</v>
      </c>
      <c r="BL1772" s="139">
        <v>0</v>
      </c>
      <c r="BM1772" s="139">
        <v>0</v>
      </c>
      <c r="BN1772" s="139">
        <v>0</v>
      </c>
      <c r="BO1772" s="139">
        <v>0</v>
      </c>
      <c r="BP1772" s="139">
        <v>0</v>
      </c>
      <c r="BQ1772" s="144">
        <v>0</v>
      </c>
    </row>
    <row r="1773" spans="11:69" x14ac:dyDescent="0.25">
      <c r="K1773" s="135" t="s">
        <v>328</v>
      </c>
      <c r="N1773" s="61" t="s">
        <v>3610</v>
      </c>
      <c r="V1773" s="61" t="s">
        <v>490</v>
      </c>
      <c r="W1773" s="61" t="s">
        <v>494</v>
      </c>
      <c r="X1773" s="61">
        <v>300</v>
      </c>
      <c r="AB1773" s="136" t="s">
        <v>414</v>
      </c>
      <c r="AC1773" s="179">
        <v>250000003600</v>
      </c>
      <c r="AD1773" s="180" t="s">
        <v>3611</v>
      </c>
      <c r="AE1773" s="139">
        <v>965033.81</v>
      </c>
      <c r="AF1773" s="17">
        <v>0</v>
      </c>
      <c r="AG1773" s="17">
        <v>0</v>
      </c>
      <c r="AH1773" s="140">
        <v>0</v>
      </c>
      <c r="AI1773" s="141">
        <v>0</v>
      </c>
      <c r="AJ1773" s="142">
        <v>0</v>
      </c>
      <c r="AK1773" s="121">
        <v>0</v>
      </c>
      <c r="AL1773" s="142">
        <v>0</v>
      </c>
      <c r="AM1773" s="181">
        <v>0</v>
      </c>
      <c r="AN1773" s="141">
        <v>0</v>
      </c>
      <c r="AO1773" s="140">
        <v>0</v>
      </c>
      <c r="AP1773" s="140">
        <v>0</v>
      </c>
      <c r="AQ1773" s="140">
        <v>0</v>
      </c>
      <c r="AR1773" s="142">
        <v>0</v>
      </c>
      <c r="AS1773" s="143">
        <v>0</v>
      </c>
      <c r="AT1773" s="142">
        <v>0</v>
      </c>
      <c r="AU1773" s="143">
        <v>0</v>
      </c>
      <c r="AV1773" s="142">
        <v>0</v>
      </c>
      <c r="AW1773" s="143">
        <v>0</v>
      </c>
      <c r="AX1773" s="142">
        <v>0</v>
      </c>
      <c r="AY1773" s="143">
        <v>0</v>
      </c>
      <c r="AZ1773" s="142">
        <v>0</v>
      </c>
      <c r="BA1773" s="143">
        <v>0</v>
      </c>
      <c r="BB1773" s="142">
        <v>0</v>
      </c>
      <c r="BC1773" s="143">
        <v>0</v>
      </c>
      <c r="BE1773" s="139">
        <v>0</v>
      </c>
      <c r="BF1773" s="139">
        <v>0</v>
      </c>
      <c r="BG1773" s="139">
        <v>0</v>
      </c>
      <c r="BH1773" s="139">
        <v>0</v>
      </c>
      <c r="BI1773" s="139">
        <v>0</v>
      </c>
      <c r="BJ1773" s="139">
        <v>0</v>
      </c>
      <c r="BK1773" s="139">
        <v>0</v>
      </c>
      <c r="BL1773" s="139">
        <v>0</v>
      </c>
      <c r="BM1773" s="139">
        <v>0</v>
      </c>
      <c r="BN1773" s="139">
        <v>0</v>
      </c>
      <c r="BO1773" s="139">
        <v>0</v>
      </c>
      <c r="BP1773" s="139">
        <v>0</v>
      </c>
      <c r="BQ1773" s="144">
        <v>0</v>
      </c>
    </row>
    <row r="1774" spans="11:69" x14ac:dyDescent="0.25">
      <c r="K1774" s="135" t="s">
        <v>328</v>
      </c>
      <c r="N1774" s="61" t="s">
        <v>3612</v>
      </c>
      <c r="V1774" s="61" t="s">
        <v>490</v>
      </c>
      <c r="W1774" s="61" t="s">
        <v>494</v>
      </c>
      <c r="X1774" s="61">
        <v>300</v>
      </c>
      <c r="AB1774" s="136" t="s">
        <v>414</v>
      </c>
      <c r="AC1774" s="179">
        <v>250000003900</v>
      </c>
      <c r="AD1774" s="180" t="s">
        <v>3613</v>
      </c>
      <c r="AE1774" s="139">
        <v>494531.33</v>
      </c>
      <c r="AF1774" s="17">
        <v>0</v>
      </c>
      <c r="AG1774" s="17">
        <v>0</v>
      </c>
      <c r="AH1774" s="140">
        <v>0</v>
      </c>
      <c r="AI1774" s="141">
        <v>0</v>
      </c>
      <c r="AJ1774" s="142">
        <v>0</v>
      </c>
      <c r="AK1774" s="121">
        <v>0</v>
      </c>
      <c r="AL1774" s="142">
        <v>0</v>
      </c>
      <c r="AM1774" s="181">
        <v>0</v>
      </c>
      <c r="AN1774" s="141">
        <v>0</v>
      </c>
      <c r="AO1774" s="140">
        <v>0</v>
      </c>
      <c r="AP1774" s="140">
        <v>0</v>
      </c>
      <c r="AQ1774" s="140">
        <v>0</v>
      </c>
      <c r="AR1774" s="142">
        <v>0</v>
      </c>
      <c r="AS1774" s="143">
        <v>0</v>
      </c>
      <c r="AT1774" s="142">
        <v>0</v>
      </c>
      <c r="AU1774" s="143">
        <v>0</v>
      </c>
      <c r="AV1774" s="142">
        <v>0</v>
      </c>
      <c r="AW1774" s="143">
        <v>0</v>
      </c>
      <c r="AX1774" s="142">
        <v>0</v>
      </c>
      <c r="AY1774" s="143">
        <v>0</v>
      </c>
      <c r="AZ1774" s="142">
        <v>0</v>
      </c>
      <c r="BA1774" s="143">
        <v>0</v>
      </c>
      <c r="BB1774" s="142">
        <v>0</v>
      </c>
      <c r="BC1774" s="143">
        <v>0</v>
      </c>
      <c r="BE1774" s="139">
        <v>0</v>
      </c>
      <c r="BF1774" s="139">
        <v>0</v>
      </c>
      <c r="BG1774" s="139">
        <v>0</v>
      </c>
      <c r="BH1774" s="139">
        <v>0</v>
      </c>
      <c r="BI1774" s="139">
        <v>0</v>
      </c>
      <c r="BJ1774" s="139">
        <v>0</v>
      </c>
      <c r="BK1774" s="139">
        <v>0</v>
      </c>
      <c r="BL1774" s="139">
        <v>0</v>
      </c>
      <c r="BM1774" s="139">
        <v>0</v>
      </c>
      <c r="BN1774" s="139">
        <v>0</v>
      </c>
      <c r="BO1774" s="139">
        <v>0</v>
      </c>
      <c r="BP1774" s="139">
        <v>0</v>
      </c>
      <c r="BQ1774" s="144">
        <v>0</v>
      </c>
    </row>
    <row r="1775" spans="11:69" x14ac:dyDescent="0.25">
      <c r="K1775" s="135" t="s">
        <v>328</v>
      </c>
      <c r="N1775" s="61" t="s">
        <v>3614</v>
      </c>
      <c r="V1775" s="61" t="s">
        <v>490</v>
      </c>
      <c r="W1775" s="61" t="s">
        <v>494</v>
      </c>
      <c r="X1775" s="61">
        <v>300</v>
      </c>
      <c r="AB1775" s="136" t="s">
        <v>414</v>
      </c>
      <c r="AC1775" s="179">
        <v>250000003950</v>
      </c>
      <c r="AD1775" s="180" t="s">
        <v>3615</v>
      </c>
      <c r="AE1775" s="139">
        <v>15569.23</v>
      </c>
      <c r="AF1775" s="17">
        <v>0</v>
      </c>
      <c r="AG1775" s="17">
        <v>0</v>
      </c>
      <c r="AH1775" s="140">
        <v>0</v>
      </c>
      <c r="AI1775" s="141">
        <v>0</v>
      </c>
      <c r="AJ1775" s="142">
        <v>0</v>
      </c>
      <c r="AK1775" s="121">
        <v>0</v>
      </c>
      <c r="AL1775" s="142">
        <v>0</v>
      </c>
      <c r="AM1775" s="181">
        <v>0</v>
      </c>
      <c r="AN1775" s="141">
        <v>0</v>
      </c>
      <c r="AO1775" s="140">
        <v>0</v>
      </c>
      <c r="AP1775" s="140">
        <v>0</v>
      </c>
      <c r="AQ1775" s="140">
        <v>0</v>
      </c>
      <c r="AR1775" s="142">
        <v>0</v>
      </c>
      <c r="AS1775" s="143">
        <v>0</v>
      </c>
      <c r="AT1775" s="142">
        <v>0</v>
      </c>
      <c r="AU1775" s="143">
        <v>0</v>
      </c>
      <c r="AV1775" s="142">
        <v>0</v>
      </c>
      <c r="AW1775" s="143">
        <v>0</v>
      </c>
      <c r="AX1775" s="142">
        <v>0</v>
      </c>
      <c r="AY1775" s="143">
        <v>0</v>
      </c>
      <c r="AZ1775" s="142">
        <v>0</v>
      </c>
      <c r="BA1775" s="143">
        <v>0</v>
      </c>
      <c r="BB1775" s="142">
        <v>0</v>
      </c>
      <c r="BC1775" s="143">
        <v>0</v>
      </c>
      <c r="BE1775" s="139">
        <v>0</v>
      </c>
      <c r="BF1775" s="139">
        <v>0</v>
      </c>
      <c r="BG1775" s="139">
        <v>0</v>
      </c>
      <c r="BH1775" s="139">
        <v>0</v>
      </c>
      <c r="BI1775" s="139">
        <v>0</v>
      </c>
      <c r="BJ1775" s="139">
        <v>0</v>
      </c>
      <c r="BK1775" s="139">
        <v>0</v>
      </c>
      <c r="BL1775" s="139">
        <v>0</v>
      </c>
      <c r="BM1775" s="139">
        <v>0</v>
      </c>
      <c r="BN1775" s="139">
        <v>0</v>
      </c>
      <c r="BO1775" s="139">
        <v>0</v>
      </c>
      <c r="BP1775" s="139">
        <v>0</v>
      </c>
      <c r="BQ1775" s="144">
        <v>0</v>
      </c>
    </row>
    <row r="1776" spans="11:69" x14ac:dyDescent="0.25">
      <c r="K1776" s="135" t="s">
        <v>328</v>
      </c>
      <c r="N1776" s="61" t="s">
        <v>3616</v>
      </c>
      <c r="V1776" s="61" t="s">
        <v>490</v>
      </c>
      <c r="W1776" s="61" t="s">
        <v>494</v>
      </c>
      <c r="X1776" s="61">
        <v>300</v>
      </c>
      <c r="AB1776" s="136" t="s">
        <v>414</v>
      </c>
      <c r="AC1776" s="179">
        <v>250000004000</v>
      </c>
      <c r="AD1776" s="180" t="s">
        <v>3617</v>
      </c>
      <c r="AE1776" s="139">
        <v>62682.939999999995</v>
      </c>
      <c r="AF1776" s="17">
        <v>0</v>
      </c>
      <c r="AG1776" s="17">
        <v>0</v>
      </c>
      <c r="AH1776" s="140">
        <v>0</v>
      </c>
      <c r="AI1776" s="141">
        <v>0</v>
      </c>
      <c r="AJ1776" s="142">
        <v>0</v>
      </c>
      <c r="AK1776" s="121">
        <v>0</v>
      </c>
      <c r="AL1776" s="142">
        <v>0</v>
      </c>
      <c r="AM1776" s="181">
        <v>0</v>
      </c>
      <c r="AN1776" s="141">
        <v>0</v>
      </c>
      <c r="AO1776" s="140">
        <v>0</v>
      </c>
      <c r="AP1776" s="140">
        <v>0</v>
      </c>
      <c r="AQ1776" s="140">
        <v>0</v>
      </c>
      <c r="AR1776" s="142">
        <v>0</v>
      </c>
      <c r="AS1776" s="143">
        <v>0</v>
      </c>
      <c r="AT1776" s="142">
        <v>0</v>
      </c>
      <c r="AU1776" s="143">
        <v>0</v>
      </c>
      <c r="AV1776" s="142">
        <v>0</v>
      </c>
      <c r="AW1776" s="143">
        <v>0</v>
      </c>
      <c r="AX1776" s="142">
        <v>0</v>
      </c>
      <c r="AY1776" s="143">
        <v>0</v>
      </c>
      <c r="AZ1776" s="142">
        <v>0</v>
      </c>
      <c r="BA1776" s="143">
        <v>0</v>
      </c>
      <c r="BB1776" s="142">
        <v>0</v>
      </c>
      <c r="BC1776" s="143">
        <v>0</v>
      </c>
      <c r="BE1776" s="139">
        <v>0</v>
      </c>
      <c r="BF1776" s="139">
        <v>0</v>
      </c>
      <c r="BG1776" s="139">
        <v>0</v>
      </c>
      <c r="BH1776" s="139">
        <v>0</v>
      </c>
      <c r="BI1776" s="139">
        <v>0</v>
      </c>
      <c r="BJ1776" s="139">
        <v>0</v>
      </c>
      <c r="BK1776" s="139">
        <v>0</v>
      </c>
      <c r="BL1776" s="139">
        <v>0</v>
      </c>
      <c r="BM1776" s="139">
        <v>0</v>
      </c>
      <c r="BN1776" s="139">
        <v>0</v>
      </c>
      <c r="BO1776" s="139">
        <v>0</v>
      </c>
      <c r="BP1776" s="139">
        <v>0</v>
      </c>
      <c r="BQ1776" s="144">
        <v>0</v>
      </c>
    </row>
    <row r="1777" spans="2:96" x14ac:dyDescent="0.25">
      <c r="K1777" s="135" t="s">
        <v>328</v>
      </c>
      <c r="N1777" s="61" t="s">
        <v>3618</v>
      </c>
      <c r="V1777" s="61" t="s">
        <v>490</v>
      </c>
      <c r="W1777" s="61" t="s">
        <v>494</v>
      </c>
      <c r="X1777" s="61">
        <v>300</v>
      </c>
      <c r="AB1777" s="136" t="s">
        <v>414</v>
      </c>
      <c r="AC1777" s="179">
        <v>250000009800</v>
      </c>
      <c r="AD1777" s="180" t="s">
        <v>3619</v>
      </c>
      <c r="AE1777" s="139">
        <v>587.05999999999995</v>
      </c>
      <c r="AF1777" s="17">
        <v>0</v>
      </c>
      <c r="AG1777" s="17">
        <v>0</v>
      </c>
      <c r="AH1777" s="140">
        <v>0</v>
      </c>
      <c r="AI1777" s="141">
        <v>0</v>
      </c>
      <c r="AJ1777" s="142">
        <v>0</v>
      </c>
      <c r="AK1777" s="121">
        <v>0</v>
      </c>
      <c r="AL1777" s="142">
        <v>0</v>
      </c>
      <c r="AM1777" s="181">
        <v>0</v>
      </c>
      <c r="AN1777" s="141">
        <v>0</v>
      </c>
      <c r="AO1777" s="140">
        <v>0</v>
      </c>
      <c r="AP1777" s="140">
        <v>0</v>
      </c>
      <c r="AQ1777" s="140">
        <v>0</v>
      </c>
      <c r="AR1777" s="142">
        <v>0</v>
      </c>
      <c r="AS1777" s="143">
        <v>0</v>
      </c>
      <c r="AT1777" s="142">
        <v>0</v>
      </c>
      <c r="AU1777" s="143">
        <v>0</v>
      </c>
      <c r="AV1777" s="142">
        <v>0</v>
      </c>
      <c r="AW1777" s="143">
        <v>0</v>
      </c>
      <c r="AX1777" s="142">
        <v>0</v>
      </c>
      <c r="AY1777" s="143">
        <v>0</v>
      </c>
      <c r="AZ1777" s="142">
        <v>0</v>
      </c>
      <c r="BA1777" s="143">
        <v>0</v>
      </c>
      <c r="BB1777" s="142">
        <v>0</v>
      </c>
      <c r="BC1777" s="143">
        <v>0</v>
      </c>
      <c r="BE1777" s="139">
        <v>0</v>
      </c>
      <c r="BF1777" s="139">
        <v>0</v>
      </c>
      <c r="BG1777" s="139">
        <v>0</v>
      </c>
      <c r="BH1777" s="139">
        <v>0</v>
      </c>
      <c r="BI1777" s="139">
        <v>0</v>
      </c>
      <c r="BJ1777" s="139">
        <v>0</v>
      </c>
      <c r="BK1777" s="139">
        <v>0</v>
      </c>
      <c r="BL1777" s="139">
        <v>0</v>
      </c>
      <c r="BM1777" s="139">
        <v>0</v>
      </c>
      <c r="BN1777" s="139">
        <v>0</v>
      </c>
      <c r="BO1777" s="139">
        <v>0</v>
      </c>
      <c r="BP1777" s="139">
        <v>0</v>
      </c>
      <c r="BQ1777" s="144">
        <v>0</v>
      </c>
    </row>
    <row r="1778" spans="2:96" x14ac:dyDescent="0.25">
      <c r="K1778" s="135" t="s">
        <v>328</v>
      </c>
      <c r="N1778" s="61" t="s">
        <v>3620</v>
      </c>
      <c r="V1778" s="61" t="s">
        <v>490</v>
      </c>
      <c r="W1778" s="61" t="s">
        <v>494</v>
      </c>
      <c r="X1778" s="61">
        <v>300</v>
      </c>
      <c r="AB1778" s="136" t="s">
        <v>414</v>
      </c>
      <c r="AC1778" s="179">
        <v>33000000049000</v>
      </c>
      <c r="AD1778" s="180" t="s">
        <v>3621</v>
      </c>
      <c r="AE1778" s="139">
        <v>0</v>
      </c>
      <c r="AF1778" s="17">
        <v>0</v>
      </c>
      <c r="AG1778" s="17">
        <v>0</v>
      </c>
      <c r="AH1778" s="140">
        <v>525</v>
      </c>
      <c r="AI1778" s="141">
        <v>0</v>
      </c>
      <c r="AJ1778" s="142">
        <v>0</v>
      </c>
      <c r="AK1778" s="121">
        <v>0</v>
      </c>
      <c r="AL1778" s="142">
        <v>0</v>
      </c>
      <c r="AM1778" s="181">
        <v>437.5</v>
      </c>
      <c r="AN1778" s="141">
        <v>87.5</v>
      </c>
      <c r="AO1778" s="140">
        <v>0</v>
      </c>
      <c r="AP1778" s="140">
        <v>0</v>
      </c>
      <c r="AQ1778" s="140">
        <v>0</v>
      </c>
      <c r="AR1778" s="142">
        <v>0</v>
      </c>
      <c r="AS1778" s="143">
        <v>0</v>
      </c>
      <c r="AT1778" s="142">
        <v>525</v>
      </c>
      <c r="AU1778" s="143">
        <v>1</v>
      </c>
      <c r="AV1778" s="142">
        <v>0</v>
      </c>
      <c r="AW1778" s="143">
        <v>0</v>
      </c>
      <c r="AX1778" s="142">
        <v>0</v>
      </c>
      <c r="AY1778" s="143">
        <v>0</v>
      </c>
      <c r="AZ1778" s="142">
        <v>525</v>
      </c>
      <c r="BA1778" s="143">
        <v>1</v>
      </c>
      <c r="BB1778" s="142">
        <v>0</v>
      </c>
      <c r="BC1778" s="143">
        <v>0</v>
      </c>
      <c r="BE1778" s="139">
        <v>0</v>
      </c>
      <c r="BF1778" s="139">
        <v>0</v>
      </c>
      <c r="BG1778" s="139">
        <v>0</v>
      </c>
      <c r="BH1778" s="139">
        <v>0</v>
      </c>
      <c r="BI1778" s="139">
        <v>0</v>
      </c>
      <c r="BJ1778" s="139">
        <v>0</v>
      </c>
      <c r="BK1778" s="139">
        <v>0</v>
      </c>
      <c r="BL1778" s="139">
        <v>0</v>
      </c>
      <c r="BM1778" s="139">
        <v>0</v>
      </c>
      <c r="BN1778" s="139">
        <v>0</v>
      </c>
      <c r="BO1778" s="139">
        <v>0</v>
      </c>
      <c r="BP1778" s="139">
        <v>0</v>
      </c>
      <c r="BQ1778" s="144">
        <v>0</v>
      </c>
    </row>
    <row r="1779" spans="2:96" ht="18.75" hidden="1" x14ac:dyDescent="0.3">
      <c r="B1779" s="120" t="s">
        <v>318</v>
      </c>
      <c r="C1779" s="120" t="s">
        <v>318</v>
      </c>
      <c r="J1779" s="120" t="s">
        <v>318</v>
      </c>
      <c r="K1779" s="135" t="s">
        <v>321</v>
      </c>
      <c r="N1779" s="61" t="s">
        <v>323</v>
      </c>
      <c r="AC1779" s="145"/>
      <c r="AD1779" s="165"/>
      <c r="AE1779" s="17"/>
      <c r="AI1779" s="163"/>
      <c r="AS1779" s="61"/>
      <c r="AU1779" s="61"/>
      <c r="AW1779" s="61"/>
      <c r="AY1779" s="61"/>
      <c r="BA1779" s="61"/>
      <c r="BB1779" s="61"/>
      <c r="BC1779" s="61"/>
      <c r="BE1779" s="17"/>
      <c r="BF1779" s="17"/>
      <c r="BG1779" s="17"/>
      <c r="BH1779" s="17"/>
      <c r="BI1779" s="17"/>
      <c r="BJ1779" s="17"/>
      <c r="BK1779" s="17"/>
      <c r="BL1779" s="17"/>
      <c r="BM1779" s="17"/>
      <c r="BN1779" s="17"/>
      <c r="BO1779" s="17"/>
      <c r="BP1779" s="17"/>
      <c r="BQ1779" s="166"/>
    </row>
    <row r="1780" spans="2:96" ht="17.25" x14ac:dyDescent="0.3">
      <c r="K1780" s="135" t="s">
        <v>325</v>
      </c>
      <c r="V1780" s="61" t="s">
        <v>490</v>
      </c>
      <c r="W1780" s="61" t="s">
        <v>494</v>
      </c>
      <c r="AB1780" s="136" t="s">
        <v>414</v>
      </c>
      <c r="AC1780" s="167" t="s">
        <v>1988</v>
      </c>
      <c r="AD1780" s="138"/>
      <c r="AE1780" s="168">
        <v>5322002.54</v>
      </c>
      <c r="AF1780" s="168">
        <v>5741245.9900000021</v>
      </c>
      <c r="AG1780" s="168">
        <v>6007944.6900000004</v>
      </c>
      <c r="AH1780" s="169">
        <v>6946450.6736476542</v>
      </c>
      <c r="AI1780" s="170">
        <v>2299062.12</v>
      </c>
      <c r="AJ1780" s="169">
        <v>6897186.3600000003</v>
      </c>
      <c r="AK1780" s="170">
        <v>5411345.9300000016</v>
      </c>
      <c r="AL1780" s="169">
        <v>6493615.1160000013</v>
      </c>
      <c r="AM1780" s="170">
        <v>5800627.9209628934</v>
      </c>
      <c r="AN1780" s="170">
        <v>6557168.6826847624</v>
      </c>
      <c r="AO1780" s="169">
        <v>6623413.8514285712</v>
      </c>
      <c r="AP1780" s="169">
        <v>7014120.960464648</v>
      </c>
      <c r="AQ1780" s="169">
        <v>7224544.5892785909</v>
      </c>
      <c r="AR1780" s="169">
        <v>-327358.22927859053</v>
      </c>
      <c r="AS1780" s="171">
        <v>-4.7462575634768044E-2</v>
      </c>
      <c r="AT1780" s="169">
        <v>-278093.91563093662</v>
      </c>
      <c r="AU1780" s="171">
        <v>-4.0033958160233592E-2</v>
      </c>
      <c r="AV1780" s="169">
        <v>-1216599.8992785905</v>
      </c>
      <c r="AW1780" s="171">
        <v>-0.2024985185538701</v>
      </c>
      <c r="AX1780" s="169">
        <v>-116934.60046464764</v>
      </c>
      <c r="AY1780" s="171">
        <v>-1.6953956926958783E-2</v>
      </c>
      <c r="AZ1780" s="169">
        <v>-67670.286816993728</v>
      </c>
      <c r="BA1780" s="171">
        <v>-9.7417069516826139E-3</v>
      </c>
      <c r="BB1780" s="169">
        <v>-210423.62881394289</v>
      </c>
      <c r="BC1780" s="171">
        <v>-3.0000000000000492E-2</v>
      </c>
      <c r="BE1780" s="168">
        <v>620384.22808091494</v>
      </c>
      <c r="BF1780" s="168">
        <v>585401.56288690097</v>
      </c>
      <c r="BG1780" s="168">
        <v>605458.64097530616</v>
      </c>
      <c r="BH1780" s="168">
        <v>621303.11806365021</v>
      </c>
      <c r="BI1780" s="168">
        <v>564190.1099514548</v>
      </c>
      <c r="BJ1780" s="168">
        <v>606733.71913457359</v>
      </c>
      <c r="BK1780" s="168">
        <v>600052.48979088641</v>
      </c>
      <c r="BL1780" s="168">
        <v>608090.64967211068</v>
      </c>
      <c r="BM1780" s="168">
        <v>599293.40601764072</v>
      </c>
      <c r="BN1780" s="168">
        <v>611931.930222644</v>
      </c>
      <c r="BO1780" s="168">
        <v>609325.71111311275</v>
      </c>
      <c r="BP1780" s="168">
        <v>592379.02336939576</v>
      </c>
      <c r="BQ1780" s="172">
        <v>7224544.5892785927</v>
      </c>
    </row>
    <row r="1781" spans="2:96" ht="18.75" x14ac:dyDescent="0.3">
      <c r="K1781" s="135" t="s">
        <v>325</v>
      </c>
      <c r="AC1781" s="145"/>
      <c r="AD1781" s="173"/>
      <c r="AE1781" s="174"/>
      <c r="AI1781" s="175"/>
      <c r="AS1781" s="61"/>
      <c r="AU1781" s="61"/>
      <c r="AW1781" s="61"/>
      <c r="AY1781" s="61"/>
      <c r="BA1781" s="61"/>
      <c r="BB1781" s="61"/>
      <c r="BC1781" s="61"/>
      <c r="BE1781" s="174"/>
      <c r="BF1781" s="174"/>
      <c r="BG1781" s="174"/>
      <c r="BH1781" s="174"/>
      <c r="BI1781" s="174"/>
      <c r="BJ1781" s="174"/>
      <c r="BK1781" s="174"/>
      <c r="BL1781" s="174"/>
      <c r="BM1781" s="174"/>
      <c r="BN1781" s="174"/>
      <c r="BO1781" s="174"/>
      <c r="BP1781" s="174"/>
      <c r="BQ1781" s="176"/>
    </row>
    <row r="1782" spans="2:96" ht="18.75" x14ac:dyDescent="0.3">
      <c r="K1782" s="135" t="s">
        <v>325</v>
      </c>
      <c r="M1782" s="61" t="s">
        <v>496</v>
      </c>
      <c r="N1782" s="61" t="s">
        <v>1989</v>
      </c>
      <c r="V1782" s="61" t="s">
        <v>490</v>
      </c>
      <c r="W1782" s="61" t="s">
        <v>497</v>
      </c>
      <c r="X1782" s="61">
        <v>302</v>
      </c>
      <c r="AB1782" s="136" t="s">
        <v>414</v>
      </c>
      <c r="AC1782" s="162" t="s">
        <v>498</v>
      </c>
      <c r="AD1782" s="138"/>
      <c r="AE1782" s="39"/>
      <c r="AI1782" s="163"/>
      <c r="AS1782" s="61"/>
      <c r="AU1782" s="61"/>
      <c r="AW1782" s="61"/>
      <c r="AY1782" s="61"/>
      <c r="BA1782" s="61"/>
      <c r="BB1782" s="61"/>
      <c r="BC1782" s="61"/>
      <c r="BE1782" s="39"/>
      <c r="BF1782" s="39"/>
      <c r="BG1782" s="39"/>
      <c r="BH1782" s="39"/>
      <c r="BI1782" s="39"/>
      <c r="BJ1782" s="39"/>
      <c r="BK1782" s="39"/>
      <c r="BL1782" s="39"/>
      <c r="BM1782" s="39"/>
      <c r="BN1782" s="39"/>
      <c r="BO1782" s="39"/>
      <c r="BP1782" s="39"/>
      <c r="BQ1782" s="164"/>
      <c r="BS1782" s="61">
        <v>3151583.8899999997</v>
      </c>
      <c r="BT1782" s="61">
        <v>3953629.8499999996</v>
      </c>
      <c r="BU1782" s="61">
        <v>4341753.0599999996</v>
      </c>
      <c r="BV1782" s="61">
        <v>4559466.9311317122</v>
      </c>
      <c r="BW1782" s="61">
        <v>1920702.6100000003</v>
      </c>
      <c r="BX1782" s="61">
        <v>5762107.830000001</v>
      </c>
      <c r="BY1782" s="61">
        <v>4848445.13</v>
      </c>
      <c r="BZ1782" s="61">
        <v>5818134.1559999995</v>
      </c>
      <c r="CA1782" s="61">
        <v>3806325.6765010003</v>
      </c>
      <c r="CB1782" s="61">
        <v>5601586.3846307117</v>
      </c>
      <c r="CC1782" s="61">
        <v>6342870.7028571395</v>
      </c>
      <c r="CD1782" s="61">
        <v>5477441.7654948337</v>
      </c>
      <c r="CE1782" s="61">
        <v>5696539.4361146307</v>
      </c>
      <c r="CG1782" s="61">
        <v>490201.74116419873</v>
      </c>
      <c r="CH1782" s="61">
        <v>459510.06099187257</v>
      </c>
      <c r="CI1782" s="61">
        <v>475239.78458326525</v>
      </c>
      <c r="CJ1782" s="61">
        <v>492184.3238413668</v>
      </c>
      <c r="CK1782" s="61">
        <v>447503.03828353423</v>
      </c>
      <c r="CL1782" s="61">
        <v>476679.44522526005</v>
      </c>
      <c r="CM1782" s="61">
        <v>474161.90522312623</v>
      </c>
      <c r="CN1782" s="61">
        <v>478211.52345482941</v>
      </c>
      <c r="CO1782" s="61">
        <v>474249.92735501687</v>
      </c>
      <c r="CP1782" s="61">
        <v>481603.53692616406</v>
      </c>
      <c r="CQ1782" s="61">
        <v>479606.00216512108</v>
      </c>
      <c r="CR1782" s="61">
        <v>467388.14690087544</v>
      </c>
    </row>
    <row r="1783" spans="2:96" x14ac:dyDescent="0.25">
      <c r="K1783" s="135" t="s">
        <v>328</v>
      </c>
      <c r="N1783" s="61" t="s">
        <v>1990</v>
      </c>
      <c r="V1783" s="61" t="s">
        <v>490</v>
      </c>
      <c r="W1783" s="61" t="s">
        <v>497</v>
      </c>
      <c r="X1783" s="61">
        <v>302</v>
      </c>
      <c r="AB1783" s="136" t="s">
        <v>414</v>
      </c>
      <c r="AC1783" s="179">
        <v>6320320</v>
      </c>
      <c r="AD1783" s="180" t="s">
        <v>1991</v>
      </c>
      <c r="AE1783" s="139">
        <v>702726.60999999987</v>
      </c>
      <c r="AF1783" s="17">
        <v>3953629.8499999996</v>
      </c>
      <c r="AG1783" s="17">
        <v>4341753.0599999996</v>
      </c>
      <c r="AH1783" s="140">
        <v>4559466.9311317122</v>
      </c>
      <c r="AI1783" s="141">
        <v>1920702.6100000003</v>
      </c>
      <c r="AJ1783" s="142">
        <v>5762107.830000001</v>
      </c>
      <c r="AK1783" s="121">
        <v>4848445.13</v>
      </c>
      <c r="AL1783" s="142">
        <v>5818134.1559999995</v>
      </c>
      <c r="AM1783" s="181">
        <v>3806325.6765010003</v>
      </c>
      <c r="AN1783" s="141">
        <v>5601586.3846307117</v>
      </c>
      <c r="AO1783" s="140">
        <v>6342870.7028571395</v>
      </c>
      <c r="AP1783" s="140">
        <v>5477441.7654948337</v>
      </c>
      <c r="AQ1783" s="140">
        <v>5696539.4361146307</v>
      </c>
      <c r="AR1783" s="142">
        <v>65568.393885370344</v>
      </c>
      <c r="AS1783" s="143">
        <v>1.137923756719602E-2</v>
      </c>
      <c r="AT1783" s="142">
        <v>-1137072.5049829185</v>
      </c>
      <c r="AU1783" s="143">
        <v>-0.24938715910385692</v>
      </c>
      <c r="AV1783" s="142">
        <v>-1354786.3761146311</v>
      </c>
      <c r="AW1783" s="143">
        <v>-0.31203671820861945</v>
      </c>
      <c r="AX1783" s="142">
        <v>284666.06450516731</v>
      </c>
      <c r="AY1783" s="143">
        <v>4.9403113045381392E-2</v>
      </c>
      <c r="AZ1783" s="142">
        <v>-917974.83436312154</v>
      </c>
      <c r="BA1783" s="143">
        <v>-0.20133380683063087</v>
      </c>
      <c r="BB1783" s="142">
        <v>-219097.67061979696</v>
      </c>
      <c r="BC1783" s="143">
        <v>-4.000000000000066E-2</v>
      </c>
      <c r="BE1783" s="139">
        <v>490201.74116419873</v>
      </c>
      <c r="BF1783" s="139">
        <v>459510.06099187257</v>
      </c>
      <c r="BG1783" s="139">
        <v>475239.78458326525</v>
      </c>
      <c r="BH1783" s="139">
        <v>492184.3238413668</v>
      </c>
      <c r="BI1783" s="139">
        <v>447503.03828353423</v>
      </c>
      <c r="BJ1783" s="139">
        <v>476679.44522526005</v>
      </c>
      <c r="BK1783" s="139">
        <v>474161.90522312623</v>
      </c>
      <c r="BL1783" s="139">
        <v>478211.52345482941</v>
      </c>
      <c r="BM1783" s="139">
        <v>474249.92735501687</v>
      </c>
      <c r="BN1783" s="139">
        <v>481603.53692616406</v>
      </c>
      <c r="BO1783" s="139">
        <v>479606.00216512108</v>
      </c>
      <c r="BP1783" s="139">
        <v>467388.14690087544</v>
      </c>
      <c r="BQ1783" s="144">
        <v>5696539.4361146316</v>
      </c>
    </row>
    <row r="1784" spans="2:96" x14ac:dyDescent="0.25">
      <c r="K1784" s="135" t="s">
        <v>328</v>
      </c>
      <c r="N1784" s="61" t="s">
        <v>3622</v>
      </c>
      <c r="V1784" s="61" t="s">
        <v>490</v>
      </c>
      <c r="W1784" s="61" t="s">
        <v>497</v>
      </c>
      <c r="X1784" s="61">
        <v>302</v>
      </c>
      <c r="AB1784" s="136" t="s">
        <v>414</v>
      </c>
      <c r="AC1784" s="179">
        <v>250000003700</v>
      </c>
      <c r="AD1784" s="180" t="s">
        <v>3623</v>
      </c>
      <c r="AE1784" s="139">
        <v>2448857.2799999998</v>
      </c>
      <c r="AF1784" s="17">
        <v>0</v>
      </c>
      <c r="AG1784" s="17">
        <v>0</v>
      </c>
      <c r="AH1784" s="140">
        <v>0</v>
      </c>
      <c r="AI1784" s="141">
        <v>0</v>
      </c>
      <c r="AJ1784" s="142">
        <v>0</v>
      </c>
      <c r="AK1784" s="121">
        <v>0</v>
      </c>
      <c r="AL1784" s="142">
        <v>0</v>
      </c>
      <c r="AM1784" s="181">
        <v>0</v>
      </c>
      <c r="AN1784" s="141">
        <v>0</v>
      </c>
      <c r="AO1784" s="140">
        <v>0</v>
      </c>
      <c r="AP1784" s="140">
        <v>0</v>
      </c>
      <c r="AQ1784" s="140">
        <v>0</v>
      </c>
      <c r="AR1784" s="142">
        <v>0</v>
      </c>
      <c r="AS1784" s="143">
        <v>0</v>
      </c>
      <c r="AT1784" s="142">
        <v>0</v>
      </c>
      <c r="AU1784" s="143">
        <v>0</v>
      </c>
      <c r="AV1784" s="142">
        <v>0</v>
      </c>
      <c r="AW1784" s="143">
        <v>0</v>
      </c>
      <c r="AX1784" s="142">
        <v>0</v>
      </c>
      <c r="AY1784" s="143">
        <v>0</v>
      </c>
      <c r="AZ1784" s="142">
        <v>0</v>
      </c>
      <c r="BA1784" s="143">
        <v>0</v>
      </c>
      <c r="BB1784" s="142">
        <v>0</v>
      </c>
      <c r="BC1784" s="143">
        <v>0</v>
      </c>
      <c r="BE1784" s="139">
        <v>0</v>
      </c>
      <c r="BF1784" s="139">
        <v>0</v>
      </c>
      <c r="BG1784" s="139">
        <v>0</v>
      </c>
      <c r="BH1784" s="139">
        <v>0</v>
      </c>
      <c r="BI1784" s="139">
        <v>0</v>
      </c>
      <c r="BJ1784" s="139">
        <v>0</v>
      </c>
      <c r="BK1784" s="139">
        <v>0</v>
      </c>
      <c r="BL1784" s="139">
        <v>0</v>
      </c>
      <c r="BM1784" s="139">
        <v>0</v>
      </c>
      <c r="BN1784" s="139">
        <v>0</v>
      </c>
      <c r="BO1784" s="139">
        <v>0</v>
      </c>
      <c r="BP1784" s="139">
        <v>0</v>
      </c>
      <c r="BQ1784" s="144">
        <v>0</v>
      </c>
    </row>
    <row r="1785" spans="2:96" ht="18.75" hidden="1" x14ac:dyDescent="0.3">
      <c r="B1785" s="120" t="s">
        <v>318</v>
      </c>
      <c r="C1785" s="120" t="s">
        <v>318</v>
      </c>
      <c r="J1785" s="120" t="s">
        <v>318</v>
      </c>
      <c r="K1785" s="135" t="s">
        <v>321</v>
      </c>
      <c r="N1785" s="61" t="s">
        <v>323</v>
      </c>
      <c r="AC1785" s="145"/>
      <c r="AD1785" s="165"/>
      <c r="AE1785" s="17"/>
      <c r="AI1785" s="163"/>
      <c r="AS1785" s="61"/>
      <c r="AU1785" s="61"/>
      <c r="AW1785" s="61"/>
      <c r="AY1785" s="61"/>
      <c r="BA1785" s="61"/>
      <c r="BB1785" s="61"/>
      <c r="BC1785" s="61"/>
      <c r="BE1785" s="17"/>
      <c r="BF1785" s="17"/>
      <c r="BG1785" s="17"/>
      <c r="BH1785" s="17"/>
      <c r="BI1785" s="17"/>
      <c r="BJ1785" s="17"/>
      <c r="BK1785" s="17"/>
      <c r="BL1785" s="17"/>
      <c r="BM1785" s="17"/>
      <c r="BN1785" s="17"/>
      <c r="BO1785" s="17"/>
      <c r="BP1785" s="17"/>
      <c r="BQ1785" s="166"/>
    </row>
    <row r="1786" spans="2:96" ht="17.25" x14ac:dyDescent="0.3">
      <c r="K1786" s="135" t="s">
        <v>325</v>
      </c>
      <c r="V1786" s="61" t="s">
        <v>490</v>
      </c>
      <c r="W1786" s="61" t="s">
        <v>497</v>
      </c>
      <c r="AB1786" s="136" t="s">
        <v>414</v>
      </c>
      <c r="AC1786" s="167" t="s">
        <v>1992</v>
      </c>
      <c r="AD1786" s="138"/>
      <c r="AE1786" s="168">
        <v>3151583.8899999997</v>
      </c>
      <c r="AF1786" s="168">
        <v>3953629.8499999996</v>
      </c>
      <c r="AG1786" s="168">
        <v>4341753.0599999996</v>
      </c>
      <c r="AH1786" s="169">
        <v>4559466.9311317122</v>
      </c>
      <c r="AI1786" s="170">
        <v>1920702.6100000003</v>
      </c>
      <c r="AJ1786" s="169">
        <v>5762107.830000001</v>
      </c>
      <c r="AK1786" s="170">
        <v>4848445.13</v>
      </c>
      <c r="AL1786" s="169">
        <v>5818134.1559999995</v>
      </c>
      <c r="AM1786" s="170">
        <v>3806325.6765010003</v>
      </c>
      <c r="AN1786" s="170">
        <v>5601586.3846307117</v>
      </c>
      <c r="AO1786" s="169">
        <v>6342870.7028571395</v>
      </c>
      <c r="AP1786" s="169">
        <v>5477441.7654948337</v>
      </c>
      <c r="AQ1786" s="169">
        <v>5696539.4361146307</v>
      </c>
      <c r="AR1786" s="169">
        <v>65568.393885370344</v>
      </c>
      <c r="AS1786" s="171">
        <v>1.137923756719602E-2</v>
      </c>
      <c r="AT1786" s="169">
        <v>-1137072.5049829185</v>
      </c>
      <c r="AU1786" s="171">
        <v>-0.24938715910385692</v>
      </c>
      <c r="AV1786" s="169">
        <v>-1354786.3761146311</v>
      </c>
      <c r="AW1786" s="171">
        <v>-0.31203671820861945</v>
      </c>
      <c r="AX1786" s="169">
        <v>284666.06450516731</v>
      </c>
      <c r="AY1786" s="171">
        <v>4.9403113045381392E-2</v>
      </c>
      <c r="AZ1786" s="169">
        <v>-917974.83436312154</v>
      </c>
      <c r="BA1786" s="171">
        <v>-0.20133380683063087</v>
      </c>
      <c r="BB1786" s="169">
        <v>-219097.67061979696</v>
      </c>
      <c r="BC1786" s="171">
        <v>-4.000000000000066E-2</v>
      </c>
      <c r="BE1786" s="168">
        <v>490201.74116419873</v>
      </c>
      <c r="BF1786" s="168">
        <v>459510.06099187257</v>
      </c>
      <c r="BG1786" s="168">
        <v>475239.78458326525</v>
      </c>
      <c r="BH1786" s="168">
        <v>492184.3238413668</v>
      </c>
      <c r="BI1786" s="168">
        <v>447503.03828353423</v>
      </c>
      <c r="BJ1786" s="168">
        <v>476679.44522526005</v>
      </c>
      <c r="BK1786" s="168">
        <v>474161.90522312623</v>
      </c>
      <c r="BL1786" s="168">
        <v>478211.52345482941</v>
      </c>
      <c r="BM1786" s="168">
        <v>474249.92735501687</v>
      </c>
      <c r="BN1786" s="168">
        <v>481603.53692616406</v>
      </c>
      <c r="BO1786" s="168">
        <v>479606.00216512108</v>
      </c>
      <c r="BP1786" s="168">
        <v>467388.14690087544</v>
      </c>
      <c r="BQ1786" s="172">
        <v>5696539.4361146316</v>
      </c>
    </row>
    <row r="1787" spans="2:96" ht="18.75" x14ac:dyDescent="0.3">
      <c r="K1787" s="135" t="s">
        <v>325</v>
      </c>
      <c r="AC1787" s="145"/>
      <c r="AD1787" s="173"/>
      <c r="AE1787" s="174"/>
      <c r="AI1787" s="175"/>
      <c r="AS1787" s="61"/>
      <c r="AU1787" s="61"/>
      <c r="AW1787" s="61"/>
      <c r="AY1787" s="61"/>
      <c r="BA1787" s="61"/>
      <c r="BB1787" s="61"/>
      <c r="BC1787" s="61"/>
      <c r="BE1787" s="174"/>
      <c r="BF1787" s="174"/>
      <c r="BG1787" s="174"/>
      <c r="BH1787" s="174"/>
      <c r="BI1787" s="174"/>
      <c r="BJ1787" s="174"/>
      <c r="BK1787" s="174"/>
      <c r="BL1787" s="174"/>
      <c r="BM1787" s="174"/>
      <c r="BN1787" s="174"/>
      <c r="BO1787" s="174"/>
      <c r="BP1787" s="174"/>
      <c r="BQ1787" s="176"/>
    </row>
    <row r="1788" spans="2:96" ht="18.75" x14ac:dyDescent="0.3">
      <c r="K1788" s="135" t="s">
        <v>325</v>
      </c>
      <c r="M1788" s="61" t="s">
        <v>499</v>
      </c>
      <c r="N1788" s="61" t="s">
        <v>1993</v>
      </c>
      <c r="V1788" s="61" t="s">
        <v>490</v>
      </c>
      <c r="W1788" s="61" t="s">
        <v>500</v>
      </c>
      <c r="X1788" s="61">
        <v>303</v>
      </c>
      <c r="AB1788" s="136" t="s">
        <v>414</v>
      </c>
      <c r="AC1788" s="162" t="s">
        <v>501</v>
      </c>
      <c r="AD1788" s="138"/>
      <c r="AE1788" s="39"/>
      <c r="AI1788" s="163"/>
      <c r="AS1788" s="61"/>
      <c r="AU1788" s="61"/>
      <c r="AW1788" s="61"/>
      <c r="AY1788" s="61"/>
      <c r="BA1788" s="61"/>
      <c r="BB1788" s="61"/>
      <c r="BC1788" s="61"/>
      <c r="BE1788" s="39"/>
      <c r="BF1788" s="39"/>
      <c r="BG1788" s="39"/>
      <c r="BH1788" s="39"/>
      <c r="BI1788" s="39"/>
      <c r="BJ1788" s="39"/>
      <c r="BK1788" s="39"/>
      <c r="BL1788" s="39"/>
      <c r="BM1788" s="39"/>
      <c r="BN1788" s="39"/>
      <c r="BO1788" s="39"/>
      <c r="BP1788" s="39"/>
      <c r="BQ1788" s="164"/>
      <c r="BS1788" s="61">
        <v>317734.73</v>
      </c>
      <c r="BT1788" s="61">
        <v>416780.21000000008</v>
      </c>
      <c r="BU1788" s="61">
        <v>497614.68000000005</v>
      </c>
      <c r="BV1788" s="61">
        <v>496498.19411921711</v>
      </c>
      <c r="BW1788" s="61">
        <v>183061.02</v>
      </c>
      <c r="BX1788" s="61">
        <v>549183.05999999994</v>
      </c>
      <c r="BY1788" s="61">
        <v>453670.88</v>
      </c>
      <c r="BZ1788" s="61">
        <v>544405.0560000001</v>
      </c>
      <c r="CA1788" s="61">
        <v>414662.81861398177</v>
      </c>
      <c r="CB1788" s="61">
        <v>535506.2555052354</v>
      </c>
      <c r="CC1788" s="61">
        <v>544461.08571428608</v>
      </c>
      <c r="CD1788" s="61">
        <v>547090.78777622036</v>
      </c>
      <c r="CE1788" s="61">
        <v>563503.51140950702</v>
      </c>
      <c r="CG1788" s="61">
        <v>50852.701984864929</v>
      </c>
      <c r="CH1788" s="61">
        <v>44476.73927146833</v>
      </c>
      <c r="CI1788" s="61">
        <v>46658.355074056359</v>
      </c>
      <c r="CJ1788" s="61">
        <v>48755.528529447001</v>
      </c>
      <c r="CK1788" s="61">
        <v>44307.854600006023</v>
      </c>
      <c r="CL1788" s="61">
        <v>46658.355074056359</v>
      </c>
      <c r="CM1788" s="61">
        <v>48671.086193605443</v>
      </c>
      <c r="CN1788" s="61">
        <v>46658.355074056359</v>
      </c>
      <c r="CO1788" s="61">
        <v>46573.912738214807</v>
      </c>
      <c r="CP1788" s="61">
        <v>48755.528529447001</v>
      </c>
      <c r="CQ1788" s="61">
        <v>46658.355074056359</v>
      </c>
      <c r="CR1788" s="61">
        <v>44476.73926622796</v>
      </c>
    </row>
    <row r="1789" spans="2:96" x14ac:dyDescent="0.25">
      <c r="K1789" s="135" t="s">
        <v>328</v>
      </c>
      <c r="N1789" s="61" t="s">
        <v>1994</v>
      </c>
      <c r="V1789" s="61" t="s">
        <v>490</v>
      </c>
      <c r="W1789" s="61" t="s">
        <v>500</v>
      </c>
      <c r="X1789" s="61">
        <v>303</v>
      </c>
      <c r="AB1789" s="136" t="s">
        <v>414</v>
      </c>
      <c r="AC1789" s="179">
        <v>6340510</v>
      </c>
      <c r="AD1789" s="180" t="s">
        <v>1995</v>
      </c>
      <c r="AE1789" s="139">
        <v>87216.939999999988</v>
      </c>
      <c r="AF1789" s="17">
        <v>404578.59</v>
      </c>
      <c r="AG1789" s="17">
        <v>497260.65</v>
      </c>
      <c r="AH1789" s="140">
        <v>496110.42855380196</v>
      </c>
      <c r="AI1789" s="141">
        <v>182950.75</v>
      </c>
      <c r="AJ1789" s="142">
        <v>548852.25</v>
      </c>
      <c r="AK1789" s="121">
        <v>452708.19999999995</v>
      </c>
      <c r="AL1789" s="142">
        <v>543249.83999999985</v>
      </c>
      <c r="AM1789" s="181">
        <v>414339.40774671308</v>
      </c>
      <c r="AN1789" s="141">
        <v>534479.22080708877</v>
      </c>
      <c r="AO1789" s="140">
        <v>543360.73714285751</v>
      </c>
      <c r="AP1789" s="140">
        <v>546790.40576408035</v>
      </c>
      <c r="AQ1789" s="140">
        <v>563194.1179370028</v>
      </c>
      <c r="AR1789" s="142">
        <v>-14341.867937002797</v>
      </c>
      <c r="AS1789" s="143">
        <v>-2.6130653444534111E-2</v>
      </c>
      <c r="AT1789" s="142">
        <v>-67083.689383200835</v>
      </c>
      <c r="AU1789" s="143">
        <v>-0.13521926878004698</v>
      </c>
      <c r="AV1789" s="142">
        <v>-65933.467937002773</v>
      </c>
      <c r="AW1789" s="143">
        <v>-0.1325933751987067</v>
      </c>
      <c r="AX1789" s="142">
        <v>2061.8442359196488</v>
      </c>
      <c r="AY1789" s="143">
        <v>3.7566471412290806E-3</v>
      </c>
      <c r="AZ1789" s="142">
        <v>-50679.97721027839</v>
      </c>
      <c r="BA1789" s="143">
        <v>-0.10215462988354068</v>
      </c>
      <c r="BB1789" s="142">
        <v>-16403.712172922445</v>
      </c>
      <c r="BC1789" s="143">
        <v>-3.0000000000000065E-2</v>
      </c>
      <c r="BE1789" s="139">
        <v>50825.605395540981</v>
      </c>
      <c r="BF1789" s="139">
        <v>44451.812909679189</v>
      </c>
      <c r="BG1789" s="139">
        <v>46632.406497995202</v>
      </c>
      <c r="BH1789" s="139">
        <v>48729.005946754449</v>
      </c>
      <c r="BI1789" s="139">
        <v>44283.824653492913</v>
      </c>
      <c r="BJ1789" s="139">
        <v>46632.406497995202</v>
      </c>
      <c r="BK1789" s="139">
        <v>48645.011818553525</v>
      </c>
      <c r="BL1789" s="139">
        <v>46632.406497995202</v>
      </c>
      <c r="BM1789" s="139">
        <v>46548.41236979427</v>
      </c>
      <c r="BN1789" s="139">
        <v>48729.005946754449</v>
      </c>
      <c r="BO1789" s="139">
        <v>46632.406497995202</v>
      </c>
      <c r="BP1789" s="139">
        <v>44451.812904452214</v>
      </c>
      <c r="BQ1789" s="144">
        <v>563194.11793700291</v>
      </c>
    </row>
    <row r="1790" spans="2:96" x14ac:dyDescent="0.25">
      <c r="K1790" s="135" t="s">
        <v>328</v>
      </c>
      <c r="N1790" s="61" t="s">
        <v>1996</v>
      </c>
      <c r="V1790" s="61" t="s">
        <v>490</v>
      </c>
      <c r="W1790" s="61" t="s">
        <v>500</v>
      </c>
      <c r="X1790" s="61">
        <v>303</v>
      </c>
      <c r="AB1790" s="136" t="s">
        <v>414</v>
      </c>
      <c r="AC1790" s="179">
        <v>6340515</v>
      </c>
      <c r="AD1790" s="180" t="s">
        <v>1997</v>
      </c>
      <c r="AE1790" s="139">
        <v>42.98</v>
      </c>
      <c r="AF1790" s="17">
        <v>12201.620000000003</v>
      </c>
      <c r="AG1790" s="17">
        <v>354.02999999999992</v>
      </c>
      <c r="AH1790" s="140">
        <v>387.76556541515708</v>
      </c>
      <c r="AI1790" s="141">
        <v>110.27</v>
      </c>
      <c r="AJ1790" s="142">
        <v>330.81</v>
      </c>
      <c r="AK1790" s="121">
        <v>962.67999999999984</v>
      </c>
      <c r="AL1790" s="142">
        <v>1155.2159999999999</v>
      </c>
      <c r="AM1790" s="181">
        <v>323.41086726865854</v>
      </c>
      <c r="AN1790" s="141">
        <v>1027.0346981464984</v>
      </c>
      <c r="AO1790" s="140">
        <v>1100.3485714285714</v>
      </c>
      <c r="AP1790" s="140">
        <v>300.38201213996729</v>
      </c>
      <c r="AQ1790" s="140">
        <v>309.39347250416665</v>
      </c>
      <c r="AR1790" s="142">
        <v>21.41652749583335</v>
      </c>
      <c r="AS1790" s="143">
        <v>6.4739661726771716E-2</v>
      </c>
      <c r="AT1790" s="142">
        <v>78.372092910990432</v>
      </c>
      <c r="AU1790" s="143">
        <v>0.20211204887953932</v>
      </c>
      <c r="AV1790" s="142">
        <v>44.636527495833263</v>
      </c>
      <c r="AW1790" s="143">
        <v>0.12608120073393012</v>
      </c>
      <c r="AX1790" s="142">
        <v>30.427987860032715</v>
      </c>
      <c r="AY1790" s="143">
        <v>9.1980254103662867E-2</v>
      </c>
      <c r="AZ1790" s="142">
        <v>87.383553275189797</v>
      </c>
      <c r="BA1790" s="143">
        <v>0.22535150376654389</v>
      </c>
      <c r="BB1790" s="142">
        <v>-9.0114603641993654</v>
      </c>
      <c r="BC1790" s="143">
        <v>-3.0000000000001154E-2</v>
      </c>
      <c r="BE1790" s="139">
        <v>27.096589323945448</v>
      </c>
      <c r="BF1790" s="139">
        <v>24.926361789141705</v>
      </c>
      <c r="BG1790" s="139">
        <v>25.948576061159912</v>
      </c>
      <c r="BH1790" s="139">
        <v>26.522582692552632</v>
      </c>
      <c r="BI1790" s="139">
        <v>24.029946513115078</v>
      </c>
      <c r="BJ1790" s="139">
        <v>25.948576061159912</v>
      </c>
      <c r="BK1790" s="139">
        <v>26.07437505192723</v>
      </c>
      <c r="BL1790" s="139">
        <v>25.948576061159912</v>
      </c>
      <c r="BM1790" s="139">
        <v>25.50036842053451</v>
      </c>
      <c r="BN1790" s="139">
        <v>26.522582692552632</v>
      </c>
      <c r="BO1790" s="139">
        <v>25.948576061159912</v>
      </c>
      <c r="BP1790" s="139">
        <v>24.92636177575779</v>
      </c>
      <c r="BQ1790" s="144">
        <v>309.39347250416671</v>
      </c>
    </row>
    <row r="1791" spans="2:96" x14ac:dyDescent="0.25">
      <c r="K1791" s="135" t="s">
        <v>328</v>
      </c>
      <c r="N1791" s="61" t="s">
        <v>3624</v>
      </c>
      <c r="V1791" s="61" t="s">
        <v>490</v>
      </c>
      <c r="W1791" s="61" t="s">
        <v>500</v>
      </c>
      <c r="X1791" s="61">
        <v>303</v>
      </c>
      <c r="AB1791" s="136" t="s">
        <v>414</v>
      </c>
      <c r="AC1791" s="179">
        <v>250000004200</v>
      </c>
      <c r="AD1791" s="180" t="s">
        <v>3625</v>
      </c>
      <c r="AE1791" s="139">
        <v>202537.27000000002</v>
      </c>
      <c r="AF1791" s="17">
        <v>0</v>
      </c>
      <c r="AG1791" s="17">
        <v>0</v>
      </c>
      <c r="AH1791" s="140">
        <v>0</v>
      </c>
      <c r="AI1791" s="141">
        <v>0</v>
      </c>
      <c r="AJ1791" s="142">
        <v>0</v>
      </c>
      <c r="AK1791" s="121">
        <v>0</v>
      </c>
      <c r="AL1791" s="142">
        <v>0</v>
      </c>
      <c r="AM1791" s="181">
        <v>0</v>
      </c>
      <c r="AN1791" s="141">
        <v>0</v>
      </c>
      <c r="AO1791" s="140">
        <v>0</v>
      </c>
      <c r="AP1791" s="140">
        <v>0</v>
      </c>
      <c r="AQ1791" s="140">
        <v>0</v>
      </c>
      <c r="AR1791" s="142">
        <v>0</v>
      </c>
      <c r="AS1791" s="143">
        <v>0</v>
      </c>
      <c r="AT1791" s="142">
        <v>0</v>
      </c>
      <c r="AU1791" s="143">
        <v>0</v>
      </c>
      <c r="AV1791" s="142">
        <v>0</v>
      </c>
      <c r="AW1791" s="143">
        <v>0</v>
      </c>
      <c r="AX1791" s="142">
        <v>0</v>
      </c>
      <c r="AY1791" s="143">
        <v>0</v>
      </c>
      <c r="AZ1791" s="142">
        <v>0</v>
      </c>
      <c r="BA1791" s="143">
        <v>0</v>
      </c>
      <c r="BB1791" s="142">
        <v>0</v>
      </c>
      <c r="BC1791" s="143">
        <v>0</v>
      </c>
      <c r="BE1791" s="139">
        <v>0</v>
      </c>
      <c r="BF1791" s="139">
        <v>0</v>
      </c>
      <c r="BG1791" s="139">
        <v>0</v>
      </c>
      <c r="BH1791" s="139">
        <v>0</v>
      </c>
      <c r="BI1791" s="139">
        <v>0</v>
      </c>
      <c r="BJ1791" s="139">
        <v>0</v>
      </c>
      <c r="BK1791" s="139">
        <v>0</v>
      </c>
      <c r="BL1791" s="139">
        <v>0</v>
      </c>
      <c r="BM1791" s="139">
        <v>0</v>
      </c>
      <c r="BN1791" s="139">
        <v>0</v>
      </c>
      <c r="BO1791" s="139">
        <v>0</v>
      </c>
      <c r="BP1791" s="139">
        <v>0</v>
      </c>
      <c r="BQ1791" s="144">
        <v>0</v>
      </c>
    </row>
    <row r="1792" spans="2:96" x14ac:dyDescent="0.25">
      <c r="K1792" s="135" t="s">
        <v>328</v>
      </c>
      <c r="N1792" s="61" t="s">
        <v>3626</v>
      </c>
      <c r="V1792" s="61" t="s">
        <v>490</v>
      </c>
      <c r="W1792" s="61" t="s">
        <v>500</v>
      </c>
      <c r="X1792" s="61">
        <v>303</v>
      </c>
      <c r="AB1792" s="136" t="s">
        <v>414</v>
      </c>
      <c r="AC1792" s="179">
        <v>250000004300</v>
      </c>
      <c r="AD1792" s="180" t="s">
        <v>3627</v>
      </c>
      <c r="AE1792" s="139">
        <v>27937.539999999997</v>
      </c>
      <c r="AF1792" s="17">
        <v>0</v>
      </c>
      <c r="AG1792" s="17">
        <v>0</v>
      </c>
      <c r="AH1792" s="140">
        <v>0</v>
      </c>
      <c r="AI1792" s="141">
        <v>0</v>
      </c>
      <c r="AJ1792" s="142">
        <v>0</v>
      </c>
      <c r="AK1792" s="121">
        <v>0</v>
      </c>
      <c r="AL1792" s="142">
        <v>0</v>
      </c>
      <c r="AM1792" s="181">
        <v>0</v>
      </c>
      <c r="AN1792" s="141">
        <v>0</v>
      </c>
      <c r="AO1792" s="140">
        <v>0</v>
      </c>
      <c r="AP1792" s="140">
        <v>0</v>
      </c>
      <c r="AQ1792" s="140">
        <v>0</v>
      </c>
      <c r="AR1792" s="142">
        <v>0</v>
      </c>
      <c r="AS1792" s="143">
        <v>0</v>
      </c>
      <c r="AT1792" s="142">
        <v>0</v>
      </c>
      <c r="AU1792" s="143">
        <v>0</v>
      </c>
      <c r="AV1792" s="142">
        <v>0</v>
      </c>
      <c r="AW1792" s="143">
        <v>0</v>
      </c>
      <c r="AX1792" s="142">
        <v>0</v>
      </c>
      <c r="AY1792" s="143">
        <v>0</v>
      </c>
      <c r="AZ1792" s="142">
        <v>0</v>
      </c>
      <c r="BA1792" s="143">
        <v>0</v>
      </c>
      <c r="BB1792" s="142">
        <v>0</v>
      </c>
      <c r="BC1792" s="143">
        <v>0</v>
      </c>
      <c r="BE1792" s="139">
        <v>0</v>
      </c>
      <c r="BF1792" s="139">
        <v>0</v>
      </c>
      <c r="BG1792" s="139">
        <v>0</v>
      </c>
      <c r="BH1792" s="139">
        <v>0</v>
      </c>
      <c r="BI1792" s="139">
        <v>0</v>
      </c>
      <c r="BJ1792" s="139">
        <v>0</v>
      </c>
      <c r="BK1792" s="139">
        <v>0</v>
      </c>
      <c r="BL1792" s="139">
        <v>0</v>
      </c>
      <c r="BM1792" s="139">
        <v>0</v>
      </c>
      <c r="BN1792" s="139">
        <v>0</v>
      </c>
      <c r="BO1792" s="139">
        <v>0</v>
      </c>
      <c r="BP1792" s="139">
        <v>0</v>
      </c>
      <c r="BQ1792" s="144">
        <v>0</v>
      </c>
    </row>
    <row r="1793" spans="2:96" ht="18.75" hidden="1" x14ac:dyDescent="0.3">
      <c r="B1793" s="120" t="s">
        <v>318</v>
      </c>
      <c r="C1793" s="120" t="s">
        <v>318</v>
      </c>
      <c r="J1793" s="120" t="s">
        <v>318</v>
      </c>
      <c r="K1793" s="135" t="s">
        <v>321</v>
      </c>
      <c r="N1793" s="61" t="s">
        <v>323</v>
      </c>
      <c r="AC1793" s="145"/>
      <c r="AD1793" s="165"/>
      <c r="AE1793" s="17"/>
      <c r="AI1793" s="163"/>
      <c r="AS1793" s="61"/>
      <c r="AU1793" s="61"/>
      <c r="AW1793" s="61"/>
      <c r="AY1793" s="61"/>
      <c r="BA1793" s="61"/>
      <c r="BB1793" s="61"/>
      <c r="BC1793" s="61"/>
      <c r="BE1793" s="17"/>
      <c r="BF1793" s="17"/>
      <c r="BG1793" s="17"/>
      <c r="BH1793" s="17"/>
      <c r="BI1793" s="17"/>
      <c r="BJ1793" s="17"/>
      <c r="BK1793" s="17"/>
      <c r="BL1793" s="17"/>
      <c r="BM1793" s="17"/>
      <c r="BN1793" s="17"/>
      <c r="BO1793" s="17"/>
      <c r="BP1793" s="17"/>
      <c r="BQ1793" s="166"/>
    </row>
    <row r="1794" spans="2:96" ht="17.25" x14ac:dyDescent="0.3">
      <c r="K1794" s="135" t="s">
        <v>325</v>
      </c>
      <c r="V1794" s="61" t="s">
        <v>490</v>
      </c>
      <c r="W1794" s="61" t="s">
        <v>500</v>
      </c>
      <c r="AB1794" s="136" t="s">
        <v>414</v>
      </c>
      <c r="AC1794" s="167" t="s">
        <v>1998</v>
      </c>
      <c r="AD1794" s="138"/>
      <c r="AE1794" s="168">
        <v>317734.73</v>
      </c>
      <c r="AF1794" s="168">
        <v>416780.21</v>
      </c>
      <c r="AG1794" s="168">
        <v>497614.68000000005</v>
      </c>
      <c r="AH1794" s="169">
        <v>496498.19411921711</v>
      </c>
      <c r="AI1794" s="170">
        <v>183061.02</v>
      </c>
      <c r="AJ1794" s="169">
        <v>549183.05999999994</v>
      </c>
      <c r="AK1794" s="170">
        <v>453670.87999999995</v>
      </c>
      <c r="AL1794" s="169">
        <v>544405.05599999998</v>
      </c>
      <c r="AM1794" s="170">
        <v>414662.81861398177</v>
      </c>
      <c r="AN1794" s="170">
        <v>535506.25550523528</v>
      </c>
      <c r="AO1794" s="169">
        <v>544461.08571428608</v>
      </c>
      <c r="AP1794" s="169">
        <v>547090.78777622036</v>
      </c>
      <c r="AQ1794" s="169">
        <v>563503.51140950702</v>
      </c>
      <c r="AR1794" s="169">
        <v>-14320.451409507077</v>
      </c>
      <c r="AS1794" s="171">
        <v>-2.6075916124410462E-2</v>
      </c>
      <c r="AT1794" s="169">
        <v>-67005.31729028991</v>
      </c>
      <c r="AU1794" s="171">
        <v>-0.13495581269768098</v>
      </c>
      <c r="AV1794" s="169">
        <v>-65888.831409506965</v>
      </c>
      <c r="AW1794" s="171">
        <v>-0.13240934011333219</v>
      </c>
      <c r="AX1794" s="169">
        <v>2092.2722237795824</v>
      </c>
      <c r="AY1794" s="171">
        <v>3.8097901704753651E-3</v>
      </c>
      <c r="AZ1794" s="169">
        <v>-50592.59365700325</v>
      </c>
      <c r="BA1794" s="171">
        <v>-0.10189884727930182</v>
      </c>
      <c r="BB1794" s="169">
        <v>-16412.72363328666</v>
      </c>
      <c r="BC1794" s="171">
        <v>-3.0000000000000089E-2</v>
      </c>
      <c r="BE1794" s="168">
        <v>50852.701984864929</v>
      </c>
      <c r="BF1794" s="168">
        <v>44476.73927146833</v>
      </c>
      <c r="BG1794" s="168">
        <v>46658.355074056359</v>
      </c>
      <c r="BH1794" s="168">
        <v>48755.528529447001</v>
      </c>
      <c r="BI1794" s="168">
        <v>44307.854600006031</v>
      </c>
      <c r="BJ1794" s="168">
        <v>46658.355074056359</v>
      </c>
      <c r="BK1794" s="168">
        <v>48671.08619360545</v>
      </c>
      <c r="BL1794" s="168">
        <v>46658.355074056359</v>
      </c>
      <c r="BM1794" s="168">
        <v>46573.912738214807</v>
      </c>
      <c r="BN1794" s="168">
        <v>48755.528529447001</v>
      </c>
      <c r="BO1794" s="168">
        <v>46658.355074056359</v>
      </c>
      <c r="BP1794" s="168">
        <v>44476.739266227974</v>
      </c>
      <c r="BQ1794" s="172">
        <v>563503.51140950713</v>
      </c>
    </row>
    <row r="1795" spans="2:96" ht="18.75" x14ac:dyDescent="0.3">
      <c r="K1795" s="135" t="s">
        <v>325</v>
      </c>
      <c r="AC1795" s="145"/>
      <c r="AD1795" s="173"/>
      <c r="AE1795" s="174"/>
      <c r="AI1795" s="175"/>
      <c r="AS1795" s="61"/>
      <c r="AU1795" s="61"/>
      <c r="AW1795" s="61"/>
      <c r="AY1795" s="61"/>
      <c r="BA1795" s="61"/>
      <c r="BB1795" s="61"/>
      <c r="BC1795" s="61"/>
      <c r="BE1795" s="174"/>
      <c r="BF1795" s="174"/>
      <c r="BG1795" s="174"/>
      <c r="BH1795" s="174"/>
      <c r="BI1795" s="174"/>
      <c r="BJ1795" s="174"/>
      <c r="BK1795" s="174"/>
      <c r="BL1795" s="174"/>
      <c r="BM1795" s="174"/>
      <c r="BN1795" s="174"/>
      <c r="BO1795" s="174"/>
      <c r="BP1795" s="174"/>
      <c r="BQ1795" s="176"/>
    </row>
    <row r="1796" spans="2:96" ht="18.75" x14ac:dyDescent="0.3">
      <c r="K1796" s="135" t="s">
        <v>325</v>
      </c>
      <c r="M1796" s="61" t="s">
        <v>502</v>
      </c>
      <c r="N1796" s="61" t="s">
        <v>1999</v>
      </c>
      <c r="V1796" s="61" t="s">
        <v>490</v>
      </c>
      <c r="W1796" s="61" t="s">
        <v>503</v>
      </c>
      <c r="X1796" s="61">
        <v>304</v>
      </c>
      <c r="AB1796" s="136" t="s">
        <v>414</v>
      </c>
      <c r="AC1796" s="162" t="s">
        <v>504</v>
      </c>
      <c r="AD1796" s="138"/>
      <c r="AE1796" s="39"/>
      <c r="AI1796" s="163"/>
      <c r="AS1796" s="61"/>
      <c r="AU1796" s="61"/>
      <c r="AW1796" s="61"/>
      <c r="AY1796" s="61"/>
      <c r="BA1796" s="61"/>
      <c r="BB1796" s="61"/>
      <c r="BC1796" s="61"/>
      <c r="BE1796" s="39"/>
      <c r="BF1796" s="39"/>
      <c r="BG1796" s="39"/>
      <c r="BH1796" s="39"/>
      <c r="BI1796" s="39"/>
      <c r="BJ1796" s="39"/>
      <c r="BK1796" s="39"/>
      <c r="BL1796" s="39"/>
      <c r="BM1796" s="39"/>
      <c r="BN1796" s="39"/>
      <c r="BO1796" s="39"/>
      <c r="BP1796" s="39"/>
      <c r="BQ1796" s="164"/>
      <c r="BS1796" s="61">
        <v>120117.81999999998</v>
      </c>
      <c r="BT1796" s="61">
        <v>213428.79</v>
      </c>
      <c r="BU1796" s="61">
        <v>219223.08</v>
      </c>
      <c r="BV1796" s="61">
        <v>204035.23073288894</v>
      </c>
      <c r="BW1796" s="61">
        <v>90594.489999999991</v>
      </c>
      <c r="BX1796" s="61">
        <v>271783.46999999997</v>
      </c>
      <c r="BY1796" s="61">
        <v>208797.31</v>
      </c>
      <c r="BZ1796" s="61">
        <v>250556.772</v>
      </c>
      <c r="CA1796" s="61">
        <v>170029.35894407411</v>
      </c>
      <c r="CB1796" s="61">
        <v>242803.18178881484</v>
      </c>
      <c r="CC1796" s="61">
        <v>257623.73142857131</v>
      </c>
      <c r="CD1796" s="61">
        <v>246329.46576407444</v>
      </c>
      <c r="CE1796" s="61">
        <v>253719.34973699666</v>
      </c>
      <c r="CG1796" s="61">
        <v>21414.788879430696</v>
      </c>
      <c r="CH1796" s="61">
        <v>20969.899769458963</v>
      </c>
      <c r="CI1796" s="61">
        <v>21127.002781876661</v>
      </c>
      <c r="CJ1796" s="61">
        <v>21270.895830651301</v>
      </c>
      <c r="CK1796" s="61">
        <v>20943.479843566656</v>
      </c>
      <c r="CL1796" s="61">
        <v>21127.002781876661</v>
      </c>
      <c r="CM1796" s="61">
        <v>21257.685867694054</v>
      </c>
      <c r="CN1796" s="61">
        <v>21127.002781876661</v>
      </c>
      <c r="CO1796" s="61">
        <v>21113.792818919421</v>
      </c>
      <c r="CP1796" s="61">
        <v>21270.895830651301</v>
      </c>
      <c r="CQ1796" s="61">
        <v>21127.002781876661</v>
      </c>
      <c r="CR1796" s="61">
        <v>20969.899769117637</v>
      </c>
    </row>
    <row r="1797" spans="2:96" x14ac:dyDescent="0.25">
      <c r="K1797" s="135" t="s">
        <v>328</v>
      </c>
      <c r="N1797" s="61" t="s">
        <v>2000</v>
      </c>
      <c r="V1797" s="61" t="s">
        <v>490</v>
      </c>
      <c r="W1797" s="61" t="s">
        <v>503</v>
      </c>
      <c r="X1797" s="61">
        <v>304</v>
      </c>
      <c r="AB1797" s="136" t="s">
        <v>414</v>
      </c>
      <c r="AC1797" s="179">
        <v>6660410</v>
      </c>
      <c r="AD1797" s="180" t="s">
        <v>2001</v>
      </c>
      <c r="AE1797" s="139">
        <v>36781.879999999997</v>
      </c>
      <c r="AF1797" s="17">
        <v>188083.47</v>
      </c>
      <c r="AG1797" s="17">
        <v>199930.1</v>
      </c>
      <c r="AH1797" s="140">
        <v>190673.61272622223</v>
      </c>
      <c r="AI1797" s="141">
        <v>67448.17</v>
      </c>
      <c r="AJ1797" s="142">
        <v>202344.51</v>
      </c>
      <c r="AK1797" s="121">
        <v>162694.48000000001</v>
      </c>
      <c r="AL1797" s="142">
        <v>195233.37599999999</v>
      </c>
      <c r="AM1797" s="181">
        <v>158894.67727185186</v>
      </c>
      <c r="AN1797" s="141">
        <v>194473.41545437038</v>
      </c>
      <c r="AO1797" s="140">
        <v>197429.19428571424</v>
      </c>
      <c r="AP1797" s="140">
        <v>191751.97999999998</v>
      </c>
      <c r="AQ1797" s="140">
        <v>197504.53940000001</v>
      </c>
      <c r="AR1797" s="142">
        <v>4839.9706000000006</v>
      </c>
      <c r="AS1797" s="143">
        <v>2.3919455981286572E-2</v>
      </c>
      <c r="AT1797" s="142">
        <v>-6830.9266737777798</v>
      </c>
      <c r="AU1797" s="143">
        <v>-3.5825233371887345E-2</v>
      </c>
      <c r="AV1797" s="142">
        <v>2425.5605999999971</v>
      </c>
      <c r="AW1797" s="143">
        <v>1.2132043149080588E-2</v>
      </c>
      <c r="AX1797" s="142">
        <v>10592.530000000028</v>
      </c>
      <c r="AY1797" s="143">
        <v>5.2348986389598749E-2</v>
      </c>
      <c r="AZ1797" s="142">
        <v>-1078.3672737777524</v>
      </c>
      <c r="BA1797" s="143">
        <v>-5.6555663804730063E-3</v>
      </c>
      <c r="BB1797" s="142">
        <v>-5752.5594000000274</v>
      </c>
      <c r="BC1797" s="143">
        <v>-3.0000000000000145E-2</v>
      </c>
      <c r="BE1797" s="139">
        <v>16458.711616666667</v>
      </c>
      <c r="BF1797" s="139">
        <v>16458.711616666667</v>
      </c>
      <c r="BG1797" s="139">
        <v>16458.711616666667</v>
      </c>
      <c r="BH1797" s="139">
        <v>16458.711616666667</v>
      </c>
      <c r="BI1797" s="139">
        <v>16458.711616666667</v>
      </c>
      <c r="BJ1797" s="139">
        <v>16458.711616666667</v>
      </c>
      <c r="BK1797" s="139">
        <v>16458.711616666667</v>
      </c>
      <c r="BL1797" s="139">
        <v>16458.711616666667</v>
      </c>
      <c r="BM1797" s="139">
        <v>16458.711616666667</v>
      </c>
      <c r="BN1797" s="139">
        <v>16458.711616666667</v>
      </c>
      <c r="BO1797" s="139">
        <v>16458.711616666667</v>
      </c>
      <c r="BP1797" s="139">
        <v>16458.711616666667</v>
      </c>
      <c r="BQ1797" s="144">
        <v>197504.53940000001</v>
      </c>
    </row>
    <row r="1798" spans="2:96" x14ac:dyDescent="0.25">
      <c r="K1798" s="135" t="s">
        <v>328</v>
      </c>
      <c r="N1798" s="61" t="s">
        <v>2002</v>
      </c>
      <c r="V1798" s="61" t="s">
        <v>490</v>
      </c>
      <c r="W1798" s="61" t="s">
        <v>503</v>
      </c>
      <c r="X1798" s="61">
        <v>304</v>
      </c>
      <c r="AB1798" s="136" t="s">
        <v>414</v>
      </c>
      <c r="AC1798" s="179">
        <v>6660419</v>
      </c>
      <c r="AD1798" s="180" t="s">
        <v>2003</v>
      </c>
      <c r="AE1798" s="139">
        <v>2150.37</v>
      </c>
      <c r="AF1798" s="17">
        <v>0</v>
      </c>
      <c r="AG1798" s="17">
        <v>0</v>
      </c>
      <c r="AH1798" s="140">
        <v>0.30213333336303599</v>
      </c>
      <c r="AI1798" s="141">
        <v>0</v>
      </c>
      <c r="AJ1798" s="142">
        <v>0</v>
      </c>
      <c r="AK1798" s="121">
        <v>0</v>
      </c>
      <c r="AL1798" s="142">
        <v>0</v>
      </c>
      <c r="AM1798" s="181">
        <v>0.25177777780253002</v>
      </c>
      <c r="AN1798" s="141">
        <v>5.0355555560505971E-2</v>
      </c>
      <c r="AO1798" s="140">
        <v>0</v>
      </c>
      <c r="AP1798" s="140">
        <v>0</v>
      </c>
      <c r="AQ1798" s="140">
        <v>0</v>
      </c>
      <c r="AR1798" s="142">
        <v>0</v>
      </c>
      <c r="AS1798" s="143">
        <v>0</v>
      </c>
      <c r="AT1798" s="142">
        <v>0.30213333336303599</v>
      </c>
      <c r="AU1798" s="143">
        <v>1</v>
      </c>
      <c r="AV1798" s="142">
        <v>0</v>
      </c>
      <c r="AW1798" s="143">
        <v>0</v>
      </c>
      <c r="AX1798" s="142">
        <v>0</v>
      </c>
      <c r="AY1798" s="143">
        <v>0</v>
      </c>
      <c r="AZ1798" s="142">
        <v>0.30213333336303599</v>
      </c>
      <c r="BA1798" s="143">
        <v>1</v>
      </c>
      <c r="BB1798" s="142">
        <v>0</v>
      </c>
      <c r="BC1798" s="143">
        <v>0</v>
      </c>
      <c r="BE1798" s="139">
        <v>0</v>
      </c>
      <c r="BF1798" s="139">
        <v>0</v>
      </c>
      <c r="BG1798" s="139">
        <v>0</v>
      </c>
      <c r="BH1798" s="139">
        <v>0</v>
      </c>
      <c r="BI1798" s="139">
        <v>0</v>
      </c>
      <c r="BJ1798" s="139">
        <v>0</v>
      </c>
      <c r="BK1798" s="139">
        <v>0</v>
      </c>
      <c r="BL1798" s="139">
        <v>0</v>
      </c>
      <c r="BM1798" s="139">
        <v>0</v>
      </c>
      <c r="BN1798" s="139">
        <v>0</v>
      </c>
      <c r="BO1798" s="139">
        <v>0</v>
      </c>
      <c r="BP1798" s="139">
        <v>0</v>
      </c>
      <c r="BQ1798" s="144">
        <v>0</v>
      </c>
    </row>
    <row r="1799" spans="2:96" x14ac:dyDescent="0.25">
      <c r="K1799" s="135" t="s">
        <v>328</v>
      </c>
      <c r="N1799" s="61" t="s">
        <v>2004</v>
      </c>
      <c r="V1799" s="61" t="s">
        <v>490</v>
      </c>
      <c r="W1799" s="61" t="s">
        <v>503</v>
      </c>
      <c r="X1799" s="61">
        <v>304</v>
      </c>
      <c r="AB1799" s="136" t="s">
        <v>414</v>
      </c>
      <c r="AC1799" s="179">
        <v>6660420</v>
      </c>
      <c r="AD1799" s="180" t="s">
        <v>2005</v>
      </c>
      <c r="AE1799" s="139">
        <v>30</v>
      </c>
      <c r="AF1799" s="17">
        <v>2591.2800000000002</v>
      </c>
      <c r="AG1799" s="17">
        <v>693.75</v>
      </c>
      <c r="AH1799" s="140">
        <v>1118.811269333336</v>
      </c>
      <c r="AI1799" s="141">
        <v>1039.95</v>
      </c>
      <c r="AJ1799" s="142">
        <v>3119.8500000000004</v>
      </c>
      <c r="AK1799" s="121">
        <v>1189.95</v>
      </c>
      <c r="AL1799" s="142">
        <v>1427.94</v>
      </c>
      <c r="AM1799" s="181">
        <v>932.34272444444684</v>
      </c>
      <c r="AN1799" s="141">
        <v>1376.4185448888893</v>
      </c>
      <c r="AO1799" s="140">
        <v>1782.7714285714301</v>
      </c>
      <c r="AP1799" s="140">
        <v>4733.7</v>
      </c>
      <c r="AQ1799" s="140">
        <v>4875.7110000000002</v>
      </c>
      <c r="AR1799" s="142">
        <v>-1755.8609999999999</v>
      </c>
      <c r="AS1799" s="143">
        <v>-0.56280301937593147</v>
      </c>
      <c r="AT1799" s="142">
        <v>-3756.8997306666643</v>
      </c>
      <c r="AU1799" s="143">
        <v>-3.3579387637964007</v>
      </c>
      <c r="AV1799" s="142">
        <v>-4181.9610000000002</v>
      </c>
      <c r="AW1799" s="143">
        <v>-6.0280518918918924</v>
      </c>
      <c r="AX1799" s="142">
        <v>-1613.8499999999995</v>
      </c>
      <c r="AY1799" s="143">
        <v>-0.5172844848310012</v>
      </c>
      <c r="AZ1799" s="142">
        <v>-3614.8887306666638</v>
      </c>
      <c r="BA1799" s="143">
        <v>-3.2310085085401945</v>
      </c>
      <c r="BB1799" s="142">
        <v>-142.01100000000042</v>
      </c>
      <c r="BC1799" s="143">
        <v>-3.0000000000000089E-2</v>
      </c>
      <c r="BE1799" s="139">
        <v>406.30925000000002</v>
      </c>
      <c r="BF1799" s="139">
        <v>406.30925000000002</v>
      </c>
      <c r="BG1799" s="139">
        <v>406.30925000000002</v>
      </c>
      <c r="BH1799" s="139">
        <v>406.30925000000002</v>
      </c>
      <c r="BI1799" s="139">
        <v>406.30925000000002</v>
      </c>
      <c r="BJ1799" s="139">
        <v>406.30925000000002</v>
      </c>
      <c r="BK1799" s="139">
        <v>406.30925000000002</v>
      </c>
      <c r="BL1799" s="139">
        <v>406.30925000000002</v>
      </c>
      <c r="BM1799" s="139">
        <v>406.30925000000002</v>
      </c>
      <c r="BN1799" s="139">
        <v>406.30925000000002</v>
      </c>
      <c r="BO1799" s="139">
        <v>406.30925000000002</v>
      </c>
      <c r="BP1799" s="139">
        <v>406.30925000000002</v>
      </c>
      <c r="BQ1799" s="144">
        <v>4875.7110000000011</v>
      </c>
    </row>
    <row r="1800" spans="2:96" x14ac:dyDescent="0.25">
      <c r="K1800" s="135" t="s">
        <v>328</v>
      </c>
      <c r="N1800" s="61" t="s">
        <v>2006</v>
      </c>
      <c r="V1800" s="61" t="s">
        <v>490</v>
      </c>
      <c r="W1800" s="61" t="s">
        <v>503</v>
      </c>
      <c r="X1800" s="61">
        <v>304</v>
      </c>
      <c r="AB1800" s="136" t="s">
        <v>414</v>
      </c>
      <c r="AC1800" s="179">
        <v>6660490</v>
      </c>
      <c r="AD1800" s="180" t="s">
        <v>2007</v>
      </c>
      <c r="AE1800" s="139">
        <v>462</v>
      </c>
      <c r="AF1800" s="17">
        <v>10549.04</v>
      </c>
      <c r="AG1800" s="17">
        <v>6970.39</v>
      </c>
      <c r="AH1800" s="140">
        <v>5341.0571720000044</v>
      </c>
      <c r="AI1800" s="141">
        <v>7473.48</v>
      </c>
      <c r="AJ1800" s="142">
        <v>22420.44</v>
      </c>
      <c r="AK1800" s="121">
        <v>21437.59</v>
      </c>
      <c r="AL1800" s="142">
        <v>25725.108</v>
      </c>
      <c r="AM1800" s="181">
        <v>4450.88097666667</v>
      </c>
      <c r="AN1800" s="141">
        <v>22327.766195333334</v>
      </c>
      <c r="AO1800" s="140">
        <v>25858.611428571417</v>
      </c>
      <c r="AP1800" s="140">
        <v>7331.0299999999988</v>
      </c>
      <c r="AQ1800" s="140">
        <v>7550.9609</v>
      </c>
      <c r="AR1800" s="142">
        <v>14869.479099999999</v>
      </c>
      <c r="AS1800" s="143">
        <v>0.66321085134814484</v>
      </c>
      <c r="AT1800" s="142">
        <v>-2209.9037279999957</v>
      </c>
      <c r="AU1800" s="143">
        <v>-0.41375773687374301</v>
      </c>
      <c r="AV1800" s="142">
        <v>-580.57089999999971</v>
      </c>
      <c r="AW1800" s="143">
        <v>-8.329102101890995E-2</v>
      </c>
      <c r="AX1800" s="142">
        <v>15089.41</v>
      </c>
      <c r="AY1800" s="143">
        <v>0.67302024402732508</v>
      </c>
      <c r="AZ1800" s="142">
        <v>-1989.9728279999945</v>
      </c>
      <c r="BA1800" s="143">
        <v>-0.37258032706188615</v>
      </c>
      <c r="BB1800" s="142">
        <v>-219.9309000000012</v>
      </c>
      <c r="BC1800" s="143">
        <v>-3.0000000000000169E-2</v>
      </c>
      <c r="BE1800" s="139">
        <v>629.24674166666659</v>
      </c>
      <c r="BF1800" s="139">
        <v>629.24674166666659</v>
      </c>
      <c r="BG1800" s="139">
        <v>629.24674166666659</v>
      </c>
      <c r="BH1800" s="139">
        <v>629.24674166666659</v>
      </c>
      <c r="BI1800" s="139">
        <v>629.24674166666659</v>
      </c>
      <c r="BJ1800" s="139">
        <v>629.24674166666659</v>
      </c>
      <c r="BK1800" s="139">
        <v>629.24674166666659</v>
      </c>
      <c r="BL1800" s="139">
        <v>629.24674166666659</v>
      </c>
      <c r="BM1800" s="139">
        <v>629.24674166666659</v>
      </c>
      <c r="BN1800" s="139">
        <v>629.24674166666659</v>
      </c>
      <c r="BO1800" s="139">
        <v>629.24674166666659</v>
      </c>
      <c r="BP1800" s="139">
        <v>629.24674166666659</v>
      </c>
      <c r="BQ1800" s="144">
        <v>7550.9609000000009</v>
      </c>
    </row>
    <row r="1801" spans="2:96" x14ac:dyDescent="0.25">
      <c r="K1801" s="135" t="s">
        <v>328</v>
      </c>
      <c r="N1801" s="61" t="s">
        <v>2008</v>
      </c>
      <c r="V1801" s="61" t="s">
        <v>490</v>
      </c>
      <c r="W1801" s="61" t="s">
        <v>503</v>
      </c>
      <c r="X1801" s="61">
        <v>304</v>
      </c>
      <c r="AB1801" s="136" t="s">
        <v>414</v>
      </c>
      <c r="AC1801" s="179">
        <v>6662470</v>
      </c>
      <c r="AD1801" s="180" t="s">
        <v>2009</v>
      </c>
      <c r="AE1801" s="139">
        <v>8794.01</v>
      </c>
      <c r="AF1801" s="17">
        <v>10167.07</v>
      </c>
      <c r="AG1801" s="17">
        <v>10826.09</v>
      </c>
      <c r="AH1801" s="140">
        <v>5898.7185359999949</v>
      </c>
      <c r="AI1801" s="141">
        <v>13464.94</v>
      </c>
      <c r="AJ1801" s="142">
        <v>40394.82</v>
      </c>
      <c r="AK1801" s="121">
        <v>20756.93</v>
      </c>
      <c r="AL1801" s="142">
        <v>24908.316000000003</v>
      </c>
      <c r="AM1801" s="181">
        <v>4915.5987799999948</v>
      </c>
      <c r="AN1801" s="141">
        <v>21740.049756</v>
      </c>
      <c r="AO1801" s="140">
        <v>27893.108571428536</v>
      </c>
      <c r="AP1801" s="140">
        <v>40165.505764074449</v>
      </c>
      <c r="AQ1801" s="140">
        <v>41370.470936996673</v>
      </c>
      <c r="AR1801" s="142">
        <v>-975.65093699667341</v>
      </c>
      <c r="AS1801" s="143">
        <v>-2.4152872496935832E-2</v>
      </c>
      <c r="AT1801" s="142">
        <v>-35471.75240099668</v>
      </c>
      <c r="AU1801" s="143">
        <v>-6.0134675327381499</v>
      </c>
      <c r="AV1801" s="142">
        <v>-30544.380936996673</v>
      </c>
      <c r="AW1801" s="143">
        <v>-2.8213677271292474</v>
      </c>
      <c r="AX1801" s="142">
        <v>229.31423592555075</v>
      </c>
      <c r="AY1801" s="143">
        <v>5.676822818508679E-3</v>
      </c>
      <c r="AZ1801" s="142">
        <v>-34266.787228074456</v>
      </c>
      <c r="BA1801" s="143">
        <v>-5.8091917793574286</v>
      </c>
      <c r="BB1801" s="142">
        <v>-1204.9651729222242</v>
      </c>
      <c r="BC1801" s="143">
        <v>-2.9999999999999766E-2</v>
      </c>
      <c r="BE1801" s="139">
        <v>3719.0489794306964</v>
      </c>
      <c r="BF1801" s="139">
        <v>3274.1598694589629</v>
      </c>
      <c r="BG1801" s="139">
        <v>3431.2628818766616</v>
      </c>
      <c r="BH1801" s="139">
        <v>3575.1559306512995</v>
      </c>
      <c r="BI1801" s="139">
        <v>3247.7399435666575</v>
      </c>
      <c r="BJ1801" s="139">
        <v>3431.2628818766616</v>
      </c>
      <c r="BK1801" s="139">
        <v>3561.9459676940569</v>
      </c>
      <c r="BL1801" s="139">
        <v>3431.2628818766616</v>
      </c>
      <c r="BM1801" s="139">
        <v>3418.0529189194203</v>
      </c>
      <c r="BN1801" s="139">
        <v>3575.1559306512995</v>
      </c>
      <c r="BO1801" s="139">
        <v>3431.2628818766616</v>
      </c>
      <c r="BP1801" s="139">
        <v>3274.1598691176387</v>
      </c>
      <c r="BQ1801" s="144">
        <v>41370.470936996673</v>
      </c>
    </row>
    <row r="1802" spans="2:96" x14ac:dyDescent="0.25">
      <c r="K1802" s="135" t="s">
        <v>328</v>
      </c>
      <c r="N1802" s="61" t="s">
        <v>2010</v>
      </c>
      <c r="V1802" s="61" t="s">
        <v>490</v>
      </c>
      <c r="W1802" s="61" t="s">
        <v>503</v>
      </c>
      <c r="X1802" s="61">
        <v>304</v>
      </c>
      <c r="AB1802" s="136" t="s">
        <v>414</v>
      </c>
      <c r="AC1802" s="179">
        <v>6669610</v>
      </c>
      <c r="AD1802" s="180" t="s">
        <v>2011</v>
      </c>
      <c r="AE1802" s="139">
        <v>9.75</v>
      </c>
      <c r="AF1802" s="17">
        <v>2037.93</v>
      </c>
      <c r="AG1802" s="17">
        <v>802.75</v>
      </c>
      <c r="AH1802" s="140">
        <v>1002.7288959999997</v>
      </c>
      <c r="AI1802" s="141">
        <v>939.5</v>
      </c>
      <c r="AJ1802" s="142">
        <v>2818.5</v>
      </c>
      <c r="AK1802" s="121">
        <v>2489.91</v>
      </c>
      <c r="AL1802" s="142">
        <v>2987.8919999999998</v>
      </c>
      <c r="AM1802" s="181">
        <v>835.60741333333294</v>
      </c>
      <c r="AN1802" s="141">
        <v>2657.0314826666668</v>
      </c>
      <c r="AO1802" s="140">
        <v>4268.4171428571399</v>
      </c>
      <c r="AP1802" s="140">
        <v>2347.25</v>
      </c>
      <c r="AQ1802" s="140">
        <v>2417.6675000000037</v>
      </c>
      <c r="AR1802" s="142">
        <v>400.83249999999634</v>
      </c>
      <c r="AS1802" s="143">
        <v>0.14221483058364248</v>
      </c>
      <c r="AT1802" s="142">
        <v>-1414.938604000004</v>
      </c>
      <c r="AU1802" s="143">
        <v>-1.4110878918961605</v>
      </c>
      <c r="AV1802" s="142">
        <v>-1614.9175000000037</v>
      </c>
      <c r="AW1802" s="143">
        <v>-2.0117315478044269</v>
      </c>
      <c r="AX1802" s="142">
        <v>471.25</v>
      </c>
      <c r="AY1802" s="143">
        <v>0.16719886464431435</v>
      </c>
      <c r="AZ1802" s="142">
        <v>-1344.5211040000004</v>
      </c>
      <c r="BA1802" s="143">
        <v>-1.3408620309671426</v>
      </c>
      <c r="BB1802" s="142">
        <v>-70.417500000003656</v>
      </c>
      <c r="BC1802" s="143">
        <v>-3.0000000000001557E-2</v>
      </c>
      <c r="BE1802" s="139">
        <v>201.47229166666696</v>
      </c>
      <c r="BF1802" s="139">
        <v>201.47229166666696</v>
      </c>
      <c r="BG1802" s="139">
        <v>201.47229166666696</v>
      </c>
      <c r="BH1802" s="139">
        <v>201.47229166666696</v>
      </c>
      <c r="BI1802" s="139">
        <v>201.47229166666696</v>
      </c>
      <c r="BJ1802" s="139">
        <v>201.47229166666696</v>
      </c>
      <c r="BK1802" s="139">
        <v>201.47229166666696</v>
      </c>
      <c r="BL1802" s="139">
        <v>201.47229166666696</v>
      </c>
      <c r="BM1802" s="139">
        <v>201.47229166666696</v>
      </c>
      <c r="BN1802" s="139">
        <v>201.47229166666696</v>
      </c>
      <c r="BO1802" s="139">
        <v>201.47229166666696</v>
      </c>
      <c r="BP1802" s="139">
        <v>201.47229166666696</v>
      </c>
      <c r="BQ1802" s="144">
        <v>2417.6675000000037</v>
      </c>
    </row>
    <row r="1803" spans="2:96" x14ac:dyDescent="0.25">
      <c r="K1803" s="135" t="s">
        <v>328</v>
      </c>
      <c r="N1803" s="61" t="s">
        <v>2012</v>
      </c>
      <c r="V1803" s="61" t="s">
        <v>490</v>
      </c>
      <c r="W1803" s="61" t="s">
        <v>503</v>
      </c>
      <c r="X1803" s="61">
        <v>304</v>
      </c>
      <c r="AB1803" s="136" t="s">
        <v>414</v>
      </c>
      <c r="AC1803" s="179">
        <v>6680019</v>
      </c>
      <c r="AD1803" s="180" t="s">
        <v>2013</v>
      </c>
      <c r="AE1803" s="139">
        <v>0</v>
      </c>
      <c r="AF1803" s="17">
        <v>0</v>
      </c>
      <c r="AG1803" s="17">
        <v>0</v>
      </c>
      <c r="AH1803" s="140">
        <v>0</v>
      </c>
      <c r="AI1803" s="141">
        <v>228.45</v>
      </c>
      <c r="AJ1803" s="142">
        <v>685.34999999999991</v>
      </c>
      <c r="AK1803" s="121">
        <v>228.45</v>
      </c>
      <c r="AL1803" s="142">
        <v>274.14</v>
      </c>
      <c r="AM1803" s="181">
        <v>0</v>
      </c>
      <c r="AN1803" s="141">
        <v>228.45</v>
      </c>
      <c r="AO1803" s="140">
        <v>391.62857142857104</v>
      </c>
      <c r="AP1803" s="140">
        <v>0</v>
      </c>
      <c r="AQ1803" s="140">
        <v>0</v>
      </c>
      <c r="AR1803" s="142">
        <v>685.34999999999991</v>
      </c>
      <c r="AS1803" s="143">
        <v>1</v>
      </c>
      <c r="AT1803" s="142">
        <v>0</v>
      </c>
      <c r="AU1803" s="143">
        <v>0</v>
      </c>
      <c r="AV1803" s="142">
        <v>0</v>
      </c>
      <c r="AW1803" s="143">
        <v>0</v>
      </c>
      <c r="AX1803" s="142">
        <v>685.34999999999991</v>
      </c>
      <c r="AY1803" s="143">
        <v>1</v>
      </c>
      <c r="AZ1803" s="142">
        <v>0</v>
      </c>
      <c r="BA1803" s="143">
        <v>0</v>
      </c>
      <c r="BB1803" s="142">
        <v>0</v>
      </c>
      <c r="BC1803" s="143">
        <v>0</v>
      </c>
      <c r="BE1803" s="139">
        <v>0</v>
      </c>
      <c r="BF1803" s="139">
        <v>0</v>
      </c>
      <c r="BG1803" s="139">
        <v>0</v>
      </c>
      <c r="BH1803" s="139">
        <v>0</v>
      </c>
      <c r="BI1803" s="139">
        <v>0</v>
      </c>
      <c r="BJ1803" s="139">
        <v>0</v>
      </c>
      <c r="BK1803" s="139">
        <v>0</v>
      </c>
      <c r="BL1803" s="139">
        <v>0</v>
      </c>
      <c r="BM1803" s="139">
        <v>0</v>
      </c>
      <c r="BN1803" s="139">
        <v>0</v>
      </c>
      <c r="BO1803" s="139">
        <v>0</v>
      </c>
      <c r="BP1803" s="139">
        <v>0</v>
      </c>
      <c r="BQ1803" s="144">
        <v>0</v>
      </c>
    </row>
    <row r="1804" spans="2:96" x14ac:dyDescent="0.25">
      <c r="K1804" s="135" t="s">
        <v>328</v>
      </c>
      <c r="N1804" s="61" t="s">
        <v>3628</v>
      </c>
      <c r="V1804" s="61" t="s">
        <v>490</v>
      </c>
      <c r="W1804" s="61" t="s">
        <v>503</v>
      </c>
      <c r="X1804" s="61">
        <v>304</v>
      </c>
      <c r="AB1804" s="136" t="s">
        <v>414</v>
      </c>
      <c r="AC1804" s="179">
        <v>250000004600</v>
      </c>
      <c r="AD1804" s="180" t="s">
        <v>3629</v>
      </c>
      <c r="AE1804" s="139">
        <v>40075.019999999982</v>
      </c>
      <c r="AF1804" s="17">
        <v>0</v>
      </c>
      <c r="AG1804" s="17">
        <v>0</v>
      </c>
      <c r="AH1804" s="140">
        <v>0</v>
      </c>
      <c r="AI1804" s="141">
        <v>0</v>
      </c>
      <c r="AJ1804" s="142">
        <v>0</v>
      </c>
      <c r="AK1804" s="121">
        <v>0</v>
      </c>
      <c r="AL1804" s="142">
        <v>0</v>
      </c>
      <c r="AM1804" s="181">
        <v>0</v>
      </c>
      <c r="AN1804" s="141">
        <v>0</v>
      </c>
      <c r="AO1804" s="140">
        <v>0</v>
      </c>
      <c r="AP1804" s="140">
        <v>0</v>
      </c>
      <c r="AQ1804" s="140">
        <v>0</v>
      </c>
      <c r="AR1804" s="142">
        <v>0</v>
      </c>
      <c r="AS1804" s="143">
        <v>0</v>
      </c>
      <c r="AT1804" s="142">
        <v>0</v>
      </c>
      <c r="AU1804" s="143">
        <v>0</v>
      </c>
      <c r="AV1804" s="142">
        <v>0</v>
      </c>
      <c r="AW1804" s="143">
        <v>0</v>
      </c>
      <c r="AX1804" s="142">
        <v>0</v>
      </c>
      <c r="AY1804" s="143">
        <v>0</v>
      </c>
      <c r="AZ1804" s="142">
        <v>0</v>
      </c>
      <c r="BA1804" s="143">
        <v>0</v>
      </c>
      <c r="BB1804" s="142">
        <v>0</v>
      </c>
      <c r="BC1804" s="143">
        <v>0</v>
      </c>
      <c r="BE1804" s="139">
        <v>0</v>
      </c>
      <c r="BF1804" s="139">
        <v>0</v>
      </c>
      <c r="BG1804" s="139">
        <v>0</v>
      </c>
      <c r="BH1804" s="139">
        <v>0</v>
      </c>
      <c r="BI1804" s="139">
        <v>0</v>
      </c>
      <c r="BJ1804" s="139">
        <v>0</v>
      </c>
      <c r="BK1804" s="139">
        <v>0</v>
      </c>
      <c r="BL1804" s="139">
        <v>0</v>
      </c>
      <c r="BM1804" s="139">
        <v>0</v>
      </c>
      <c r="BN1804" s="139">
        <v>0</v>
      </c>
      <c r="BO1804" s="139">
        <v>0</v>
      </c>
      <c r="BP1804" s="139">
        <v>0</v>
      </c>
      <c r="BQ1804" s="144">
        <v>0</v>
      </c>
    </row>
    <row r="1805" spans="2:96" x14ac:dyDescent="0.25">
      <c r="K1805" s="135" t="s">
        <v>328</v>
      </c>
      <c r="N1805" s="61" t="s">
        <v>3630</v>
      </c>
      <c r="V1805" s="61" t="s">
        <v>490</v>
      </c>
      <c r="W1805" s="61" t="s">
        <v>503</v>
      </c>
      <c r="X1805" s="61">
        <v>304</v>
      </c>
      <c r="AB1805" s="136" t="s">
        <v>414</v>
      </c>
      <c r="AC1805" s="179">
        <v>250000004601</v>
      </c>
      <c r="AD1805" s="180" t="s">
        <v>3631</v>
      </c>
      <c r="AE1805" s="139">
        <v>295.37</v>
      </c>
      <c r="AF1805" s="17">
        <v>0</v>
      </c>
      <c r="AG1805" s="17">
        <v>0</v>
      </c>
      <c r="AH1805" s="140">
        <v>0</v>
      </c>
      <c r="AI1805" s="141">
        <v>0</v>
      </c>
      <c r="AJ1805" s="142">
        <v>0</v>
      </c>
      <c r="AK1805" s="121">
        <v>0</v>
      </c>
      <c r="AL1805" s="142">
        <v>0</v>
      </c>
      <c r="AM1805" s="181">
        <v>0</v>
      </c>
      <c r="AN1805" s="141">
        <v>0</v>
      </c>
      <c r="AO1805" s="140">
        <v>0</v>
      </c>
      <c r="AP1805" s="140">
        <v>0</v>
      </c>
      <c r="AQ1805" s="140">
        <v>0</v>
      </c>
      <c r="AR1805" s="142">
        <v>0</v>
      </c>
      <c r="AS1805" s="143">
        <v>0</v>
      </c>
      <c r="AT1805" s="142">
        <v>0</v>
      </c>
      <c r="AU1805" s="143">
        <v>0</v>
      </c>
      <c r="AV1805" s="142">
        <v>0</v>
      </c>
      <c r="AW1805" s="143">
        <v>0</v>
      </c>
      <c r="AX1805" s="142">
        <v>0</v>
      </c>
      <c r="AY1805" s="143">
        <v>0</v>
      </c>
      <c r="AZ1805" s="142">
        <v>0</v>
      </c>
      <c r="BA1805" s="143">
        <v>0</v>
      </c>
      <c r="BB1805" s="142">
        <v>0</v>
      </c>
      <c r="BC1805" s="143">
        <v>0</v>
      </c>
      <c r="BE1805" s="139">
        <v>0</v>
      </c>
      <c r="BF1805" s="139">
        <v>0</v>
      </c>
      <c r="BG1805" s="139">
        <v>0</v>
      </c>
      <c r="BH1805" s="139">
        <v>0</v>
      </c>
      <c r="BI1805" s="139">
        <v>0</v>
      </c>
      <c r="BJ1805" s="139">
        <v>0</v>
      </c>
      <c r="BK1805" s="139">
        <v>0</v>
      </c>
      <c r="BL1805" s="139">
        <v>0</v>
      </c>
      <c r="BM1805" s="139">
        <v>0</v>
      </c>
      <c r="BN1805" s="139">
        <v>0</v>
      </c>
      <c r="BO1805" s="139">
        <v>0</v>
      </c>
      <c r="BP1805" s="139">
        <v>0</v>
      </c>
      <c r="BQ1805" s="144">
        <v>0</v>
      </c>
    </row>
    <row r="1806" spans="2:96" x14ac:dyDescent="0.25">
      <c r="K1806" s="135" t="s">
        <v>328</v>
      </c>
      <c r="N1806" s="61" t="s">
        <v>3632</v>
      </c>
      <c r="V1806" s="61" t="s">
        <v>490</v>
      </c>
      <c r="W1806" s="61" t="s">
        <v>503</v>
      </c>
      <c r="X1806" s="61">
        <v>304</v>
      </c>
      <c r="AB1806" s="136" t="s">
        <v>414</v>
      </c>
      <c r="AC1806" s="179">
        <v>250000004680</v>
      </c>
      <c r="AD1806" s="180" t="s">
        <v>3633</v>
      </c>
      <c r="AE1806" s="139">
        <v>1385.8</v>
      </c>
      <c r="AF1806" s="17">
        <v>0</v>
      </c>
      <c r="AG1806" s="17">
        <v>0</v>
      </c>
      <c r="AH1806" s="140">
        <v>0</v>
      </c>
      <c r="AI1806" s="141">
        <v>0</v>
      </c>
      <c r="AJ1806" s="142">
        <v>0</v>
      </c>
      <c r="AK1806" s="121">
        <v>0</v>
      </c>
      <c r="AL1806" s="142">
        <v>0</v>
      </c>
      <c r="AM1806" s="181">
        <v>0</v>
      </c>
      <c r="AN1806" s="141">
        <v>0</v>
      </c>
      <c r="AO1806" s="140">
        <v>0</v>
      </c>
      <c r="AP1806" s="140">
        <v>0</v>
      </c>
      <c r="AQ1806" s="140">
        <v>0</v>
      </c>
      <c r="AR1806" s="142">
        <v>0</v>
      </c>
      <c r="AS1806" s="143">
        <v>0</v>
      </c>
      <c r="AT1806" s="142">
        <v>0</v>
      </c>
      <c r="AU1806" s="143">
        <v>0</v>
      </c>
      <c r="AV1806" s="142">
        <v>0</v>
      </c>
      <c r="AW1806" s="143">
        <v>0</v>
      </c>
      <c r="AX1806" s="142">
        <v>0</v>
      </c>
      <c r="AY1806" s="143">
        <v>0</v>
      </c>
      <c r="AZ1806" s="142">
        <v>0</v>
      </c>
      <c r="BA1806" s="143">
        <v>0</v>
      </c>
      <c r="BB1806" s="142">
        <v>0</v>
      </c>
      <c r="BC1806" s="143">
        <v>0</v>
      </c>
      <c r="BE1806" s="139">
        <v>0</v>
      </c>
      <c r="BF1806" s="139">
        <v>0</v>
      </c>
      <c r="BG1806" s="139">
        <v>0</v>
      </c>
      <c r="BH1806" s="139">
        <v>0</v>
      </c>
      <c r="BI1806" s="139">
        <v>0</v>
      </c>
      <c r="BJ1806" s="139">
        <v>0</v>
      </c>
      <c r="BK1806" s="139">
        <v>0</v>
      </c>
      <c r="BL1806" s="139">
        <v>0</v>
      </c>
      <c r="BM1806" s="139">
        <v>0</v>
      </c>
      <c r="BN1806" s="139">
        <v>0</v>
      </c>
      <c r="BO1806" s="139">
        <v>0</v>
      </c>
      <c r="BP1806" s="139">
        <v>0</v>
      </c>
      <c r="BQ1806" s="144">
        <v>0</v>
      </c>
    </row>
    <row r="1807" spans="2:96" x14ac:dyDescent="0.25">
      <c r="K1807" s="135" t="s">
        <v>328</v>
      </c>
      <c r="N1807" s="61" t="s">
        <v>3634</v>
      </c>
      <c r="V1807" s="61" t="s">
        <v>490</v>
      </c>
      <c r="W1807" s="61" t="s">
        <v>503</v>
      </c>
      <c r="X1807" s="61">
        <v>304</v>
      </c>
      <c r="AB1807" s="136" t="s">
        <v>414</v>
      </c>
      <c r="AC1807" s="179">
        <v>250000004690</v>
      </c>
      <c r="AD1807" s="180" t="s">
        <v>3635</v>
      </c>
      <c r="AE1807" s="139">
        <v>28036.83</v>
      </c>
      <c r="AF1807" s="17">
        <v>0</v>
      </c>
      <c r="AG1807" s="17">
        <v>0</v>
      </c>
      <c r="AH1807" s="140">
        <v>0</v>
      </c>
      <c r="AI1807" s="141">
        <v>0</v>
      </c>
      <c r="AJ1807" s="142">
        <v>0</v>
      </c>
      <c r="AK1807" s="121">
        <v>0</v>
      </c>
      <c r="AL1807" s="142">
        <v>0</v>
      </c>
      <c r="AM1807" s="181">
        <v>0</v>
      </c>
      <c r="AN1807" s="141">
        <v>0</v>
      </c>
      <c r="AO1807" s="140">
        <v>0</v>
      </c>
      <c r="AP1807" s="140">
        <v>0</v>
      </c>
      <c r="AQ1807" s="140">
        <v>0</v>
      </c>
      <c r="AR1807" s="142">
        <v>0</v>
      </c>
      <c r="AS1807" s="143">
        <v>0</v>
      </c>
      <c r="AT1807" s="142">
        <v>0</v>
      </c>
      <c r="AU1807" s="143">
        <v>0</v>
      </c>
      <c r="AV1807" s="142">
        <v>0</v>
      </c>
      <c r="AW1807" s="143">
        <v>0</v>
      </c>
      <c r="AX1807" s="142">
        <v>0</v>
      </c>
      <c r="AY1807" s="143">
        <v>0</v>
      </c>
      <c r="AZ1807" s="142">
        <v>0</v>
      </c>
      <c r="BA1807" s="143">
        <v>0</v>
      </c>
      <c r="BB1807" s="142">
        <v>0</v>
      </c>
      <c r="BC1807" s="143">
        <v>0</v>
      </c>
      <c r="BE1807" s="139">
        <v>0</v>
      </c>
      <c r="BF1807" s="139">
        <v>0</v>
      </c>
      <c r="BG1807" s="139">
        <v>0</v>
      </c>
      <c r="BH1807" s="139">
        <v>0</v>
      </c>
      <c r="BI1807" s="139">
        <v>0</v>
      </c>
      <c r="BJ1807" s="139">
        <v>0</v>
      </c>
      <c r="BK1807" s="139">
        <v>0</v>
      </c>
      <c r="BL1807" s="139">
        <v>0</v>
      </c>
      <c r="BM1807" s="139">
        <v>0</v>
      </c>
      <c r="BN1807" s="139">
        <v>0</v>
      </c>
      <c r="BO1807" s="139">
        <v>0</v>
      </c>
      <c r="BP1807" s="139">
        <v>0</v>
      </c>
      <c r="BQ1807" s="144">
        <v>0</v>
      </c>
    </row>
    <row r="1808" spans="2:96" x14ac:dyDescent="0.25">
      <c r="K1808" s="135" t="s">
        <v>328</v>
      </c>
      <c r="N1808" s="61" t="s">
        <v>3636</v>
      </c>
      <c r="V1808" s="61" t="s">
        <v>490</v>
      </c>
      <c r="W1808" s="61" t="s">
        <v>503</v>
      </c>
      <c r="X1808" s="61">
        <v>304</v>
      </c>
      <c r="AB1808" s="136" t="s">
        <v>414</v>
      </c>
      <c r="AC1808" s="179">
        <v>250000005100</v>
      </c>
      <c r="AD1808" s="180" t="s">
        <v>3637</v>
      </c>
      <c r="AE1808" s="139">
        <v>438.32</v>
      </c>
      <c r="AF1808" s="17">
        <v>0</v>
      </c>
      <c r="AG1808" s="17">
        <v>0</v>
      </c>
      <c r="AH1808" s="140">
        <v>0</v>
      </c>
      <c r="AI1808" s="141">
        <v>0</v>
      </c>
      <c r="AJ1808" s="142">
        <v>0</v>
      </c>
      <c r="AK1808" s="121">
        <v>0</v>
      </c>
      <c r="AL1808" s="142">
        <v>0</v>
      </c>
      <c r="AM1808" s="181">
        <v>0</v>
      </c>
      <c r="AN1808" s="141">
        <v>0</v>
      </c>
      <c r="AO1808" s="140">
        <v>0</v>
      </c>
      <c r="AP1808" s="140">
        <v>0</v>
      </c>
      <c r="AQ1808" s="140">
        <v>0</v>
      </c>
      <c r="AR1808" s="142">
        <v>0</v>
      </c>
      <c r="AS1808" s="143">
        <v>0</v>
      </c>
      <c r="AT1808" s="142">
        <v>0</v>
      </c>
      <c r="AU1808" s="143">
        <v>0</v>
      </c>
      <c r="AV1808" s="142">
        <v>0</v>
      </c>
      <c r="AW1808" s="143">
        <v>0</v>
      </c>
      <c r="AX1808" s="142">
        <v>0</v>
      </c>
      <c r="AY1808" s="143">
        <v>0</v>
      </c>
      <c r="AZ1808" s="142">
        <v>0</v>
      </c>
      <c r="BA1808" s="143">
        <v>0</v>
      </c>
      <c r="BB1808" s="142">
        <v>0</v>
      </c>
      <c r="BC1808" s="143">
        <v>0</v>
      </c>
      <c r="BE1808" s="139">
        <v>0</v>
      </c>
      <c r="BF1808" s="139">
        <v>0</v>
      </c>
      <c r="BG1808" s="139">
        <v>0</v>
      </c>
      <c r="BH1808" s="139">
        <v>0</v>
      </c>
      <c r="BI1808" s="139">
        <v>0</v>
      </c>
      <c r="BJ1808" s="139">
        <v>0</v>
      </c>
      <c r="BK1808" s="139">
        <v>0</v>
      </c>
      <c r="BL1808" s="139">
        <v>0</v>
      </c>
      <c r="BM1808" s="139">
        <v>0</v>
      </c>
      <c r="BN1808" s="139">
        <v>0</v>
      </c>
      <c r="BO1808" s="139">
        <v>0</v>
      </c>
      <c r="BP1808" s="139">
        <v>0</v>
      </c>
      <c r="BQ1808" s="144">
        <v>0</v>
      </c>
    </row>
    <row r="1809" spans="2:96" x14ac:dyDescent="0.25">
      <c r="K1809" s="135" t="s">
        <v>328</v>
      </c>
      <c r="N1809" s="61" t="s">
        <v>3638</v>
      </c>
      <c r="V1809" s="61" t="s">
        <v>490</v>
      </c>
      <c r="W1809" s="61" t="s">
        <v>503</v>
      </c>
      <c r="X1809" s="61">
        <v>304</v>
      </c>
      <c r="AB1809" s="136" t="s">
        <v>414</v>
      </c>
      <c r="AC1809" s="179">
        <v>250000006100</v>
      </c>
      <c r="AD1809" s="180" t="s">
        <v>3639</v>
      </c>
      <c r="AE1809" s="139">
        <v>1658.47</v>
      </c>
      <c r="AF1809" s="17">
        <v>0</v>
      </c>
      <c r="AG1809" s="17">
        <v>0</v>
      </c>
      <c r="AH1809" s="140">
        <v>0</v>
      </c>
      <c r="AI1809" s="141">
        <v>0</v>
      </c>
      <c r="AJ1809" s="142">
        <v>0</v>
      </c>
      <c r="AK1809" s="121">
        <v>0</v>
      </c>
      <c r="AL1809" s="142">
        <v>0</v>
      </c>
      <c r="AM1809" s="181">
        <v>0</v>
      </c>
      <c r="AN1809" s="141">
        <v>0</v>
      </c>
      <c r="AO1809" s="140">
        <v>0</v>
      </c>
      <c r="AP1809" s="140">
        <v>0</v>
      </c>
      <c r="AQ1809" s="140">
        <v>0</v>
      </c>
      <c r="AR1809" s="142">
        <v>0</v>
      </c>
      <c r="AS1809" s="143">
        <v>0</v>
      </c>
      <c r="AT1809" s="142">
        <v>0</v>
      </c>
      <c r="AU1809" s="143">
        <v>0</v>
      </c>
      <c r="AV1809" s="142">
        <v>0</v>
      </c>
      <c r="AW1809" s="143">
        <v>0</v>
      </c>
      <c r="AX1809" s="142">
        <v>0</v>
      </c>
      <c r="AY1809" s="143">
        <v>0</v>
      </c>
      <c r="AZ1809" s="142">
        <v>0</v>
      </c>
      <c r="BA1809" s="143">
        <v>0</v>
      </c>
      <c r="BB1809" s="142">
        <v>0</v>
      </c>
      <c r="BC1809" s="143">
        <v>0</v>
      </c>
      <c r="BE1809" s="139">
        <v>0</v>
      </c>
      <c r="BF1809" s="139">
        <v>0</v>
      </c>
      <c r="BG1809" s="139">
        <v>0</v>
      </c>
      <c r="BH1809" s="139">
        <v>0</v>
      </c>
      <c r="BI1809" s="139">
        <v>0</v>
      </c>
      <c r="BJ1809" s="139">
        <v>0</v>
      </c>
      <c r="BK1809" s="139">
        <v>0</v>
      </c>
      <c r="BL1809" s="139">
        <v>0</v>
      </c>
      <c r="BM1809" s="139">
        <v>0</v>
      </c>
      <c r="BN1809" s="139">
        <v>0</v>
      </c>
      <c r="BO1809" s="139">
        <v>0</v>
      </c>
      <c r="BP1809" s="139">
        <v>0</v>
      </c>
      <c r="BQ1809" s="144">
        <v>0</v>
      </c>
    </row>
    <row r="1810" spans="2:96" ht="18.75" hidden="1" x14ac:dyDescent="0.3">
      <c r="B1810" s="120" t="s">
        <v>318</v>
      </c>
      <c r="C1810" s="120" t="s">
        <v>318</v>
      </c>
      <c r="J1810" s="120" t="s">
        <v>318</v>
      </c>
      <c r="K1810" s="135" t="s">
        <v>321</v>
      </c>
      <c r="N1810" s="61" t="s">
        <v>323</v>
      </c>
      <c r="AC1810" s="145"/>
      <c r="AD1810" s="165"/>
      <c r="AE1810" s="17"/>
      <c r="AI1810" s="163"/>
      <c r="AS1810" s="61"/>
      <c r="AU1810" s="61"/>
      <c r="AW1810" s="61"/>
      <c r="AY1810" s="61"/>
      <c r="BA1810" s="61"/>
      <c r="BB1810" s="61"/>
      <c r="BC1810" s="61"/>
      <c r="BE1810" s="17"/>
      <c r="BF1810" s="17"/>
      <c r="BG1810" s="17"/>
      <c r="BH1810" s="17"/>
      <c r="BI1810" s="17"/>
      <c r="BJ1810" s="17"/>
      <c r="BK1810" s="17"/>
      <c r="BL1810" s="17"/>
      <c r="BM1810" s="17"/>
      <c r="BN1810" s="17"/>
      <c r="BO1810" s="17"/>
      <c r="BP1810" s="17"/>
      <c r="BQ1810" s="166"/>
    </row>
    <row r="1811" spans="2:96" ht="17.25" x14ac:dyDescent="0.3">
      <c r="K1811" s="135" t="s">
        <v>325</v>
      </c>
      <c r="V1811" s="61" t="s">
        <v>490</v>
      </c>
      <c r="W1811" s="61" t="s">
        <v>503</v>
      </c>
      <c r="AB1811" s="136" t="s">
        <v>414</v>
      </c>
      <c r="AC1811" s="167" t="s">
        <v>2014</v>
      </c>
      <c r="AD1811" s="138"/>
      <c r="AE1811" s="168">
        <v>120117.81999999999</v>
      </c>
      <c r="AF1811" s="168">
        <v>213428.79</v>
      </c>
      <c r="AG1811" s="168">
        <v>219223.08000000002</v>
      </c>
      <c r="AH1811" s="169">
        <v>204035.23073288891</v>
      </c>
      <c r="AI1811" s="170">
        <v>90594.489999999991</v>
      </c>
      <c r="AJ1811" s="169">
        <v>271783.46999999997</v>
      </c>
      <c r="AK1811" s="170">
        <v>208797.31000000003</v>
      </c>
      <c r="AL1811" s="169">
        <v>250556.77200000006</v>
      </c>
      <c r="AM1811" s="170">
        <v>170029.35894407413</v>
      </c>
      <c r="AN1811" s="170">
        <v>242803.18178881481</v>
      </c>
      <c r="AO1811" s="169">
        <v>257623.73142857134</v>
      </c>
      <c r="AP1811" s="169">
        <v>246329.46576407444</v>
      </c>
      <c r="AQ1811" s="169">
        <v>253719.34973699672</v>
      </c>
      <c r="AR1811" s="169">
        <v>18064.120263003249</v>
      </c>
      <c r="AS1811" s="171">
        <v>6.6465117481218597E-2</v>
      </c>
      <c r="AT1811" s="169">
        <v>-49684.119004107808</v>
      </c>
      <c r="AU1811" s="171">
        <v>-0.24350754928765891</v>
      </c>
      <c r="AV1811" s="169">
        <v>-34496.269736996706</v>
      </c>
      <c r="AW1811" s="171">
        <v>-0.15735692490497216</v>
      </c>
      <c r="AX1811" s="169">
        <v>25454.004235925531</v>
      </c>
      <c r="AY1811" s="171">
        <v>9.3655453865260946E-2</v>
      </c>
      <c r="AZ1811" s="169">
        <v>-42294.235031185526</v>
      </c>
      <c r="BA1811" s="171">
        <v>-0.20728888280355212</v>
      </c>
      <c r="BB1811" s="169">
        <v>-7389.8839729222818</v>
      </c>
      <c r="BC1811" s="171">
        <v>-3.0000000000000197E-2</v>
      </c>
      <c r="BE1811" s="168">
        <v>21414.788879430696</v>
      </c>
      <c r="BF1811" s="168">
        <v>20969.899769458963</v>
      </c>
      <c r="BG1811" s="168">
        <v>21127.002781876661</v>
      </c>
      <c r="BH1811" s="168">
        <v>21270.895830651301</v>
      </c>
      <c r="BI1811" s="168">
        <v>20943.479843566656</v>
      </c>
      <c r="BJ1811" s="168">
        <v>21127.002781876661</v>
      </c>
      <c r="BK1811" s="168">
        <v>21257.685867694057</v>
      </c>
      <c r="BL1811" s="168">
        <v>21127.002781876661</v>
      </c>
      <c r="BM1811" s="168">
        <v>21113.792818919421</v>
      </c>
      <c r="BN1811" s="168">
        <v>21270.895830651301</v>
      </c>
      <c r="BO1811" s="168">
        <v>21127.002781876661</v>
      </c>
      <c r="BP1811" s="168">
        <v>20969.899769117637</v>
      </c>
      <c r="BQ1811" s="172">
        <v>253719.34973699672</v>
      </c>
    </row>
    <row r="1812" spans="2:96" ht="18.75" x14ac:dyDescent="0.3">
      <c r="K1812" s="135" t="s">
        <v>325</v>
      </c>
      <c r="AC1812" s="145"/>
      <c r="AD1812" s="173"/>
      <c r="AE1812" s="174"/>
      <c r="AI1812" s="175"/>
      <c r="AS1812" s="61"/>
      <c r="AU1812" s="61"/>
      <c r="AW1812" s="61"/>
      <c r="AY1812" s="61"/>
      <c r="BA1812" s="61"/>
      <c r="BB1812" s="61"/>
      <c r="BC1812" s="61"/>
      <c r="BE1812" s="174"/>
      <c r="BF1812" s="174"/>
      <c r="BG1812" s="174"/>
      <c r="BH1812" s="174"/>
      <c r="BI1812" s="174"/>
      <c r="BJ1812" s="174"/>
      <c r="BK1812" s="174"/>
      <c r="BL1812" s="174"/>
      <c r="BM1812" s="174"/>
      <c r="BN1812" s="174"/>
      <c r="BO1812" s="174"/>
      <c r="BP1812" s="174"/>
      <c r="BQ1812" s="176"/>
    </row>
    <row r="1813" spans="2:96" ht="18.75" x14ac:dyDescent="0.3">
      <c r="K1813" s="135" t="s">
        <v>325</v>
      </c>
      <c r="M1813" s="61" t="s">
        <v>505</v>
      </c>
      <c r="N1813" s="61" t="s">
        <v>2015</v>
      </c>
      <c r="V1813" s="61" t="s">
        <v>490</v>
      </c>
      <c r="W1813" s="61" t="s">
        <v>506</v>
      </c>
      <c r="X1813" s="61">
        <v>305</v>
      </c>
      <c r="AB1813" s="136" t="s">
        <v>414</v>
      </c>
      <c r="AC1813" s="162" t="s">
        <v>507</v>
      </c>
      <c r="AD1813" s="138"/>
      <c r="AE1813" s="39"/>
      <c r="AI1813" s="163"/>
      <c r="AS1813" s="61"/>
      <c r="AU1813" s="61"/>
      <c r="AW1813" s="61"/>
      <c r="AY1813" s="61"/>
      <c r="BA1813" s="61"/>
      <c r="BB1813" s="61"/>
      <c r="BC1813" s="61"/>
      <c r="BE1813" s="39"/>
      <c r="BF1813" s="39"/>
      <c r="BG1813" s="39"/>
      <c r="BH1813" s="39"/>
      <c r="BI1813" s="39"/>
      <c r="BJ1813" s="39"/>
      <c r="BK1813" s="39"/>
      <c r="BL1813" s="39"/>
      <c r="BM1813" s="39"/>
      <c r="BN1813" s="39"/>
      <c r="BO1813" s="39"/>
      <c r="BP1813" s="39"/>
      <c r="BQ1813" s="164"/>
      <c r="BS1813" s="61">
        <v>13486759.689999999</v>
      </c>
      <c r="BT1813" s="61">
        <v>12125581.52</v>
      </c>
      <c r="BU1813" s="61">
        <v>11659191.1</v>
      </c>
      <c r="BV1813" s="61">
        <v>10825251.425189942</v>
      </c>
      <c r="BW1813" s="61">
        <v>3731221.33</v>
      </c>
      <c r="BX1813" s="61">
        <v>11193663.99</v>
      </c>
      <c r="BY1813" s="61">
        <v>9245835.3300000001</v>
      </c>
      <c r="BZ1813" s="61">
        <v>11095002.396000002</v>
      </c>
      <c r="CA1813" s="61">
        <v>9022695.635991618</v>
      </c>
      <c r="CB1813" s="61">
        <v>11048391.119198324</v>
      </c>
      <c r="CC1813" s="61">
        <v>15331798.697142854</v>
      </c>
      <c r="CD1813" s="61">
        <v>9973664.7585262116</v>
      </c>
      <c r="CE1813" s="61">
        <v>10266274.701282004</v>
      </c>
      <c r="CG1813" s="61">
        <v>840693.81481002993</v>
      </c>
      <c r="CH1813" s="61">
        <v>856105.54960455059</v>
      </c>
      <c r="CI1813" s="61">
        <v>860184.50481002999</v>
      </c>
      <c r="CJ1813" s="61">
        <v>859978.50481002987</v>
      </c>
      <c r="CK1813" s="61">
        <v>857516.33919359162</v>
      </c>
      <c r="CL1813" s="61">
        <v>857060.51481002988</v>
      </c>
      <c r="CM1813" s="61">
        <v>856550.50960455055</v>
      </c>
      <c r="CN1813" s="61">
        <v>855834.81481002993</v>
      </c>
      <c r="CO1813" s="61">
        <v>854876.75960455055</v>
      </c>
      <c r="CP1813" s="61">
        <v>855834.81481002993</v>
      </c>
      <c r="CQ1813" s="61">
        <v>855628.81481003005</v>
      </c>
      <c r="CR1813" s="61">
        <v>856009.75960455055</v>
      </c>
    </row>
    <row r="1814" spans="2:96" x14ac:dyDescent="0.25">
      <c r="K1814" s="135" t="s">
        <v>328</v>
      </c>
      <c r="N1814" s="61" t="s">
        <v>2016</v>
      </c>
      <c r="V1814" s="61" t="s">
        <v>490</v>
      </c>
      <c r="W1814" s="61" t="s">
        <v>506</v>
      </c>
      <c r="X1814" s="61">
        <v>305</v>
      </c>
      <c r="AB1814" s="136" t="s">
        <v>414</v>
      </c>
      <c r="AC1814" s="179">
        <v>6640091</v>
      </c>
      <c r="AD1814" s="180" t="s">
        <v>2017</v>
      </c>
      <c r="AE1814" s="139">
        <v>1416024.25</v>
      </c>
      <c r="AF1814" s="17">
        <v>3735878.2600000002</v>
      </c>
      <c r="AG1814" s="17">
        <v>4132124.25</v>
      </c>
      <c r="AH1814" s="140">
        <v>3776810.2456</v>
      </c>
      <c r="AI1814" s="141">
        <v>1150511.6900000002</v>
      </c>
      <c r="AJ1814" s="142">
        <v>3451535.0700000003</v>
      </c>
      <c r="AK1814" s="121">
        <v>2848949.9499999997</v>
      </c>
      <c r="AL1814" s="142">
        <v>3418739.94</v>
      </c>
      <c r="AM1814" s="181">
        <v>3148994.6529999999</v>
      </c>
      <c r="AN1814" s="141">
        <v>3476765.5425999998</v>
      </c>
      <c r="AO1814" s="140">
        <v>7505483.7771428563</v>
      </c>
      <c r="AP1814" s="140">
        <v>3212874.9840601943</v>
      </c>
      <c r="AQ1814" s="140">
        <v>3309261.2335819993</v>
      </c>
      <c r="AR1814" s="142">
        <v>142273.83641800098</v>
      </c>
      <c r="AS1814" s="143">
        <v>4.1220452214035003E-2</v>
      </c>
      <c r="AT1814" s="142">
        <v>467549.01201800071</v>
      </c>
      <c r="AU1814" s="143">
        <v>0.12379467900530541</v>
      </c>
      <c r="AV1814" s="142">
        <v>822863.01641800068</v>
      </c>
      <c r="AW1814" s="143">
        <v>0.19913801392056416</v>
      </c>
      <c r="AX1814" s="142">
        <v>238660.08593980595</v>
      </c>
      <c r="AY1814" s="143">
        <v>6.9146070110713359E-2</v>
      </c>
      <c r="AZ1814" s="142">
        <v>563935.26153980568</v>
      </c>
      <c r="BA1814" s="143">
        <v>0.14931522233524774</v>
      </c>
      <c r="BB1814" s="142">
        <v>-96386.249521804973</v>
      </c>
      <c r="BC1814" s="143">
        <v>-2.9999999999999732E-2</v>
      </c>
      <c r="BE1814" s="139">
        <v>261961.1861318333</v>
      </c>
      <c r="BF1814" s="139">
        <v>277102.1861318333</v>
      </c>
      <c r="BG1814" s="139">
        <v>277308.1861318333</v>
      </c>
      <c r="BH1814" s="139">
        <v>277102.1861318333</v>
      </c>
      <c r="BI1814" s="139">
        <v>276896.1861318333</v>
      </c>
      <c r="BJ1814" s="139">
        <v>276896.1861318333</v>
      </c>
      <c r="BK1814" s="139">
        <v>276896.1861318333</v>
      </c>
      <c r="BL1814" s="139">
        <v>277102.1861318333</v>
      </c>
      <c r="BM1814" s="139">
        <v>276896.1861318333</v>
      </c>
      <c r="BN1814" s="139">
        <v>277102.1861318333</v>
      </c>
      <c r="BO1814" s="139">
        <v>276896.1861318333</v>
      </c>
      <c r="BP1814" s="139">
        <v>277102.1861318333</v>
      </c>
      <c r="BQ1814" s="144">
        <v>3309261.2335819989</v>
      </c>
    </row>
    <row r="1815" spans="2:96" x14ac:dyDescent="0.25">
      <c r="K1815" s="135" t="s">
        <v>328</v>
      </c>
      <c r="N1815" s="61" t="s">
        <v>2018</v>
      </c>
      <c r="V1815" s="61" t="s">
        <v>490</v>
      </c>
      <c r="W1815" s="61" t="s">
        <v>506</v>
      </c>
      <c r="X1815" s="61">
        <v>305</v>
      </c>
      <c r="AB1815" s="136" t="s">
        <v>414</v>
      </c>
      <c r="AC1815" s="179">
        <v>6640094</v>
      </c>
      <c r="AD1815" s="180" t="s">
        <v>2019</v>
      </c>
      <c r="AE1815" s="139">
        <v>0</v>
      </c>
      <c r="AF1815" s="17">
        <v>0</v>
      </c>
      <c r="AG1815" s="17">
        <v>0</v>
      </c>
      <c r="AH1815" s="140">
        <v>0</v>
      </c>
      <c r="AI1815" s="141">
        <v>0</v>
      </c>
      <c r="AJ1815" s="142">
        <v>0</v>
      </c>
      <c r="AK1815" s="121">
        <v>0</v>
      </c>
      <c r="AL1815" s="142">
        <v>0</v>
      </c>
      <c r="AM1815" s="181">
        <v>0</v>
      </c>
      <c r="AN1815" s="141">
        <v>0</v>
      </c>
      <c r="AO1815" s="140">
        <v>0</v>
      </c>
      <c r="AP1815" s="140">
        <v>100427.184466019</v>
      </c>
      <c r="AQ1815" s="140">
        <v>103440</v>
      </c>
      <c r="AR1815" s="142">
        <v>-103440</v>
      </c>
      <c r="AS1815" s="143">
        <v>0</v>
      </c>
      <c r="AT1815" s="142">
        <v>-103440</v>
      </c>
      <c r="AU1815" s="143">
        <v>0</v>
      </c>
      <c r="AV1815" s="142">
        <v>-103440</v>
      </c>
      <c r="AW1815" s="143">
        <v>0</v>
      </c>
      <c r="AX1815" s="142">
        <v>-100427.184466019</v>
      </c>
      <c r="AY1815" s="143">
        <v>0</v>
      </c>
      <c r="AZ1815" s="142">
        <v>-100427.184466019</v>
      </c>
      <c r="BA1815" s="143">
        <v>0</v>
      </c>
      <c r="BB1815" s="142">
        <v>-3012.8155339810037</v>
      </c>
      <c r="BC1815" s="143">
        <v>-3.0000000000004318E-2</v>
      </c>
      <c r="BE1815" s="139">
        <v>8620</v>
      </c>
      <c r="BF1815" s="139">
        <v>8620</v>
      </c>
      <c r="BG1815" s="139">
        <v>8620</v>
      </c>
      <c r="BH1815" s="139">
        <v>8620</v>
      </c>
      <c r="BI1815" s="139">
        <v>8620</v>
      </c>
      <c r="BJ1815" s="139">
        <v>8620</v>
      </c>
      <c r="BK1815" s="139">
        <v>8620</v>
      </c>
      <c r="BL1815" s="139">
        <v>8620</v>
      </c>
      <c r="BM1815" s="139">
        <v>8620</v>
      </c>
      <c r="BN1815" s="139">
        <v>8620</v>
      </c>
      <c r="BO1815" s="139">
        <v>8620</v>
      </c>
      <c r="BP1815" s="139">
        <v>8620</v>
      </c>
      <c r="BQ1815" s="144">
        <v>103440</v>
      </c>
    </row>
    <row r="1816" spans="2:96" x14ac:dyDescent="0.25">
      <c r="K1816" s="135" t="s">
        <v>328</v>
      </c>
      <c r="N1816" s="61" t="s">
        <v>3640</v>
      </c>
      <c r="V1816" s="61" t="s">
        <v>490</v>
      </c>
      <c r="W1816" s="61" t="s">
        <v>506</v>
      </c>
      <c r="X1816" s="61">
        <v>305</v>
      </c>
      <c r="AB1816" s="136" t="s">
        <v>414</v>
      </c>
      <c r="AC1816" s="179">
        <v>6640097</v>
      </c>
      <c r="AD1816" s="180" t="s">
        <v>3641</v>
      </c>
      <c r="AE1816" s="139">
        <v>31955.699999999997</v>
      </c>
      <c r="AF1816" s="17">
        <v>54583.28</v>
      </c>
      <c r="AG1816" s="17">
        <v>0</v>
      </c>
      <c r="AH1816" s="140">
        <v>0</v>
      </c>
      <c r="AI1816" s="141">
        <v>0</v>
      </c>
      <c r="AJ1816" s="142">
        <v>0</v>
      </c>
      <c r="AK1816" s="121">
        <v>0</v>
      </c>
      <c r="AL1816" s="142">
        <v>0</v>
      </c>
      <c r="AM1816" s="181">
        <v>0</v>
      </c>
      <c r="AN1816" s="141">
        <v>0</v>
      </c>
      <c r="AO1816" s="140">
        <v>0</v>
      </c>
      <c r="AP1816" s="140">
        <v>0</v>
      </c>
      <c r="AQ1816" s="140">
        <v>0</v>
      </c>
      <c r="AR1816" s="142">
        <v>0</v>
      </c>
      <c r="AS1816" s="143">
        <v>0</v>
      </c>
      <c r="AT1816" s="142">
        <v>0</v>
      </c>
      <c r="AU1816" s="143">
        <v>0</v>
      </c>
      <c r="AV1816" s="142">
        <v>0</v>
      </c>
      <c r="AW1816" s="143">
        <v>0</v>
      </c>
      <c r="AX1816" s="142">
        <v>0</v>
      </c>
      <c r="AY1816" s="143">
        <v>0</v>
      </c>
      <c r="AZ1816" s="142">
        <v>0</v>
      </c>
      <c r="BA1816" s="143">
        <v>0</v>
      </c>
      <c r="BB1816" s="142">
        <v>0</v>
      </c>
      <c r="BC1816" s="143">
        <v>0</v>
      </c>
      <c r="BE1816" s="139">
        <v>0</v>
      </c>
      <c r="BF1816" s="139">
        <v>0</v>
      </c>
      <c r="BG1816" s="139">
        <v>0</v>
      </c>
      <c r="BH1816" s="139">
        <v>0</v>
      </c>
      <c r="BI1816" s="139">
        <v>0</v>
      </c>
      <c r="BJ1816" s="139">
        <v>0</v>
      </c>
      <c r="BK1816" s="139">
        <v>0</v>
      </c>
      <c r="BL1816" s="139">
        <v>0</v>
      </c>
      <c r="BM1816" s="139">
        <v>0</v>
      </c>
      <c r="BN1816" s="139">
        <v>0</v>
      </c>
      <c r="BO1816" s="139">
        <v>0</v>
      </c>
      <c r="BP1816" s="139">
        <v>0</v>
      </c>
      <c r="BQ1816" s="144">
        <v>0</v>
      </c>
    </row>
    <row r="1817" spans="2:96" x14ac:dyDescent="0.25">
      <c r="K1817" s="135" t="s">
        <v>328</v>
      </c>
      <c r="N1817" s="61" t="s">
        <v>2020</v>
      </c>
      <c r="V1817" s="61" t="s">
        <v>490</v>
      </c>
      <c r="W1817" s="61" t="s">
        <v>506</v>
      </c>
      <c r="X1817" s="61">
        <v>305</v>
      </c>
      <c r="AB1817" s="136" t="s">
        <v>414</v>
      </c>
      <c r="AC1817" s="179">
        <v>6640100</v>
      </c>
      <c r="AD1817" s="180" t="s">
        <v>2021</v>
      </c>
      <c r="AE1817" s="139">
        <v>1755</v>
      </c>
      <c r="AF1817" s="17">
        <v>0</v>
      </c>
      <c r="AG1817" s="17">
        <v>0</v>
      </c>
      <c r="AH1817" s="140">
        <v>7564.7045333333381</v>
      </c>
      <c r="AI1817" s="141">
        <v>0</v>
      </c>
      <c r="AJ1817" s="142">
        <v>0</v>
      </c>
      <c r="AK1817" s="121">
        <v>0</v>
      </c>
      <c r="AL1817" s="142">
        <v>0</v>
      </c>
      <c r="AM1817" s="181">
        <v>6303.9204444444485</v>
      </c>
      <c r="AN1817" s="141">
        <v>1260.7840888888895</v>
      </c>
      <c r="AO1817" s="140">
        <v>0</v>
      </c>
      <c r="AP1817" s="140">
        <v>7500</v>
      </c>
      <c r="AQ1817" s="140">
        <v>7725</v>
      </c>
      <c r="AR1817" s="142">
        <v>-7725</v>
      </c>
      <c r="AS1817" s="143">
        <v>0</v>
      </c>
      <c r="AT1817" s="142">
        <v>-160.29546666666192</v>
      </c>
      <c r="AU1817" s="143">
        <v>-2.1189917723862344E-2</v>
      </c>
      <c r="AV1817" s="142">
        <v>-7725</v>
      </c>
      <c r="AW1817" s="143">
        <v>0</v>
      </c>
      <c r="AX1817" s="142">
        <v>-7500</v>
      </c>
      <c r="AY1817" s="143">
        <v>0</v>
      </c>
      <c r="AZ1817" s="142">
        <v>64.704533333338077</v>
      </c>
      <c r="BA1817" s="143">
        <v>8.5534779379977249E-3</v>
      </c>
      <c r="BB1817" s="142">
        <v>-225</v>
      </c>
      <c r="BC1817" s="143">
        <v>-0.03</v>
      </c>
      <c r="BE1817" s="139">
        <v>643.75</v>
      </c>
      <c r="BF1817" s="139">
        <v>643.75</v>
      </c>
      <c r="BG1817" s="139">
        <v>643.75</v>
      </c>
      <c r="BH1817" s="139">
        <v>643.75</v>
      </c>
      <c r="BI1817" s="139">
        <v>643.75</v>
      </c>
      <c r="BJ1817" s="139">
        <v>643.75</v>
      </c>
      <c r="BK1817" s="139">
        <v>643.75</v>
      </c>
      <c r="BL1817" s="139">
        <v>643.75</v>
      </c>
      <c r="BM1817" s="139">
        <v>643.75</v>
      </c>
      <c r="BN1817" s="139">
        <v>643.75</v>
      </c>
      <c r="BO1817" s="139">
        <v>643.75</v>
      </c>
      <c r="BP1817" s="139">
        <v>643.75</v>
      </c>
      <c r="BQ1817" s="144">
        <v>7725</v>
      </c>
    </row>
    <row r="1818" spans="2:96" x14ac:dyDescent="0.25">
      <c r="K1818" s="135" t="s">
        <v>328</v>
      </c>
      <c r="N1818" s="61" t="s">
        <v>2022</v>
      </c>
      <c r="V1818" s="61" t="s">
        <v>490</v>
      </c>
      <c r="W1818" s="61" t="s">
        <v>506</v>
      </c>
      <c r="X1818" s="61">
        <v>305</v>
      </c>
      <c r="AB1818" s="136" t="s">
        <v>414</v>
      </c>
      <c r="AC1818" s="179">
        <v>6640111</v>
      </c>
      <c r="AD1818" s="180" t="s">
        <v>2023</v>
      </c>
      <c r="AE1818" s="139">
        <v>69523.7</v>
      </c>
      <c r="AF1818" s="17">
        <v>60521.490000000005</v>
      </c>
      <c r="AG1818" s="17">
        <v>18689.019999999997</v>
      </c>
      <c r="AH1818" s="140">
        <v>27192</v>
      </c>
      <c r="AI1818" s="141">
        <v>8649.24</v>
      </c>
      <c r="AJ1818" s="142">
        <v>25947.72</v>
      </c>
      <c r="AK1818" s="121">
        <v>21623.1</v>
      </c>
      <c r="AL1818" s="142">
        <v>25947.72</v>
      </c>
      <c r="AM1818" s="181">
        <v>22660</v>
      </c>
      <c r="AN1818" s="141">
        <v>26155.1</v>
      </c>
      <c r="AO1818" s="140">
        <v>25947.72</v>
      </c>
      <c r="AP1818" s="140">
        <v>27000</v>
      </c>
      <c r="AQ1818" s="140">
        <v>27810</v>
      </c>
      <c r="AR1818" s="142">
        <v>-1862.2799999999988</v>
      </c>
      <c r="AS1818" s="143">
        <v>-7.1770467694271353E-2</v>
      </c>
      <c r="AT1818" s="142">
        <v>-618</v>
      </c>
      <c r="AU1818" s="143">
        <v>-2.2727272727272728E-2</v>
      </c>
      <c r="AV1818" s="142">
        <v>-9120.9800000000032</v>
      </c>
      <c r="AW1818" s="143">
        <v>-0.48803950126865958</v>
      </c>
      <c r="AX1818" s="142">
        <v>-1052.2799999999988</v>
      </c>
      <c r="AY1818" s="143">
        <v>-4.0553852130360543E-2</v>
      </c>
      <c r="AZ1818" s="142">
        <v>192</v>
      </c>
      <c r="BA1818" s="143">
        <v>7.0609002647837602E-3</v>
      </c>
      <c r="BB1818" s="142">
        <v>-810</v>
      </c>
      <c r="BC1818" s="143">
        <v>-0.03</v>
      </c>
      <c r="BE1818" s="139">
        <v>2317.5</v>
      </c>
      <c r="BF1818" s="139">
        <v>2317.5</v>
      </c>
      <c r="BG1818" s="139">
        <v>2317.5</v>
      </c>
      <c r="BH1818" s="139">
        <v>2317.5</v>
      </c>
      <c r="BI1818" s="139">
        <v>2317.5</v>
      </c>
      <c r="BJ1818" s="139">
        <v>2317.5</v>
      </c>
      <c r="BK1818" s="139">
        <v>2317.5</v>
      </c>
      <c r="BL1818" s="139">
        <v>2317.5</v>
      </c>
      <c r="BM1818" s="139">
        <v>2317.5</v>
      </c>
      <c r="BN1818" s="139">
        <v>2317.5</v>
      </c>
      <c r="BO1818" s="139">
        <v>2317.5</v>
      </c>
      <c r="BP1818" s="139">
        <v>2317.5</v>
      </c>
      <c r="BQ1818" s="144">
        <v>27810</v>
      </c>
    </row>
    <row r="1819" spans="2:96" x14ac:dyDescent="0.25">
      <c r="K1819" s="135" t="s">
        <v>328</v>
      </c>
      <c r="N1819" s="61" t="s">
        <v>3642</v>
      </c>
      <c r="V1819" s="61" t="s">
        <v>490</v>
      </c>
      <c r="W1819" s="61" t="s">
        <v>506</v>
      </c>
      <c r="X1819" s="61">
        <v>305</v>
      </c>
      <c r="AB1819" s="136" t="s">
        <v>414</v>
      </c>
      <c r="AC1819" s="179">
        <v>6640112</v>
      </c>
      <c r="AD1819" s="180" t="s">
        <v>3643</v>
      </c>
      <c r="AE1819" s="139">
        <v>-4709.46</v>
      </c>
      <c r="AF1819" s="17">
        <v>83977.820000000022</v>
      </c>
      <c r="AG1819" s="17">
        <v>105204.96</v>
      </c>
      <c r="AH1819" s="140">
        <v>92522.789507111127</v>
      </c>
      <c r="AI1819" s="141">
        <v>19904.88</v>
      </c>
      <c r="AJ1819" s="142">
        <v>59714.64</v>
      </c>
      <c r="AK1819" s="121">
        <v>79848.209999999992</v>
      </c>
      <c r="AL1819" s="142">
        <v>95817.851999999984</v>
      </c>
      <c r="AM1819" s="181">
        <v>77102.324589259282</v>
      </c>
      <c r="AN1819" s="141">
        <v>95268.674917851837</v>
      </c>
      <c r="AO1819" s="140">
        <v>85863.171428571397</v>
      </c>
      <c r="AP1819" s="140">
        <v>95288.47</v>
      </c>
      <c r="AQ1819" s="140">
        <v>98147.124099999957</v>
      </c>
      <c r="AR1819" s="142">
        <v>-38432.484099999958</v>
      </c>
      <c r="AS1819" s="143">
        <v>-0.64360237456007363</v>
      </c>
      <c r="AT1819" s="142">
        <v>-5624.3345928888302</v>
      </c>
      <c r="AU1819" s="143">
        <v>-6.0788640537654287E-2</v>
      </c>
      <c r="AV1819" s="142">
        <v>7057.8359000000492</v>
      </c>
      <c r="AW1819" s="143">
        <v>6.7086531851730649E-2</v>
      </c>
      <c r="AX1819" s="142">
        <v>-35573.83</v>
      </c>
      <c r="AY1819" s="143">
        <v>-0.59573046073793634</v>
      </c>
      <c r="AZ1819" s="142">
        <v>-2765.6804928888741</v>
      </c>
      <c r="BA1819" s="143">
        <v>-2.9891884017140546E-2</v>
      </c>
      <c r="BB1819" s="142">
        <v>-2858.6540999999561</v>
      </c>
      <c r="BC1819" s="143">
        <v>-2.9999999999999537E-2</v>
      </c>
      <c r="BE1819" s="139">
        <v>8178.9270083333304</v>
      </c>
      <c r="BF1819" s="139">
        <v>8178.9270083333304</v>
      </c>
      <c r="BG1819" s="139">
        <v>8178.9270083333304</v>
      </c>
      <c r="BH1819" s="139">
        <v>8178.9270083333304</v>
      </c>
      <c r="BI1819" s="139">
        <v>8178.9270083333304</v>
      </c>
      <c r="BJ1819" s="139">
        <v>8178.9270083333304</v>
      </c>
      <c r="BK1819" s="139">
        <v>8178.9270083333304</v>
      </c>
      <c r="BL1819" s="139">
        <v>8178.9270083333304</v>
      </c>
      <c r="BM1819" s="139">
        <v>8178.9270083333304</v>
      </c>
      <c r="BN1819" s="139">
        <v>8178.9270083333304</v>
      </c>
      <c r="BO1819" s="139">
        <v>8178.9270083333304</v>
      </c>
      <c r="BP1819" s="139">
        <v>8178.9270083333304</v>
      </c>
      <c r="BQ1819" s="144">
        <v>98147.124099999957</v>
      </c>
    </row>
    <row r="1820" spans="2:96" x14ac:dyDescent="0.25">
      <c r="K1820" s="135" t="s">
        <v>328</v>
      </c>
      <c r="N1820" s="61" t="s">
        <v>2024</v>
      </c>
      <c r="V1820" s="61" t="s">
        <v>490</v>
      </c>
      <c r="W1820" s="61" t="s">
        <v>506</v>
      </c>
      <c r="X1820" s="61">
        <v>305</v>
      </c>
      <c r="AB1820" s="136" t="s">
        <v>414</v>
      </c>
      <c r="AC1820" s="179">
        <v>6640117</v>
      </c>
      <c r="AD1820" s="180" t="s">
        <v>2025</v>
      </c>
      <c r="AE1820" s="139">
        <v>0</v>
      </c>
      <c r="AF1820" s="17">
        <v>516.25</v>
      </c>
      <c r="AG1820" s="17">
        <v>0</v>
      </c>
      <c r="AH1820" s="140">
        <v>0</v>
      </c>
      <c r="AI1820" s="141">
        <v>0</v>
      </c>
      <c r="AJ1820" s="142">
        <v>0</v>
      </c>
      <c r="AK1820" s="121">
        <v>0</v>
      </c>
      <c r="AL1820" s="142">
        <v>0</v>
      </c>
      <c r="AM1820" s="181">
        <v>0</v>
      </c>
      <c r="AN1820" s="141">
        <v>0</v>
      </c>
      <c r="AO1820" s="140">
        <v>0</v>
      </c>
      <c r="AP1820" s="140">
        <v>0</v>
      </c>
      <c r="AQ1820" s="140">
        <v>0</v>
      </c>
      <c r="AR1820" s="142">
        <v>0</v>
      </c>
      <c r="AS1820" s="143">
        <v>0</v>
      </c>
      <c r="AT1820" s="142">
        <v>0</v>
      </c>
      <c r="AU1820" s="143">
        <v>0</v>
      </c>
      <c r="AV1820" s="142">
        <v>0</v>
      </c>
      <c r="AW1820" s="143">
        <v>0</v>
      </c>
      <c r="AX1820" s="142">
        <v>0</v>
      </c>
      <c r="AY1820" s="143">
        <v>0</v>
      </c>
      <c r="AZ1820" s="142">
        <v>0</v>
      </c>
      <c r="BA1820" s="143">
        <v>0</v>
      </c>
      <c r="BB1820" s="142">
        <v>0</v>
      </c>
      <c r="BC1820" s="143">
        <v>0</v>
      </c>
      <c r="BE1820" s="139">
        <v>0</v>
      </c>
      <c r="BF1820" s="139">
        <v>0</v>
      </c>
      <c r="BG1820" s="139">
        <v>0</v>
      </c>
      <c r="BH1820" s="139">
        <v>0</v>
      </c>
      <c r="BI1820" s="139">
        <v>0</v>
      </c>
      <c r="BJ1820" s="139">
        <v>0</v>
      </c>
      <c r="BK1820" s="139">
        <v>0</v>
      </c>
      <c r="BL1820" s="139">
        <v>0</v>
      </c>
      <c r="BM1820" s="139">
        <v>0</v>
      </c>
      <c r="BN1820" s="139">
        <v>0</v>
      </c>
      <c r="BO1820" s="139">
        <v>0</v>
      </c>
      <c r="BP1820" s="139">
        <v>0</v>
      </c>
      <c r="BQ1820" s="144">
        <v>0</v>
      </c>
    </row>
    <row r="1821" spans="2:96" x14ac:dyDescent="0.25">
      <c r="K1821" s="135" t="s">
        <v>328</v>
      </c>
      <c r="N1821" s="61" t="s">
        <v>2026</v>
      </c>
      <c r="V1821" s="61" t="s">
        <v>490</v>
      </c>
      <c r="W1821" s="61" t="s">
        <v>506</v>
      </c>
      <c r="X1821" s="61">
        <v>305</v>
      </c>
      <c r="AB1821" s="136" t="s">
        <v>414</v>
      </c>
      <c r="AC1821" s="179">
        <v>6640225</v>
      </c>
      <c r="AD1821" s="180" t="s">
        <v>2027</v>
      </c>
      <c r="AE1821" s="139">
        <v>75984.41</v>
      </c>
      <c r="AF1821" s="17">
        <v>360043.01</v>
      </c>
      <c r="AG1821" s="17">
        <v>269610.38</v>
      </c>
      <c r="AH1821" s="140">
        <v>273476.15668345266</v>
      </c>
      <c r="AI1821" s="141">
        <v>158659.30000000002</v>
      </c>
      <c r="AJ1821" s="142">
        <v>475977.9</v>
      </c>
      <c r="AK1821" s="121">
        <v>458880.48</v>
      </c>
      <c r="AL1821" s="142">
        <v>550656.57599999988</v>
      </c>
      <c r="AM1821" s="181">
        <v>227896.79723621052</v>
      </c>
      <c r="AN1821" s="141">
        <v>504459.83944724209</v>
      </c>
      <c r="AO1821" s="140">
        <v>601125.65142857109</v>
      </c>
      <c r="AP1821" s="140">
        <v>417731.89</v>
      </c>
      <c r="AQ1821" s="140">
        <v>430263.84670000052</v>
      </c>
      <c r="AR1821" s="142">
        <v>45714.053299999505</v>
      </c>
      <c r="AS1821" s="143">
        <v>9.6042386211627695E-2</v>
      </c>
      <c r="AT1821" s="142">
        <v>-156787.69001654786</v>
      </c>
      <c r="AU1821" s="143">
        <v>-0.57331392951389493</v>
      </c>
      <c r="AV1821" s="142">
        <v>-160653.46670000051</v>
      </c>
      <c r="AW1821" s="143">
        <v>-0.59587270601376885</v>
      </c>
      <c r="AX1821" s="142">
        <v>58246.010000000009</v>
      </c>
      <c r="AY1821" s="143">
        <v>0.12237124874915413</v>
      </c>
      <c r="AZ1821" s="142">
        <v>-144255.73331654735</v>
      </c>
      <c r="BA1821" s="143">
        <v>-0.52748925195523599</v>
      </c>
      <c r="BB1821" s="142">
        <v>-12531.956700000504</v>
      </c>
      <c r="BC1821" s="143">
        <v>-3.0000000000001206E-2</v>
      </c>
      <c r="BE1821" s="139">
        <v>36294.019428196363</v>
      </c>
      <c r="BF1821" s="139">
        <v>35541.964222716968</v>
      </c>
      <c r="BG1821" s="139">
        <v>36294.019428196363</v>
      </c>
      <c r="BH1821" s="139">
        <v>36294.019428196363</v>
      </c>
      <c r="BI1821" s="139">
        <v>34037.853811758068</v>
      </c>
      <c r="BJ1821" s="139">
        <v>36294.019428196363</v>
      </c>
      <c r="BK1821" s="139">
        <v>35541.964222716968</v>
      </c>
      <c r="BL1821" s="139">
        <v>36294.019428196363</v>
      </c>
      <c r="BM1821" s="139">
        <v>35541.964222716968</v>
      </c>
      <c r="BN1821" s="139">
        <v>36294.019428196363</v>
      </c>
      <c r="BO1821" s="139">
        <v>36294.019428196363</v>
      </c>
      <c r="BP1821" s="139">
        <v>35541.964222716968</v>
      </c>
      <c r="BQ1821" s="144">
        <v>430263.84670000052</v>
      </c>
    </row>
    <row r="1822" spans="2:96" x14ac:dyDescent="0.25">
      <c r="K1822" s="135" t="s">
        <v>328</v>
      </c>
      <c r="N1822" s="61" t="s">
        <v>2028</v>
      </c>
      <c r="V1822" s="61" t="s">
        <v>490</v>
      </c>
      <c r="W1822" s="61" t="s">
        <v>506</v>
      </c>
      <c r="X1822" s="61">
        <v>305</v>
      </c>
      <c r="AB1822" s="136" t="s">
        <v>414</v>
      </c>
      <c r="AC1822" s="179">
        <v>6640250</v>
      </c>
      <c r="AD1822" s="180" t="s">
        <v>2029</v>
      </c>
      <c r="AE1822" s="139">
        <v>133529.4</v>
      </c>
      <c r="AF1822" s="17">
        <v>137554.79999999999</v>
      </c>
      <c r="AG1822" s="17">
        <v>225673.81000000003</v>
      </c>
      <c r="AH1822" s="140">
        <v>21240.618800000044</v>
      </c>
      <c r="AI1822" s="141">
        <v>71089.2</v>
      </c>
      <c r="AJ1822" s="142">
        <v>213267.59999999998</v>
      </c>
      <c r="AK1822" s="121">
        <v>101727.6</v>
      </c>
      <c r="AL1822" s="142">
        <v>122073.12</v>
      </c>
      <c r="AM1822" s="181">
        <v>17700.515666666706</v>
      </c>
      <c r="AN1822" s="141">
        <v>105267.70313333334</v>
      </c>
      <c r="AO1822" s="140">
        <v>153248.28000000003</v>
      </c>
      <c r="AP1822" s="140">
        <v>26100</v>
      </c>
      <c r="AQ1822" s="140">
        <v>26882.999999999964</v>
      </c>
      <c r="AR1822" s="142">
        <v>186384.6</v>
      </c>
      <c r="AS1822" s="143">
        <v>0.87394709744940169</v>
      </c>
      <c r="AT1822" s="142">
        <v>-5642.3811999999198</v>
      </c>
      <c r="AU1822" s="143">
        <v>-0.26564109328113866</v>
      </c>
      <c r="AV1822" s="142">
        <v>198790.81000000006</v>
      </c>
      <c r="AW1822" s="143">
        <v>0.8808767397510594</v>
      </c>
      <c r="AX1822" s="142">
        <v>187167.59999999998</v>
      </c>
      <c r="AY1822" s="143">
        <v>0.87761854121301119</v>
      </c>
      <c r="AZ1822" s="142">
        <v>-4859.3811999999562</v>
      </c>
      <c r="BA1822" s="143">
        <v>-0.22877776046712661</v>
      </c>
      <c r="BB1822" s="142">
        <v>-782.99999999996362</v>
      </c>
      <c r="BC1822" s="143">
        <v>-2.9999999999998608E-2</v>
      </c>
      <c r="BE1822" s="139">
        <v>2240.2499999999973</v>
      </c>
      <c r="BF1822" s="139">
        <v>2240.2499999999973</v>
      </c>
      <c r="BG1822" s="139">
        <v>2240.2499999999973</v>
      </c>
      <c r="BH1822" s="139">
        <v>2240.2499999999973</v>
      </c>
      <c r="BI1822" s="139">
        <v>2240.2499999999973</v>
      </c>
      <c r="BJ1822" s="139">
        <v>2240.2499999999973</v>
      </c>
      <c r="BK1822" s="139">
        <v>2240.2499999999973</v>
      </c>
      <c r="BL1822" s="139">
        <v>2240.2499999999973</v>
      </c>
      <c r="BM1822" s="139">
        <v>2240.2499999999973</v>
      </c>
      <c r="BN1822" s="139">
        <v>2240.2499999999973</v>
      </c>
      <c r="BO1822" s="139">
        <v>2240.2499999999973</v>
      </c>
      <c r="BP1822" s="139">
        <v>2240.2499999999973</v>
      </c>
      <c r="BQ1822" s="144">
        <v>26882.99999999996</v>
      </c>
    </row>
    <row r="1823" spans="2:96" x14ac:dyDescent="0.25">
      <c r="K1823" s="135" t="s">
        <v>328</v>
      </c>
      <c r="N1823" s="61" t="s">
        <v>2030</v>
      </c>
      <c r="V1823" s="61" t="s">
        <v>490</v>
      </c>
      <c r="W1823" s="61" t="s">
        <v>506</v>
      </c>
      <c r="X1823" s="61">
        <v>305</v>
      </c>
      <c r="AB1823" s="136" t="s">
        <v>414</v>
      </c>
      <c r="AC1823" s="179">
        <v>6640280</v>
      </c>
      <c r="AD1823" s="180" t="s">
        <v>2031</v>
      </c>
      <c r="AE1823" s="139">
        <v>580274.66</v>
      </c>
      <c r="AF1823" s="17">
        <v>2878017.32</v>
      </c>
      <c r="AG1823" s="17">
        <v>2157180.96</v>
      </c>
      <c r="AH1823" s="140">
        <v>2173955.5174524509</v>
      </c>
      <c r="AI1823" s="141">
        <v>704027.97</v>
      </c>
      <c r="AJ1823" s="142">
        <v>2112083.91</v>
      </c>
      <c r="AK1823" s="121">
        <v>1789357.55</v>
      </c>
      <c r="AL1823" s="142">
        <v>2147229.06</v>
      </c>
      <c r="AM1823" s="181">
        <v>1811629.5978770421</v>
      </c>
      <c r="AN1823" s="141">
        <v>2151683.4695754088</v>
      </c>
      <c r="AO1823" s="140">
        <v>2098037.5542857111</v>
      </c>
      <c r="AP1823" s="140">
        <v>2114081.33</v>
      </c>
      <c r="AQ1823" s="140">
        <v>2177503.7698999997</v>
      </c>
      <c r="AR1823" s="142">
        <v>-65419.859899999574</v>
      </c>
      <c r="AS1823" s="143">
        <v>-3.0974081848859674E-2</v>
      </c>
      <c r="AT1823" s="142">
        <v>-3548.252447548788</v>
      </c>
      <c r="AU1823" s="143">
        <v>-1.6321642366016792E-3</v>
      </c>
      <c r="AV1823" s="142">
        <v>-20322.80989999976</v>
      </c>
      <c r="AW1823" s="143">
        <v>-9.4210037437006486E-3</v>
      </c>
      <c r="AX1823" s="142">
        <v>-1997.4199999999255</v>
      </c>
      <c r="AY1823" s="143">
        <v>-9.4571053287363259E-4</v>
      </c>
      <c r="AZ1823" s="142">
        <v>59874.18745245086</v>
      </c>
      <c r="BA1823" s="143">
        <v>2.7541588119804037E-2</v>
      </c>
      <c r="BB1823" s="142">
        <v>-63422.439899999648</v>
      </c>
      <c r="BC1823" s="143">
        <v>-2.9999999999999832E-2</v>
      </c>
      <c r="BE1823" s="139">
        <v>181458.64749166663</v>
      </c>
      <c r="BF1823" s="139">
        <v>181458.64749166663</v>
      </c>
      <c r="BG1823" s="139">
        <v>181458.64749166663</v>
      </c>
      <c r="BH1823" s="139">
        <v>181458.64749166663</v>
      </c>
      <c r="BI1823" s="139">
        <v>181458.64749166663</v>
      </c>
      <c r="BJ1823" s="139">
        <v>181458.64749166663</v>
      </c>
      <c r="BK1823" s="139">
        <v>181458.64749166663</v>
      </c>
      <c r="BL1823" s="139">
        <v>181458.64749166663</v>
      </c>
      <c r="BM1823" s="139">
        <v>181458.64749166663</v>
      </c>
      <c r="BN1823" s="139">
        <v>181458.64749166663</v>
      </c>
      <c r="BO1823" s="139">
        <v>181458.64749166663</v>
      </c>
      <c r="BP1823" s="139">
        <v>181458.64749166663</v>
      </c>
      <c r="BQ1823" s="144">
        <v>2177503.7699000002</v>
      </c>
    </row>
    <row r="1824" spans="2:96" x14ac:dyDescent="0.25">
      <c r="K1824" s="135" t="s">
        <v>328</v>
      </c>
      <c r="N1824" s="61" t="s">
        <v>2032</v>
      </c>
      <c r="V1824" s="61" t="s">
        <v>490</v>
      </c>
      <c r="W1824" s="61" t="s">
        <v>506</v>
      </c>
      <c r="X1824" s="61">
        <v>305</v>
      </c>
      <c r="AB1824" s="136" t="s">
        <v>414</v>
      </c>
      <c r="AC1824" s="179">
        <v>6640291</v>
      </c>
      <c r="AD1824" s="180" t="s">
        <v>2033</v>
      </c>
      <c r="AE1824" s="139">
        <v>6722.45</v>
      </c>
      <c r="AF1824" s="17">
        <v>36707.120000000003</v>
      </c>
      <c r="AG1824" s="17">
        <v>20138.169999999998</v>
      </c>
      <c r="AH1824" s="140">
        <v>25770.858049333325</v>
      </c>
      <c r="AI1824" s="141">
        <v>7650.33</v>
      </c>
      <c r="AJ1824" s="142">
        <v>22950.989999999998</v>
      </c>
      <c r="AK1824" s="121">
        <v>20839.089999999997</v>
      </c>
      <c r="AL1824" s="142">
        <v>25006.907999999996</v>
      </c>
      <c r="AM1824" s="181">
        <v>21475.715041111107</v>
      </c>
      <c r="AN1824" s="141">
        <v>25134.233008222214</v>
      </c>
      <c r="AO1824" s="140">
        <v>23829.428571428602</v>
      </c>
      <c r="AP1824" s="140">
        <v>22156.01</v>
      </c>
      <c r="AQ1824" s="140">
        <v>22820.690300000046</v>
      </c>
      <c r="AR1824" s="142">
        <v>130.29969999995228</v>
      </c>
      <c r="AS1824" s="143">
        <v>5.6773019377356834E-3</v>
      </c>
      <c r="AT1824" s="142">
        <v>2950.1677493332791</v>
      </c>
      <c r="AU1824" s="143">
        <v>0.11447689260814496</v>
      </c>
      <c r="AV1824" s="142">
        <v>-2682.5203000000474</v>
      </c>
      <c r="AW1824" s="143">
        <v>-0.13320576298641076</v>
      </c>
      <c r="AX1824" s="142">
        <v>794.97999999999956</v>
      </c>
      <c r="AY1824" s="143">
        <v>3.463815722110461E-2</v>
      </c>
      <c r="AZ1824" s="142">
        <v>3614.8480493333263</v>
      </c>
      <c r="BA1824" s="143">
        <v>0.1402688277748998</v>
      </c>
      <c r="BB1824" s="142">
        <v>-664.68030000004728</v>
      </c>
      <c r="BC1824" s="143">
        <v>-3.0000000000002136E-2</v>
      </c>
      <c r="BE1824" s="139">
        <v>1901.7241916666701</v>
      </c>
      <c r="BF1824" s="139">
        <v>1901.7241916666701</v>
      </c>
      <c r="BG1824" s="139">
        <v>1901.7241916666701</v>
      </c>
      <c r="BH1824" s="139">
        <v>1901.7241916666701</v>
      </c>
      <c r="BI1824" s="139">
        <v>1901.7241916666701</v>
      </c>
      <c r="BJ1824" s="139">
        <v>1901.7241916666701</v>
      </c>
      <c r="BK1824" s="139">
        <v>1901.7241916666701</v>
      </c>
      <c r="BL1824" s="139">
        <v>1901.7241916666701</v>
      </c>
      <c r="BM1824" s="139">
        <v>1901.7241916666701</v>
      </c>
      <c r="BN1824" s="139">
        <v>1901.7241916666701</v>
      </c>
      <c r="BO1824" s="139">
        <v>1901.7241916666701</v>
      </c>
      <c r="BP1824" s="139">
        <v>1901.7241916666701</v>
      </c>
      <c r="BQ1824" s="144">
        <v>22820.690300000046</v>
      </c>
    </row>
    <row r="1825" spans="11:69" x14ac:dyDescent="0.25">
      <c r="K1825" s="135" t="s">
        <v>328</v>
      </c>
      <c r="N1825" s="61" t="s">
        <v>2034</v>
      </c>
      <c r="V1825" s="61" t="s">
        <v>490</v>
      </c>
      <c r="W1825" s="61" t="s">
        <v>506</v>
      </c>
      <c r="X1825" s="61">
        <v>305</v>
      </c>
      <c r="AB1825" s="136" t="s">
        <v>414</v>
      </c>
      <c r="AC1825" s="179">
        <v>6640295</v>
      </c>
      <c r="AD1825" s="180" t="s">
        <v>2035</v>
      </c>
      <c r="AE1825" s="139">
        <v>10435.870000000001</v>
      </c>
      <c r="AF1825" s="17">
        <v>189216.39</v>
      </c>
      <c r="AG1825" s="17">
        <v>184366.04</v>
      </c>
      <c r="AH1825" s="140">
        <v>253252.28000000035</v>
      </c>
      <c r="AI1825" s="141">
        <v>85075.4</v>
      </c>
      <c r="AJ1825" s="142">
        <v>255226.19999999998</v>
      </c>
      <c r="AK1825" s="121">
        <v>186019.83</v>
      </c>
      <c r="AL1825" s="142">
        <v>223223.796</v>
      </c>
      <c r="AM1825" s="181">
        <v>211043.566666667</v>
      </c>
      <c r="AN1825" s="141">
        <v>228228.54333333333</v>
      </c>
      <c r="AO1825" s="140">
        <v>253313.93142857138</v>
      </c>
      <c r="AP1825" s="140">
        <v>215763</v>
      </c>
      <c r="AQ1825" s="140">
        <v>222235.89000000036</v>
      </c>
      <c r="AR1825" s="142">
        <v>32990.309999999619</v>
      </c>
      <c r="AS1825" s="143">
        <v>0.12925910427691054</v>
      </c>
      <c r="AT1825" s="142">
        <v>31016.389999999985</v>
      </c>
      <c r="AU1825" s="143">
        <v>0.1224723031121376</v>
      </c>
      <c r="AV1825" s="142">
        <v>-37869.850000000355</v>
      </c>
      <c r="AW1825" s="143">
        <v>-0.20540577863472229</v>
      </c>
      <c r="AX1825" s="142">
        <v>39463.199999999983</v>
      </c>
      <c r="AY1825" s="143">
        <v>0.15462048958923491</v>
      </c>
      <c r="AZ1825" s="142">
        <v>37489.280000000348</v>
      </c>
      <c r="BA1825" s="143">
        <v>0.14803136224479518</v>
      </c>
      <c r="BB1825" s="142">
        <v>-6472.8900000003632</v>
      </c>
      <c r="BC1825" s="143">
        <v>-3.0000000000001685E-2</v>
      </c>
      <c r="BE1825" s="139">
        <v>17062.465000000029</v>
      </c>
      <c r="BF1825" s="139">
        <v>18085.25500000003</v>
      </c>
      <c r="BG1825" s="139">
        <v>21206.155000000028</v>
      </c>
      <c r="BH1825" s="139">
        <v>21206.155000000028</v>
      </c>
      <c r="BI1825" s="139">
        <v>21206.155000000028</v>
      </c>
      <c r="BJ1825" s="139">
        <v>18494.16500000003</v>
      </c>
      <c r="BK1825" s="139">
        <v>18736.215000000029</v>
      </c>
      <c r="BL1825" s="139">
        <v>17062.465000000029</v>
      </c>
      <c r="BM1825" s="139">
        <v>17062.465000000029</v>
      </c>
      <c r="BN1825" s="139">
        <v>17062.465000000029</v>
      </c>
      <c r="BO1825" s="139">
        <v>17062.465000000029</v>
      </c>
      <c r="BP1825" s="139">
        <v>17989.465000000029</v>
      </c>
      <c r="BQ1825" s="144">
        <v>222235.89000000033</v>
      </c>
    </row>
    <row r="1826" spans="11:69" x14ac:dyDescent="0.25">
      <c r="K1826" s="135" t="s">
        <v>328</v>
      </c>
      <c r="N1826" s="61" t="s">
        <v>3644</v>
      </c>
      <c r="V1826" s="61" t="s">
        <v>490</v>
      </c>
      <c r="W1826" s="61" t="s">
        <v>506</v>
      </c>
      <c r="X1826" s="61">
        <v>305</v>
      </c>
      <c r="AB1826" s="136" t="s">
        <v>414</v>
      </c>
      <c r="AC1826" s="179">
        <v>6640303</v>
      </c>
      <c r="AD1826" s="180" t="s">
        <v>3645</v>
      </c>
      <c r="AE1826" s="139">
        <v>4244.58</v>
      </c>
      <c r="AF1826" s="17">
        <v>15387.51</v>
      </c>
      <c r="AG1826" s="17">
        <v>28300.87</v>
      </c>
      <c r="AH1826" s="140">
        <v>23328.8438671111</v>
      </c>
      <c r="AI1826" s="141">
        <v>10909.6</v>
      </c>
      <c r="AJ1826" s="142">
        <v>32728.800000000003</v>
      </c>
      <c r="AK1826" s="121">
        <v>13077.73</v>
      </c>
      <c r="AL1826" s="142">
        <v>15693.275999999998</v>
      </c>
      <c r="AM1826" s="181">
        <v>19440.703222592587</v>
      </c>
      <c r="AN1826" s="141">
        <v>16965.870644518513</v>
      </c>
      <c r="AO1826" s="140">
        <v>19957.474285714256</v>
      </c>
      <c r="AP1826" s="140">
        <v>34101.160000000003</v>
      </c>
      <c r="AQ1826" s="140">
        <v>35124.194799999954</v>
      </c>
      <c r="AR1826" s="142">
        <v>-2395.3947999999509</v>
      </c>
      <c r="AS1826" s="143">
        <v>-7.3189203392729052E-2</v>
      </c>
      <c r="AT1826" s="142">
        <v>-11795.350932888854</v>
      </c>
      <c r="AU1826" s="143">
        <v>-0.50561232267141565</v>
      </c>
      <c r="AV1826" s="142">
        <v>-6823.3247999999548</v>
      </c>
      <c r="AW1826" s="143">
        <v>-0.24109947150034453</v>
      </c>
      <c r="AX1826" s="142">
        <v>-1372.3600000000006</v>
      </c>
      <c r="AY1826" s="143">
        <v>-4.193126542983551E-2</v>
      </c>
      <c r="AZ1826" s="142">
        <v>-10772.316132888904</v>
      </c>
      <c r="BA1826" s="143">
        <v>-0.46175953657419205</v>
      </c>
      <c r="BB1826" s="142">
        <v>-1023.0347999999503</v>
      </c>
      <c r="BC1826" s="143">
        <v>-2.9999999999998542E-2</v>
      </c>
      <c r="BE1826" s="139">
        <v>2927.0162333333305</v>
      </c>
      <c r="BF1826" s="139">
        <v>2927.0162333333305</v>
      </c>
      <c r="BG1826" s="139">
        <v>2927.0162333333305</v>
      </c>
      <c r="BH1826" s="139">
        <v>2927.0162333333305</v>
      </c>
      <c r="BI1826" s="139">
        <v>2927.0162333333305</v>
      </c>
      <c r="BJ1826" s="139">
        <v>2927.0162333333305</v>
      </c>
      <c r="BK1826" s="139">
        <v>2927.0162333333305</v>
      </c>
      <c r="BL1826" s="139">
        <v>2927.0162333333305</v>
      </c>
      <c r="BM1826" s="139">
        <v>2927.0162333333305</v>
      </c>
      <c r="BN1826" s="139">
        <v>2927.0162333333305</v>
      </c>
      <c r="BO1826" s="139">
        <v>2927.0162333333305</v>
      </c>
      <c r="BP1826" s="139">
        <v>2927.0162333333305</v>
      </c>
      <c r="BQ1826" s="144">
        <v>35124.194799999976</v>
      </c>
    </row>
    <row r="1827" spans="11:69" x14ac:dyDescent="0.25">
      <c r="K1827" s="135" t="s">
        <v>328</v>
      </c>
      <c r="N1827" s="61" t="s">
        <v>2036</v>
      </c>
      <c r="V1827" s="61" t="s">
        <v>490</v>
      </c>
      <c r="W1827" s="61" t="s">
        <v>506</v>
      </c>
      <c r="X1827" s="61">
        <v>305</v>
      </c>
      <c r="AB1827" s="136" t="s">
        <v>414</v>
      </c>
      <c r="AC1827" s="179">
        <v>6640620</v>
      </c>
      <c r="AD1827" s="180" t="s">
        <v>2037</v>
      </c>
      <c r="AE1827" s="139">
        <v>115147.06</v>
      </c>
      <c r="AF1827" s="17">
        <v>410138.55999999994</v>
      </c>
      <c r="AG1827" s="17">
        <v>486993.51999999996</v>
      </c>
      <c r="AH1827" s="140">
        <v>25749.864680889008</v>
      </c>
      <c r="AI1827" s="141">
        <v>21564.47</v>
      </c>
      <c r="AJ1827" s="142">
        <v>64693.41</v>
      </c>
      <c r="AK1827" s="121">
        <v>52865.950000000012</v>
      </c>
      <c r="AL1827" s="142">
        <v>63439.140000000014</v>
      </c>
      <c r="AM1827" s="181">
        <v>21458.220567407505</v>
      </c>
      <c r="AN1827" s="141">
        <v>57157.594113481515</v>
      </c>
      <c r="AO1827" s="140">
        <v>64800.274285714302</v>
      </c>
      <c r="AP1827" s="140">
        <v>25000.23</v>
      </c>
      <c r="AQ1827" s="140">
        <v>25750.236899999993</v>
      </c>
      <c r="AR1827" s="142">
        <v>38943.173100000015</v>
      </c>
      <c r="AS1827" s="143">
        <v>0.60196507032169133</v>
      </c>
      <c r="AT1827" s="142">
        <v>-0.37221911098458804</v>
      </c>
      <c r="AU1827" s="143">
        <v>-1.4455187069811711E-5</v>
      </c>
      <c r="AV1827" s="142">
        <v>461243.28309999994</v>
      </c>
      <c r="AW1827" s="143">
        <v>0.94712406666109228</v>
      </c>
      <c r="AX1827" s="142">
        <v>39693.180000000008</v>
      </c>
      <c r="AY1827" s="143">
        <v>0.61355832070067118</v>
      </c>
      <c r="AZ1827" s="142">
        <v>749.63468088900845</v>
      </c>
      <c r="BA1827" s="143">
        <v>2.9112179430029046E-2</v>
      </c>
      <c r="BB1827" s="142">
        <v>-750.00689999999304</v>
      </c>
      <c r="BC1827" s="143">
        <v>-2.9999999999999721E-2</v>
      </c>
      <c r="BE1827" s="139">
        <v>2145.853075</v>
      </c>
      <c r="BF1827" s="139">
        <v>2145.853075</v>
      </c>
      <c r="BG1827" s="139">
        <v>2145.853075</v>
      </c>
      <c r="BH1827" s="139">
        <v>2145.853075</v>
      </c>
      <c r="BI1827" s="139">
        <v>2145.853075</v>
      </c>
      <c r="BJ1827" s="139">
        <v>2145.853075</v>
      </c>
      <c r="BK1827" s="139">
        <v>2145.853075</v>
      </c>
      <c r="BL1827" s="139">
        <v>2145.853075</v>
      </c>
      <c r="BM1827" s="139">
        <v>2145.853075</v>
      </c>
      <c r="BN1827" s="139">
        <v>2145.853075</v>
      </c>
      <c r="BO1827" s="139">
        <v>2145.853075</v>
      </c>
      <c r="BP1827" s="139">
        <v>2145.853075</v>
      </c>
      <c r="BQ1827" s="144">
        <v>25750.236899999993</v>
      </c>
    </row>
    <row r="1828" spans="11:69" x14ac:dyDescent="0.25">
      <c r="K1828" s="135" t="s">
        <v>328</v>
      </c>
      <c r="N1828" s="61" t="s">
        <v>3646</v>
      </c>
      <c r="V1828" s="61" t="s">
        <v>490</v>
      </c>
      <c r="W1828" s="61" t="s">
        <v>506</v>
      </c>
      <c r="X1828" s="61">
        <v>305</v>
      </c>
      <c r="AB1828" s="136" t="s">
        <v>414</v>
      </c>
      <c r="AC1828" s="179">
        <v>6640650</v>
      </c>
      <c r="AD1828" s="180" t="s">
        <v>3647</v>
      </c>
      <c r="AE1828" s="139">
        <v>18218.54</v>
      </c>
      <c r="AF1828" s="17">
        <v>25128.720000000001</v>
      </c>
      <c r="AG1828" s="17">
        <v>0</v>
      </c>
      <c r="AH1828" s="140">
        <v>0</v>
      </c>
      <c r="AI1828" s="141">
        <v>0</v>
      </c>
      <c r="AJ1828" s="142">
        <v>0</v>
      </c>
      <c r="AK1828" s="121">
        <v>0</v>
      </c>
      <c r="AL1828" s="142">
        <v>0</v>
      </c>
      <c r="AM1828" s="181">
        <v>0</v>
      </c>
      <c r="AN1828" s="141">
        <v>0</v>
      </c>
      <c r="AO1828" s="140">
        <v>0</v>
      </c>
      <c r="AP1828" s="140">
        <v>0</v>
      </c>
      <c r="AQ1828" s="140">
        <v>0</v>
      </c>
      <c r="AR1828" s="142">
        <v>0</v>
      </c>
      <c r="AS1828" s="143">
        <v>0</v>
      </c>
      <c r="AT1828" s="142">
        <v>0</v>
      </c>
      <c r="AU1828" s="143">
        <v>0</v>
      </c>
      <c r="AV1828" s="142">
        <v>0</v>
      </c>
      <c r="AW1828" s="143">
        <v>0</v>
      </c>
      <c r="AX1828" s="142">
        <v>0</v>
      </c>
      <c r="AY1828" s="143">
        <v>0</v>
      </c>
      <c r="AZ1828" s="142">
        <v>0</v>
      </c>
      <c r="BA1828" s="143">
        <v>0</v>
      </c>
      <c r="BB1828" s="142">
        <v>0</v>
      </c>
      <c r="BC1828" s="143">
        <v>0</v>
      </c>
      <c r="BE1828" s="139">
        <v>0</v>
      </c>
      <c r="BF1828" s="139">
        <v>0</v>
      </c>
      <c r="BG1828" s="139">
        <v>0</v>
      </c>
      <c r="BH1828" s="139">
        <v>0</v>
      </c>
      <c r="BI1828" s="139">
        <v>0</v>
      </c>
      <c r="BJ1828" s="139">
        <v>0</v>
      </c>
      <c r="BK1828" s="139">
        <v>0</v>
      </c>
      <c r="BL1828" s="139">
        <v>0</v>
      </c>
      <c r="BM1828" s="139">
        <v>0</v>
      </c>
      <c r="BN1828" s="139">
        <v>0</v>
      </c>
      <c r="BO1828" s="139">
        <v>0</v>
      </c>
      <c r="BP1828" s="139">
        <v>0</v>
      </c>
      <c r="BQ1828" s="144">
        <v>0</v>
      </c>
    </row>
    <row r="1829" spans="11:69" x14ac:dyDescent="0.25">
      <c r="K1829" s="135" t="s">
        <v>328</v>
      </c>
      <c r="N1829" s="61" t="s">
        <v>2038</v>
      </c>
      <c r="V1829" s="61" t="s">
        <v>490</v>
      </c>
      <c r="W1829" s="61" t="s">
        <v>506</v>
      </c>
      <c r="X1829" s="61">
        <v>305</v>
      </c>
      <c r="AB1829" s="136" t="s">
        <v>414</v>
      </c>
      <c r="AC1829" s="179">
        <v>6640900</v>
      </c>
      <c r="AD1829" s="180" t="s">
        <v>2039</v>
      </c>
      <c r="AE1829" s="139">
        <v>820610.71000000008</v>
      </c>
      <c r="AF1829" s="17">
        <v>4128117.99</v>
      </c>
      <c r="AG1829" s="17">
        <v>3893408.83</v>
      </c>
      <c r="AH1829" s="140">
        <v>4105176.4200000004</v>
      </c>
      <c r="AI1829" s="141">
        <v>1443630.54</v>
      </c>
      <c r="AJ1829" s="142">
        <v>4330891.62</v>
      </c>
      <c r="AK1829" s="121">
        <v>3560160.6900000004</v>
      </c>
      <c r="AL1829" s="142">
        <v>4272192.8279999997</v>
      </c>
      <c r="AM1829" s="181">
        <v>3420980.3500000006</v>
      </c>
      <c r="AN1829" s="141">
        <v>4244356.76</v>
      </c>
      <c r="AO1829" s="140">
        <v>4327399.0800000029</v>
      </c>
      <c r="AP1829" s="140">
        <v>3445640.5</v>
      </c>
      <c r="AQ1829" s="140">
        <v>3549009.715000004</v>
      </c>
      <c r="AR1829" s="142">
        <v>781881.90499999607</v>
      </c>
      <c r="AS1829" s="143">
        <v>0.18053601281299117</v>
      </c>
      <c r="AT1829" s="142">
        <v>556166.70499999635</v>
      </c>
      <c r="AU1829" s="143">
        <v>0.13547936753470788</v>
      </c>
      <c r="AV1829" s="142">
        <v>344399.11499999603</v>
      </c>
      <c r="AW1829" s="143">
        <v>8.8456961505374715E-2</v>
      </c>
      <c r="AX1829" s="142">
        <v>885251.12000000011</v>
      </c>
      <c r="AY1829" s="143">
        <v>0.20440389593494379</v>
      </c>
      <c r="AZ1829" s="142">
        <v>659535.92000000039</v>
      </c>
      <c r="BA1829" s="143">
        <v>0.1606595801307853</v>
      </c>
      <c r="BB1829" s="142">
        <v>-103369.21500000404</v>
      </c>
      <c r="BC1829" s="143">
        <v>-3.0000000000001172E-2</v>
      </c>
      <c r="BE1829" s="139">
        <v>295750.80958333367</v>
      </c>
      <c r="BF1829" s="139">
        <v>295750.80958333367</v>
      </c>
      <c r="BG1829" s="139">
        <v>295750.80958333367</v>
      </c>
      <c r="BH1829" s="139">
        <v>295750.80958333367</v>
      </c>
      <c r="BI1829" s="139">
        <v>295750.80958333367</v>
      </c>
      <c r="BJ1829" s="139">
        <v>295750.80958333367</v>
      </c>
      <c r="BK1829" s="139">
        <v>295750.80958333367</v>
      </c>
      <c r="BL1829" s="139">
        <v>295750.80958333367</v>
      </c>
      <c r="BM1829" s="139">
        <v>295750.80958333367</v>
      </c>
      <c r="BN1829" s="139">
        <v>295750.80958333367</v>
      </c>
      <c r="BO1829" s="139">
        <v>295750.80958333367</v>
      </c>
      <c r="BP1829" s="139">
        <v>295750.80958333367</v>
      </c>
      <c r="BQ1829" s="144">
        <v>3549009.715000005</v>
      </c>
    </row>
    <row r="1830" spans="11:69" x14ac:dyDescent="0.25">
      <c r="K1830" s="135" t="s">
        <v>328</v>
      </c>
      <c r="N1830" s="61" t="s">
        <v>2040</v>
      </c>
      <c r="V1830" s="61" t="s">
        <v>490</v>
      </c>
      <c r="W1830" s="61" t="s">
        <v>506</v>
      </c>
      <c r="X1830" s="61">
        <v>305</v>
      </c>
      <c r="AB1830" s="136" t="s">
        <v>414</v>
      </c>
      <c r="AC1830" s="179">
        <v>6669850</v>
      </c>
      <c r="AD1830" s="180" t="s">
        <v>2041</v>
      </c>
      <c r="AE1830" s="139">
        <v>1925.4</v>
      </c>
      <c r="AF1830" s="17">
        <v>2212</v>
      </c>
      <c r="AG1830" s="17">
        <v>4917.18</v>
      </c>
      <c r="AH1830" s="140">
        <v>6695.0000000000045</v>
      </c>
      <c r="AI1830" s="141">
        <v>1605</v>
      </c>
      <c r="AJ1830" s="142">
        <v>4815</v>
      </c>
      <c r="AK1830" s="121">
        <v>3657.5</v>
      </c>
      <c r="AL1830" s="142">
        <v>4389</v>
      </c>
      <c r="AM1830" s="181">
        <v>5579.1666666666697</v>
      </c>
      <c r="AN1830" s="141">
        <v>4773.3333333333348</v>
      </c>
      <c r="AO1830" s="140">
        <v>4582.2857142857138</v>
      </c>
      <c r="AP1830" s="140">
        <v>10000</v>
      </c>
      <c r="AQ1830" s="140">
        <v>10299.999999999996</v>
      </c>
      <c r="AR1830" s="142">
        <v>-5484.9999999999964</v>
      </c>
      <c r="AS1830" s="143">
        <v>-1.1391484942886805</v>
      </c>
      <c r="AT1830" s="142">
        <v>-3604.9999999999918</v>
      </c>
      <c r="AU1830" s="143">
        <v>-0.53846153846153688</v>
      </c>
      <c r="AV1830" s="142">
        <v>-5382.8199999999961</v>
      </c>
      <c r="AW1830" s="143">
        <v>-1.0946965537157467</v>
      </c>
      <c r="AX1830" s="142">
        <v>-5185</v>
      </c>
      <c r="AY1830" s="143">
        <v>-1.0768431983385254</v>
      </c>
      <c r="AZ1830" s="142">
        <v>-3304.9999999999955</v>
      </c>
      <c r="BA1830" s="143">
        <v>-0.49365197908887126</v>
      </c>
      <c r="BB1830" s="142">
        <v>-299.99999999999636</v>
      </c>
      <c r="BC1830" s="143">
        <v>-2.9999999999999635E-2</v>
      </c>
      <c r="BE1830" s="139">
        <v>858.33333333333303</v>
      </c>
      <c r="BF1830" s="139">
        <v>858.33333333333303</v>
      </c>
      <c r="BG1830" s="139">
        <v>858.33333333333303</v>
      </c>
      <c r="BH1830" s="139">
        <v>858.33333333333303</v>
      </c>
      <c r="BI1830" s="139">
        <v>858.33333333333303</v>
      </c>
      <c r="BJ1830" s="139">
        <v>858.33333333333303</v>
      </c>
      <c r="BK1830" s="139">
        <v>858.33333333333303</v>
      </c>
      <c r="BL1830" s="139">
        <v>858.33333333333303</v>
      </c>
      <c r="BM1830" s="139">
        <v>858.33333333333303</v>
      </c>
      <c r="BN1830" s="139">
        <v>858.33333333333303</v>
      </c>
      <c r="BO1830" s="139">
        <v>858.33333333333303</v>
      </c>
      <c r="BP1830" s="139">
        <v>858.33333333333303</v>
      </c>
      <c r="BQ1830" s="144">
        <v>10299.999999999996</v>
      </c>
    </row>
    <row r="1831" spans="11:69" x14ac:dyDescent="0.25">
      <c r="K1831" s="135" t="s">
        <v>328</v>
      </c>
      <c r="N1831" s="61" t="s">
        <v>2042</v>
      </c>
      <c r="V1831" s="61" t="s">
        <v>490</v>
      </c>
      <c r="W1831" s="61" t="s">
        <v>506</v>
      </c>
      <c r="X1831" s="61">
        <v>305</v>
      </c>
      <c r="AB1831" s="136" t="s">
        <v>414</v>
      </c>
      <c r="AC1831" s="179">
        <v>6680014</v>
      </c>
      <c r="AD1831" s="180" t="s">
        <v>2043</v>
      </c>
      <c r="AE1831" s="139">
        <v>8543.86</v>
      </c>
      <c r="AF1831" s="17">
        <v>7581</v>
      </c>
      <c r="AG1831" s="17">
        <v>132583.11000000002</v>
      </c>
      <c r="AH1831" s="140">
        <v>12516.126016260198</v>
      </c>
      <c r="AI1831" s="141">
        <v>47943.710000000006</v>
      </c>
      <c r="AJ1831" s="142">
        <v>143831.13</v>
      </c>
      <c r="AK1831" s="121">
        <v>108827.65000000001</v>
      </c>
      <c r="AL1831" s="142">
        <v>130593.18000000002</v>
      </c>
      <c r="AM1831" s="181">
        <v>10430.105013550166</v>
      </c>
      <c r="AN1831" s="141">
        <v>110913.67100271003</v>
      </c>
      <c r="AO1831" s="140">
        <v>168210.06857142859</v>
      </c>
      <c r="AP1831" s="140">
        <v>220000</v>
      </c>
      <c r="AQ1831" s="140">
        <v>219999.99999999965</v>
      </c>
      <c r="AR1831" s="142">
        <v>-76168.869999999646</v>
      </c>
      <c r="AS1831" s="143">
        <v>-0.52957151904458821</v>
      </c>
      <c r="AT1831" s="142">
        <v>-207483.87398373947</v>
      </c>
      <c r="AU1831" s="143">
        <v>-16.577323823217256</v>
      </c>
      <c r="AV1831" s="142">
        <v>-87416.889999999636</v>
      </c>
      <c r="AW1831" s="143">
        <v>-0.65933654746822301</v>
      </c>
      <c r="AX1831" s="142">
        <v>-76168.87</v>
      </c>
      <c r="AY1831" s="143">
        <v>-0.52957151904459066</v>
      </c>
      <c r="AZ1831" s="142">
        <v>-207483.87398373982</v>
      </c>
      <c r="BA1831" s="143">
        <v>-16.577323823217284</v>
      </c>
      <c r="BB1831" s="142">
        <v>3.4924596548080444E-10</v>
      </c>
      <c r="BC1831" s="143">
        <v>1.5874816612763839E-15</v>
      </c>
      <c r="BE1831" s="139">
        <v>18333.333333333299</v>
      </c>
      <c r="BF1831" s="139">
        <v>18333.333333333299</v>
      </c>
      <c r="BG1831" s="139">
        <v>18333.333333333299</v>
      </c>
      <c r="BH1831" s="139">
        <v>18333.333333333299</v>
      </c>
      <c r="BI1831" s="139">
        <v>18333.333333333299</v>
      </c>
      <c r="BJ1831" s="139">
        <v>18333.333333333299</v>
      </c>
      <c r="BK1831" s="139">
        <v>18333.333333333299</v>
      </c>
      <c r="BL1831" s="139">
        <v>18333.333333333299</v>
      </c>
      <c r="BM1831" s="139">
        <v>18333.333333333299</v>
      </c>
      <c r="BN1831" s="139">
        <v>18333.333333333299</v>
      </c>
      <c r="BO1831" s="139">
        <v>18333.333333333299</v>
      </c>
      <c r="BP1831" s="139">
        <v>18333.333333333299</v>
      </c>
      <c r="BQ1831" s="144">
        <v>219999.99999999965</v>
      </c>
    </row>
    <row r="1832" spans="11:69" x14ac:dyDescent="0.25">
      <c r="K1832" s="135" t="s">
        <v>328</v>
      </c>
      <c r="N1832" s="61" t="s">
        <v>3648</v>
      </c>
      <c r="V1832" s="61" t="s">
        <v>490</v>
      </c>
      <c r="W1832" s="61" t="s">
        <v>506</v>
      </c>
      <c r="X1832" s="61">
        <v>305</v>
      </c>
      <c r="AB1832" s="136" t="s">
        <v>414</v>
      </c>
      <c r="AC1832" s="179">
        <v>250000003000</v>
      </c>
      <c r="AD1832" s="180" t="s">
        <v>3649</v>
      </c>
      <c r="AE1832" s="139">
        <v>28499.9</v>
      </c>
      <c r="AF1832" s="17">
        <v>0</v>
      </c>
      <c r="AG1832" s="17">
        <v>0</v>
      </c>
      <c r="AH1832" s="140">
        <v>0</v>
      </c>
      <c r="AI1832" s="141">
        <v>0</v>
      </c>
      <c r="AJ1832" s="142">
        <v>0</v>
      </c>
      <c r="AK1832" s="121">
        <v>0</v>
      </c>
      <c r="AL1832" s="142">
        <v>0</v>
      </c>
      <c r="AM1832" s="181">
        <v>0</v>
      </c>
      <c r="AN1832" s="141">
        <v>0</v>
      </c>
      <c r="AO1832" s="140">
        <v>0</v>
      </c>
      <c r="AP1832" s="140">
        <v>0</v>
      </c>
      <c r="AQ1832" s="140">
        <v>0</v>
      </c>
      <c r="AR1832" s="142">
        <v>0</v>
      </c>
      <c r="AS1832" s="143">
        <v>0</v>
      </c>
      <c r="AT1832" s="142">
        <v>0</v>
      </c>
      <c r="AU1832" s="143">
        <v>0</v>
      </c>
      <c r="AV1832" s="142">
        <v>0</v>
      </c>
      <c r="AW1832" s="143">
        <v>0</v>
      </c>
      <c r="AX1832" s="142">
        <v>0</v>
      </c>
      <c r="AY1832" s="143">
        <v>0</v>
      </c>
      <c r="AZ1832" s="142">
        <v>0</v>
      </c>
      <c r="BA1832" s="143">
        <v>0</v>
      </c>
      <c r="BB1832" s="142">
        <v>0</v>
      </c>
      <c r="BC1832" s="143">
        <v>0</v>
      </c>
      <c r="BE1832" s="139">
        <v>0</v>
      </c>
      <c r="BF1832" s="139">
        <v>0</v>
      </c>
      <c r="BG1832" s="139">
        <v>0</v>
      </c>
      <c r="BH1832" s="139">
        <v>0</v>
      </c>
      <c r="BI1832" s="139">
        <v>0</v>
      </c>
      <c r="BJ1832" s="139">
        <v>0</v>
      </c>
      <c r="BK1832" s="139">
        <v>0</v>
      </c>
      <c r="BL1832" s="139">
        <v>0</v>
      </c>
      <c r="BM1832" s="139">
        <v>0</v>
      </c>
      <c r="BN1832" s="139">
        <v>0</v>
      </c>
      <c r="BO1832" s="139">
        <v>0</v>
      </c>
      <c r="BP1832" s="139">
        <v>0</v>
      </c>
      <c r="BQ1832" s="144">
        <v>0</v>
      </c>
    </row>
    <row r="1833" spans="11:69" x14ac:dyDescent="0.25">
      <c r="K1833" s="135" t="s">
        <v>328</v>
      </c>
      <c r="N1833" s="61" t="s">
        <v>3650</v>
      </c>
      <c r="V1833" s="61" t="s">
        <v>490</v>
      </c>
      <c r="W1833" s="61" t="s">
        <v>506</v>
      </c>
      <c r="X1833" s="61">
        <v>305</v>
      </c>
      <c r="AB1833" s="136" t="s">
        <v>414</v>
      </c>
      <c r="AC1833" s="179">
        <v>250000003100</v>
      </c>
      <c r="AD1833" s="180" t="s">
        <v>3651</v>
      </c>
      <c r="AE1833" s="139">
        <v>22996.97</v>
      </c>
      <c r="AF1833" s="17">
        <v>0</v>
      </c>
      <c r="AG1833" s="17">
        <v>0</v>
      </c>
      <c r="AH1833" s="140">
        <v>0</v>
      </c>
      <c r="AI1833" s="141">
        <v>0</v>
      </c>
      <c r="AJ1833" s="142">
        <v>0</v>
      </c>
      <c r="AK1833" s="121">
        <v>0</v>
      </c>
      <c r="AL1833" s="142">
        <v>0</v>
      </c>
      <c r="AM1833" s="181">
        <v>0</v>
      </c>
      <c r="AN1833" s="141">
        <v>0</v>
      </c>
      <c r="AO1833" s="140">
        <v>0</v>
      </c>
      <c r="AP1833" s="140">
        <v>0</v>
      </c>
      <c r="AQ1833" s="140">
        <v>0</v>
      </c>
      <c r="AR1833" s="142">
        <v>0</v>
      </c>
      <c r="AS1833" s="143">
        <v>0</v>
      </c>
      <c r="AT1833" s="142">
        <v>0</v>
      </c>
      <c r="AU1833" s="143">
        <v>0</v>
      </c>
      <c r="AV1833" s="142">
        <v>0</v>
      </c>
      <c r="AW1833" s="143">
        <v>0</v>
      </c>
      <c r="AX1833" s="142">
        <v>0</v>
      </c>
      <c r="AY1833" s="143">
        <v>0</v>
      </c>
      <c r="AZ1833" s="142">
        <v>0</v>
      </c>
      <c r="BA1833" s="143">
        <v>0</v>
      </c>
      <c r="BB1833" s="142">
        <v>0</v>
      </c>
      <c r="BC1833" s="143">
        <v>0</v>
      </c>
      <c r="BE1833" s="139">
        <v>0</v>
      </c>
      <c r="BF1833" s="139">
        <v>0</v>
      </c>
      <c r="BG1833" s="139">
        <v>0</v>
      </c>
      <c r="BH1833" s="139">
        <v>0</v>
      </c>
      <c r="BI1833" s="139">
        <v>0</v>
      </c>
      <c r="BJ1833" s="139">
        <v>0</v>
      </c>
      <c r="BK1833" s="139">
        <v>0</v>
      </c>
      <c r="BL1833" s="139">
        <v>0</v>
      </c>
      <c r="BM1833" s="139">
        <v>0</v>
      </c>
      <c r="BN1833" s="139">
        <v>0</v>
      </c>
      <c r="BO1833" s="139">
        <v>0</v>
      </c>
      <c r="BP1833" s="139">
        <v>0</v>
      </c>
      <c r="BQ1833" s="144">
        <v>0</v>
      </c>
    </row>
    <row r="1834" spans="11:69" x14ac:dyDescent="0.25">
      <c r="K1834" s="135" t="s">
        <v>328</v>
      </c>
      <c r="N1834" s="61" t="s">
        <v>3652</v>
      </c>
      <c r="V1834" s="61" t="s">
        <v>490</v>
      </c>
      <c r="W1834" s="61" t="s">
        <v>506</v>
      </c>
      <c r="X1834" s="61">
        <v>305</v>
      </c>
      <c r="AB1834" s="136" t="s">
        <v>414</v>
      </c>
      <c r="AC1834" s="179">
        <v>250000003120</v>
      </c>
      <c r="AD1834" s="180" t="s">
        <v>3645</v>
      </c>
      <c r="AE1834" s="139">
        <v>18885.82</v>
      </c>
      <c r="AF1834" s="17">
        <v>0</v>
      </c>
      <c r="AG1834" s="17">
        <v>0</v>
      </c>
      <c r="AH1834" s="140">
        <v>0</v>
      </c>
      <c r="AI1834" s="141">
        <v>0</v>
      </c>
      <c r="AJ1834" s="142">
        <v>0</v>
      </c>
      <c r="AK1834" s="121">
        <v>0</v>
      </c>
      <c r="AL1834" s="142">
        <v>0</v>
      </c>
      <c r="AM1834" s="181">
        <v>0</v>
      </c>
      <c r="AN1834" s="141">
        <v>0</v>
      </c>
      <c r="AO1834" s="140">
        <v>0</v>
      </c>
      <c r="AP1834" s="140">
        <v>0</v>
      </c>
      <c r="AQ1834" s="140">
        <v>0</v>
      </c>
      <c r="AR1834" s="142">
        <v>0</v>
      </c>
      <c r="AS1834" s="143">
        <v>0</v>
      </c>
      <c r="AT1834" s="142">
        <v>0</v>
      </c>
      <c r="AU1834" s="143">
        <v>0</v>
      </c>
      <c r="AV1834" s="142">
        <v>0</v>
      </c>
      <c r="AW1834" s="143">
        <v>0</v>
      </c>
      <c r="AX1834" s="142">
        <v>0</v>
      </c>
      <c r="AY1834" s="143">
        <v>0</v>
      </c>
      <c r="AZ1834" s="142">
        <v>0</v>
      </c>
      <c r="BA1834" s="143">
        <v>0</v>
      </c>
      <c r="BB1834" s="142">
        <v>0</v>
      </c>
      <c r="BC1834" s="143">
        <v>0</v>
      </c>
      <c r="BE1834" s="139">
        <v>0</v>
      </c>
      <c r="BF1834" s="139">
        <v>0</v>
      </c>
      <c r="BG1834" s="139">
        <v>0</v>
      </c>
      <c r="BH1834" s="139">
        <v>0</v>
      </c>
      <c r="BI1834" s="139">
        <v>0</v>
      </c>
      <c r="BJ1834" s="139">
        <v>0</v>
      </c>
      <c r="BK1834" s="139">
        <v>0</v>
      </c>
      <c r="BL1834" s="139">
        <v>0</v>
      </c>
      <c r="BM1834" s="139">
        <v>0</v>
      </c>
      <c r="BN1834" s="139">
        <v>0</v>
      </c>
      <c r="BO1834" s="139">
        <v>0</v>
      </c>
      <c r="BP1834" s="139">
        <v>0</v>
      </c>
      <c r="BQ1834" s="144">
        <v>0</v>
      </c>
    </row>
    <row r="1835" spans="11:69" x14ac:dyDescent="0.25">
      <c r="K1835" s="135" t="s">
        <v>328</v>
      </c>
      <c r="N1835" s="61" t="s">
        <v>3653</v>
      </c>
      <c r="V1835" s="61" t="s">
        <v>490</v>
      </c>
      <c r="W1835" s="61" t="s">
        <v>506</v>
      </c>
      <c r="X1835" s="61">
        <v>305</v>
      </c>
      <c r="AB1835" s="136" t="s">
        <v>414</v>
      </c>
      <c r="AC1835" s="179">
        <v>250000003160</v>
      </c>
      <c r="AD1835" s="180" t="s">
        <v>3654</v>
      </c>
      <c r="AE1835" s="139">
        <v>274752</v>
      </c>
      <c r="AF1835" s="17">
        <v>0</v>
      </c>
      <c r="AG1835" s="17">
        <v>0</v>
      </c>
      <c r="AH1835" s="140">
        <v>0</v>
      </c>
      <c r="AI1835" s="141">
        <v>0</v>
      </c>
      <c r="AJ1835" s="142">
        <v>0</v>
      </c>
      <c r="AK1835" s="121">
        <v>0</v>
      </c>
      <c r="AL1835" s="142">
        <v>0</v>
      </c>
      <c r="AM1835" s="181">
        <v>0</v>
      </c>
      <c r="AN1835" s="141">
        <v>0</v>
      </c>
      <c r="AO1835" s="140">
        <v>0</v>
      </c>
      <c r="AP1835" s="140">
        <v>0</v>
      </c>
      <c r="AQ1835" s="140">
        <v>0</v>
      </c>
      <c r="AR1835" s="142">
        <v>0</v>
      </c>
      <c r="AS1835" s="143">
        <v>0</v>
      </c>
      <c r="AT1835" s="142">
        <v>0</v>
      </c>
      <c r="AU1835" s="143">
        <v>0</v>
      </c>
      <c r="AV1835" s="142">
        <v>0</v>
      </c>
      <c r="AW1835" s="143">
        <v>0</v>
      </c>
      <c r="AX1835" s="142">
        <v>0</v>
      </c>
      <c r="AY1835" s="143">
        <v>0</v>
      </c>
      <c r="AZ1835" s="142">
        <v>0</v>
      </c>
      <c r="BA1835" s="143">
        <v>0</v>
      </c>
      <c r="BB1835" s="142">
        <v>0</v>
      </c>
      <c r="BC1835" s="143">
        <v>0</v>
      </c>
      <c r="BE1835" s="139">
        <v>0</v>
      </c>
      <c r="BF1835" s="139">
        <v>0</v>
      </c>
      <c r="BG1835" s="139">
        <v>0</v>
      </c>
      <c r="BH1835" s="139">
        <v>0</v>
      </c>
      <c r="BI1835" s="139">
        <v>0</v>
      </c>
      <c r="BJ1835" s="139">
        <v>0</v>
      </c>
      <c r="BK1835" s="139">
        <v>0</v>
      </c>
      <c r="BL1835" s="139">
        <v>0</v>
      </c>
      <c r="BM1835" s="139">
        <v>0</v>
      </c>
      <c r="BN1835" s="139">
        <v>0</v>
      </c>
      <c r="BO1835" s="139">
        <v>0</v>
      </c>
      <c r="BP1835" s="139">
        <v>0</v>
      </c>
      <c r="BQ1835" s="144">
        <v>0</v>
      </c>
    </row>
    <row r="1836" spans="11:69" x14ac:dyDescent="0.25">
      <c r="K1836" s="135" t="s">
        <v>328</v>
      </c>
      <c r="N1836" s="61" t="s">
        <v>3655</v>
      </c>
      <c r="V1836" s="61" t="s">
        <v>490</v>
      </c>
      <c r="W1836" s="61" t="s">
        <v>506</v>
      </c>
      <c r="X1836" s="61">
        <v>305</v>
      </c>
      <c r="AB1836" s="136" t="s">
        <v>414</v>
      </c>
      <c r="AC1836" s="179">
        <v>250000003200</v>
      </c>
      <c r="AD1836" s="180" t="s">
        <v>3656</v>
      </c>
      <c r="AE1836" s="139">
        <v>8466</v>
      </c>
      <c r="AF1836" s="17">
        <v>0</v>
      </c>
      <c r="AG1836" s="17">
        <v>0</v>
      </c>
      <c r="AH1836" s="140">
        <v>0</v>
      </c>
      <c r="AI1836" s="141">
        <v>0</v>
      </c>
      <c r="AJ1836" s="142">
        <v>0</v>
      </c>
      <c r="AK1836" s="121">
        <v>0</v>
      </c>
      <c r="AL1836" s="142">
        <v>0</v>
      </c>
      <c r="AM1836" s="181">
        <v>0</v>
      </c>
      <c r="AN1836" s="141">
        <v>0</v>
      </c>
      <c r="AO1836" s="140">
        <v>0</v>
      </c>
      <c r="AP1836" s="140">
        <v>0</v>
      </c>
      <c r="AQ1836" s="140">
        <v>0</v>
      </c>
      <c r="AR1836" s="142">
        <v>0</v>
      </c>
      <c r="AS1836" s="143">
        <v>0</v>
      </c>
      <c r="AT1836" s="142">
        <v>0</v>
      </c>
      <c r="AU1836" s="143">
        <v>0</v>
      </c>
      <c r="AV1836" s="142">
        <v>0</v>
      </c>
      <c r="AW1836" s="143">
        <v>0</v>
      </c>
      <c r="AX1836" s="142">
        <v>0</v>
      </c>
      <c r="AY1836" s="143">
        <v>0</v>
      </c>
      <c r="AZ1836" s="142">
        <v>0</v>
      </c>
      <c r="BA1836" s="143">
        <v>0</v>
      </c>
      <c r="BB1836" s="142">
        <v>0</v>
      </c>
      <c r="BC1836" s="143">
        <v>0</v>
      </c>
      <c r="BE1836" s="139">
        <v>0</v>
      </c>
      <c r="BF1836" s="139">
        <v>0</v>
      </c>
      <c r="BG1836" s="139">
        <v>0</v>
      </c>
      <c r="BH1836" s="139">
        <v>0</v>
      </c>
      <c r="BI1836" s="139">
        <v>0</v>
      </c>
      <c r="BJ1836" s="139">
        <v>0</v>
      </c>
      <c r="BK1836" s="139">
        <v>0</v>
      </c>
      <c r="BL1836" s="139">
        <v>0</v>
      </c>
      <c r="BM1836" s="139">
        <v>0</v>
      </c>
      <c r="BN1836" s="139">
        <v>0</v>
      </c>
      <c r="BO1836" s="139">
        <v>0</v>
      </c>
      <c r="BP1836" s="139">
        <v>0</v>
      </c>
      <c r="BQ1836" s="144">
        <v>0</v>
      </c>
    </row>
    <row r="1837" spans="11:69" x14ac:dyDescent="0.25">
      <c r="K1837" s="135" t="s">
        <v>328</v>
      </c>
      <c r="N1837" s="61" t="s">
        <v>3657</v>
      </c>
      <c r="V1837" s="61" t="s">
        <v>490</v>
      </c>
      <c r="W1837" s="61" t="s">
        <v>506</v>
      </c>
      <c r="X1837" s="61">
        <v>305</v>
      </c>
      <c r="AB1837" s="136" t="s">
        <v>414</v>
      </c>
      <c r="AC1837" s="179">
        <v>250000003201</v>
      </c>
      <c r="AD1837" s="180" t="s">
        <v>3658</v>
      </c>
      <c r="AE1837" s="139">
        <v>-55668.030000000006</v>
      </c>
      <c r="AF1837" s="17">
        <v>0</v>
      </c>
      <c r="AG1837" s="17">
        <v>0</v>
      </c>
      <c r="AH1837" s="140">
        <v>0</v>
      </c>
      <c r="AI1837" s="141">
        <v>0</v>
      </c>
      <c r="AJ1837" s="142">
        <v>0</v>
      </c>
      <c r="AK1837" s="121">
        <v>0</v>
      </c>
      <c r="AL1837" s="142">
        <v>0</v>
      </c>
      <c r="AM1837" s="181">
        <v>0</v>
      </c>
      <c r="AN1837" s="141">
        <v>0</v>
      </c>
      <c r="AO1837" s="140">
        <v>0</v>
      </c>
      <c r="AP1837" s="140">
        <v>0</v>
      </c>
      <c r="AQ1837" s="140">
        <v>0</v>
      </c>
      <c r="AR1837" s="142">
        <v>0</v>
      </c>
      <c r="AS1837" s="143">
        <v>0</v>
      </c>
      <c r="AT1837" s="142">
        <v>0</v>
      </c>
      <c r="AU1837" s="143">
        <v>0</v>
      </c>
      <c r="AV1837" s="142">
        <v>0</v>
      </c>
      <c r="AW1837" s="143">
        <v>0</v>
      </c>
      <c r="AX1837" s="142">
        <v>0</v>
      </c>
      <c r="AY1837" s="143">
        <v>0</v>
      </c>
      <c r="AZ1837" s="142">
        <v>0</v>
      </c>
      <c r="BA1837" s="143">
        <v>0</v>
      </c>
      <c r="BB1837" s="142">
        <v>0</v>
      </c>
      <c r="BC1837" s="143">
        <v>0</v>
      </c>
      <c r="BE1837" s="139">
        <v>0</v>
      </c>
      <c r="BF1837" s="139">
        <v>0</v>
      </c>
      <c r="BG1837" s="139">
        <v>0</v>
      </c>
      <c r="BH1837" s="139">
        <v>0</v>
      </c>
      <c r="BI1837" s="139">
        <v>0</v>
      </c>
      <c r="BJ1837" s="139">
        <v>0</v>
      </c>
      <c r="BK1837" s="139">
        <v>0</v>
      </c>
      <c r="BL1837" s="139">
        <v>0</v>
      </c>
      <c r="BM1837" s="139">
        <v>0</v>
      </c>
      <c r="BN1837" s="139">
        <v>0</v>
      </c>
      <c r="BO1837" s="139">
        <v>0</v>
      </c>
      <c r="BP1837" s="139">
        <v>0</v>
      </c>
      <c r="BQ1837" s="144">
        <v>0</v>
      </c>
    </row>
    <row r="1838" spans="11:69" x14ac:dyDescent="0.25">
      <c r="K1838" s="135" t="s">
        <v>328</v>
      </c>
      <c r="N1838" s="61" t="s">
        <v>3659</v>
      </c>
      <c r="V1838" s="61" t="s">
        <v>490</v>
      </c>
      <c r="W1838" s="61" t="s">
        <v>506</v>
      </c>
      <c r="X1838" s="61">
        <v>305</v>
      </c>
      <c r="AB1838" s="136" t="s">
        <v>414</v>
      </c>
      <c r="AC1838" s="179">
        <v>250000003300</v>
      </c>
      <c r="AD1838" s="180" t="s">
        <v>3660</v>
      </c>
      <c r="AE1838" s="139">
        <v>53502.029999999992</v>
      </c>
      <c r="AF1838" s="17">
        <v>0</v>
      </c>
      <c r="AG1838" s="17">
        <v>0</v>
      </c>
      <c r="AH1838" s="140">
        <v>0</v>
      </c>
      <c r="AI1838" s="141">
        <v>0</v>
      </c>
      <c r="AJ1838" s="142">
        <v>0</v>
      </c>
      <c r="AK1838" s="121">
        <v>0</v>
      </c>
      <c r="AL1838" s="142">
        <v>0</v>
      </c>
      <c r="AM1838" s="181">
        <v>0</v>
      </c>
      <c r="AN1838" s="141">
        <v>0</v>
      </c>
      <c r="AO1838" s="140">
        <v>0</v>
      </c>
      <c r="AP1838" s="140">
        <v>0</v>
      </c>
      <c r="AQ1838" s="140">
        <v>0</v>
      </c>
      <c r="AR1838" s="142">
        <v>0</v>
      </c>
      <c r="AS1838" s="143">
        <v>0</v>
      </c>
      <c r="AT1838" s="142">
        <v>0</v>
      </c>
      <c r="AU1838" s="143">
        <v>0</v>
      </c>
      <c r="AV1838" s="142">
        <v>0</v>
      </c>
      <c r="AW1838" s="143">
        <v>0</v>
      </c>
      <c r="AX1838" s="142">
        <v>0</v>
      </c>
      <c r="AY1838" s="143">
        <v>0</v>
      </c>
      <c r="AZ1838" s="142">
        <v>0</v>
      </c>
      <c r="BA1838" s="143">
        <v>0</v>
      </c>
      <c r="BB1838" s="142">
        <v>0</v>
      </c>
      <c r="BC1838" s="143">
        <v>0</v>
      </c>
      <c r="BE1838" s="139">
        <v>0</v>
      </c>
      <c r="BF1838" s="139">
        <v>0</v>
      </c>
      <c r="BG1838" s="139">
        <v>0</v>
      </c>
      <c r="BH1838" s="139">
        <v>0</v>
      </c>
      <c r="BI1838" s="139">
        <v>0</v>
      </c>
      <c r="BJ1838" s="139">
        <v>0</v>
      </c>
      <c r="BK1838" s="139">
        <v>0</v>
      </c>
      <c r="BL1838" s="139">
        <v>0</v>
      </c>
      <c r="BM1838" s="139">
        <v>0</v>
      </c>
      <c r="BN1838" s="139">
        <v>0</v>
      </c>
      <c r="BO1838" s="139">
        <v>0</v>
      </c>
      <c r="BP1838" s="139">
        <v>0</v>
      </c>
      <c r="BQ1838" s="144">
        <v>0</v>
      </c>
    </row>
    <row r="1839" spans="11:69" x14ac:dyDescent="0.25">
      <c r="K1839" s="135" t="s">
        <v>328</v>
      </c>
      <c r="N1839" s="61" t="s">
        <v>3661</v>
      </c>
      <c r="V1839" s="61" t="s">
        <v>490</v>
      </c>
      <c r="W1839" s="61" t="s">
        <v>506</v>
      </c>
      <c r="X1839" s="61">
        <v>305</v>
      </c>
      <c r="AB1839" s="136" t="s">
        <v>414</v>
      </c>
      <c r="AC1839" s="179">
        <v>250000005480</v>
      </c>
      <c r="AD1839" s="180" t="s">
        <v>3662</v>
      </c>
      <c r="AE1839" s="139">
        <v>97600.079999999987</v>
      </c>
      <c r="AF1839" s="17">
        <v>0</v>
      </c>
      <c r="AG1839" s="17">
        <v>0</v>
      </c>
      <c r="AH1839" s="140">
        <v>0</v>
      </c>
      <c r="AI1839" s="141">
        <v>0</v>
      </c>
      <c r="AJ1839" s="142">
        <v>0</v>
      </c>
      <c r="AK1839" s="121">
        <v>0</v>
      </c>
      <c r="AL1839" s="142">
        <v>0</v>
      </c>
      <c r="AM1839" s="181">
        <v>0</v>
      </c>
      <c r="AN1839" s="141">
        <v>0</v>
      </c>
      <c r="AO1839" s="140">
        <v>0</v>
      </c>
      <c r="AP1839" s="140">
        <v>0</v>
      </c>
      <c r="AQ1839" s="140">
        <v>0</v>
      </c>
      <c r="AR1839" s="142">
        <v>0</v>
      </c>
      <c r="AS1839" s="143">
        <v>0</v>
      </c>
      <c r="AT1839" s="142">
        <v>0</v>
      </c>
      <c r="AU1839" s="143">
        <v>0</v>
      </c>
      <c r="AV1839" s="142">
        <v>0</v>
      </c>
      <c r="AW1839" s="143">
        <v>0</v>
      </c>
      <c r="AX1839" s="142">
        <v>0</v>
      </c>
      <c r="AY1839" s="143">
        <v>0</v>
      </c>
      <c r="AZ1839" s="142">
        <v>0</v>
      </c>
      <c r="BA1839" s="143">
        <v>0</v>
      </c>
      <c r="BB1839" s="142">
        <v>0</v>
      </c>
      <c r="BC1839" s="143">
        <v>0</v>
      </c>
      <c r="BE1839" s="139">
        <v>0</v>
      </c>
      <c r="BF1839" s="139">
        <v>0</v>
      </c>
      <c r="BG1839" s="139">
        <v>0</v>
      </c>
      <c r="BH1839" s="139">
        <v>0</v>
      </c>
      <c r="BI1839" s="139">
        <v>0</v>
      </c>
      <c r="BJ1839" s="139">
        <v>0</v>
      </c>
      <c r="BK1839" s="139">
        <v>0</v>
      </c>
      <c r="BL1839" s="139">
        <v>0</v>
      </c>
      <c r="BM1839" s="139">
        <v>0</v>
      </c>
      <c r="BN1839" s="139">
        <v>0</v>
      </c>
      <c r="BO1839" s="139">
        <v>0</v>
      </c>
      <c r="BP1839" s="139">
        <v>0</v>
      </c>
      <c r="BQ1839" s="144">
        <v>0</v>
      </c>
    </row>
    <row r="1840" spans="11:69" x14ac:dyDescent="0.25">
      <c r="K1840" s="135" t="s">
        <v>328</v>
      </c>
      <c r="N1840" s="61" t="s">
        <v>3663</v>
      </c>
      <c r="V1840" s="61" t="s">
        <v>490</v>
      </c>
      <c r="W1840" s="61" t="s">
        <v>506</v>
      </c>
      <c r="X1840" s="61">
        <v>305</v>
      </c>
      <c r="AB1840" s="136" t="s">
        <v>414</v>
      </c>
      <c r="AC1840" s="179">
        <v>250000005500</v>
      </c>
      <c r="AD1840" s="180" t="s">
        <v>3664</v>
      </c>
      <c r="AE1840" s="139">
        <v>1872654.2</v>
      </c>
      <c r="AF1840" s="17">
        <v>0</v>
      </c>
      <c r="AG1840" s="17">
        <v>0</v>
      </c>
      <c r="AH1840" s="140">
        <v>0</v>
      </c>
      <c r="AI1840" s="141">
        <v>0</v>
      </c>
      <c r="AJ1840" s="142">
        <v>0</v>
      </c>
      <c r="AK1840" s="121">
        <v>0</v>
      </c>
      <c r="AL1840" s="142">
        <v>0</v>
      </c>
      <c r="AM1840" s="181">
        <v>0</v>
      </c>
      <c r="AN1840" s="141">
        <v>0</v>
      </c>
      <c r="AO1840" s="140">
        <v>0</v>
      </c>
      <c r="AP1840" s="140">
        <v>0</v>
      </c>
      <c r="AQ1840" s="140">
        <v>0</v>
      </c>
      <c r="AR1840" s="142">
        <v>0</v>
      </c>
      <c r="AS1840" s="143">
        <v>0</v>
      </c>
      <c r="AT1840" s="142">
        <v>0</v>
      </c>
      <c r="AU1840" s="143">
        <v>0</v>
      </c>
      <c r="AV1840" s="142">
        <v>0</v>
      </c>
      <c r="AW1840" s="143">
        <v>0</v>
      </c>
      <c r="AX1840" s="142">
        <v>0</v>
      </c>
      <c r="AY1840" s="143">
        <v>0</v>
      </c>
      <c r="AZ1840" s="142">
        <v>0</v>
      </c>
      <c r="BA1840" s="143">
        <v>0</v>
      </c>
      <c r="BB1840" s="142">
        <v>0</v>
      </c>
      <c r="BC1840" s="143">
        <v>0</v>
      </c>
      <c r="BE1840" s="139">
        <v>0</v>
      </c>
      <c r="BF1840" s="139">
        <v>0</v>
      </c>
      <c r="BG1840" s="139">
        <v>0</v>
      </c>
      <c r="BH1840" s="139">
        <v>0</v>
      </c>
      <c r="BI1840" s="139">
        <v>0</v>
      </c>
      <c r="BJ1840" s="139">
        <v>0</v>
      </c>
      <c r="BK1840" s="139">
        <v>0</v>
      </c>
      <c r="BL1840" s="139">
        <v>0</v>
      </c>
      <c r="BM1840" s="139">
        <v>0</v>
      </c>
      <c r="BN1840" s="139">
        <v>0</v>
      </c>
      <c r="BO1840" s="139">
        <v>0</v>
      </c>
      <c r="BP1840" s="139">
        <v>0</v>
      </c>
      <c r="BQ1840" s="144">
        <v>0</v>
      </c>
    </row>
    <row r="1841" spans="2:96" x14ac:dyDescent="0.25">
      <c r="K1841" s="135" t="s">
        <v>328</v>
      </c>
      <c r="N1841" s="61" t="s">
        <v>3665</v>
      </c>
      <c r="V1841" s="61" t="s">
        <v>490</v>
      </c>
      <c r="W1841" s="61" t="s">
        <v>506</v>
      </c>
      <c r="X1841" s="61">
        <v>305</v>
      </c>
      <c r="AB1841" s="136" t="s">
        <v>414</v>
      </c>
      <c r="AC1841" s="179">
        <v>250000005600</v>
      </c>
      <c r="AD1841" s="180" t="s">
        <v>3666</v>
      </c>
      <c r="AE1841" s="139">
        <v>3771597.9</v>
      </c>
      <c r="AF1841" s="17">
        <v>0</v>
      </c>
      <c r="AG1841" s="17">
        <v>0</v>
      </c>
      <c r="AH1841" s="140">
        <v>0</v>
      </c>
      <c r="AI1841" s="141">
        <v>0</v>
      </c>
      <c r="AJ1841" s="142">
        <v>0</v>
      </c>
      <c r="AK1841" s="121">
        <v>0</v>
      </c>
      <c r="AL1841" s="142">
        <v>0</v>
      </c>
      <c r="AM1841" s="181">
        <v>0</v>
      </c>
      <c r="AN1841" s="141">
        <v>0</v>
      </c>
      <c r="AO1841" s="140">
        <v>0</v>
      </c>
      <c r="AP1841" s="140">
        <v>0</v>
      </c>
      <c r="AQ1841" s="140">
        <v>0</v>
      </c>
      <c r="AR1841" s="142">
        <v>0</v>
      </c>
      <c r="AS1841" s="143">
        <v>0</v>
      </c>
      <c r="AT1841" s="142">
        <v>0</v>
      </c>
      <c r="AU1841" s="143">
        <v>0</v>
      </c>
      <c r="AV1841" s="142">
        <v>0</v>
      </c>
      <c r="AW1841" s="143">
        <v>0</v>
      </c>
      <c r="AX1841" s="142">
        <v>0</v>
      </c>
      <c r="AY1841" s="143">
        <v>0</v>
      </c>
      <c r="AZ1841" s="142">
        <v>0</v>
      </c>
      <c r="BA1841" s="143">
        <v>0</v>
      </c>
      <c r="BB1841" s="142">
        <v>0</v>
      </c>
      <c r="BC1841" s="143">
        <v>0</v>
      </c>
      <c r="BE1841" s="139">
        <v>0</v>
      </c>
      <c r="BF1841" s="139">
        <v>0</v>
      </c>
      <c r="BG1841" s="139">
        <v>0</v>
      </c>
      <c r="BH1841" s="139">
        <v>0</v>
      </c>
      <c r="BI1841" s="139">
        <v>0</v>
      </c>
      <c r="BJ1841" s="139">
        <v>0</v>
      </c>
      <c r="BK1841" s="139">
        <v>0</v>
      </c>
      <c r="BL1841" s="139">
        <v>0</v>
      </c>
      <c r="BM1841" s="139">
        <v>0</v>
      </c>
      <c r="BN1841" s="139">
        <v>0</v>
      </c>
      <c r="BO1841" s="139">
        <v>0</v>
      </c>
      <c r="BP1841" s="139">
        <v>0</v>
      </c>
      <c r="BQ1841" s="144">
        <v>0</v>
      </c>
    </row>
    <row r="1842" spans="2:96" x14ac:dyDescent="0.25">
      <c r="K1842" s="135" t="s">
        <v>328</v>
      </c>
      <c r="N1842" s="61" t="s">
        <v>3667</v>
      </c>
      <c r="V1842" s="61" t="s">
        <v>490</v>
      </c>
      <c r="W1842" s="61" t="s">
        <v>506</v>
      </c>
      <c r="X1842" s="61">
        <v>305</v>
      </c>
      <c r="AB1842" s="136" t="s">
        <v>414</v>
      </c>
      <c r="AC1842" s="179">
        <v>250000005710</v>
      </c>
      <c r="AD1842" s="180" t="s">
        <v>3668</v>
      </c>
      <c r="AE1842" s="139">
        <v>32884.04</v>
      </c>
      <c r="AF1842" s="17">
        <v>0</v>
      </c>
      <c r="AG1842" s="17">
        <v>0</v>
      </c>
      <c r="AH1842" s="140">
        <v>0</v>
      </c>
      <c r="AI1842" s="141">
        <v>0</v>
      </c>
      <c r="AJ1842" s="142">
        <v>0</v>
      </c>
      <c r="AK1842" s="121">
        <v>0</v>
      </c>
      <c r="AL1842" s="142">
        <v>0</v>
      </c>
      <c r="AM1842" s="181">
        <v>0</v>
      </c>
      <c r="AN1842" s="141">
        <v>0</v>
      </c>
      <c r="AO1842" s="140">
        <v>0</v>
      </c>
      <c r="AP1842" s="140">
        <v>0</v>
      </c>
      <c r="AQ1842" s="140">
        <v>0</v>
      </c>
      <c r="AR1842" s="142">
        <v>0</v>
      </c>
      <c r="AS1842" s="143">
        <v>0</v>
      </c>
      <c r="AT1842" s="142">
        <v>0</v>
      </c>
      <c r="AU1842" s="143">
        <v>0</v>
      </c>
      <c r="AV1842" s="142">
        <v>0</v>
      </c>
      <c r="AW1842" s="143">
        <v>0</v>
      </c>
      <c r="AX1842" s="142">
        <v>0</v>
      </c>
      <c r="AY1842" s="143">
        <v>0</v>
      </c>
      <c r="AZ1842" s="142">
        <v>0</v>
      </c>
      <c r="BA1842" s="143">
        <v>0</v>
      </c>
      <c r="BB1842" s="142">
        <v>0</v>
      </c>
      <c r="BC1842" s="143">
        <v>0</v>
      </c>
      <c r="BE1842" s="139">
        <v>0</v>
      </c>
      <c r="BF1842" s="139">
        <v>0</v>
      </c>
      <c r="BG1842" s="139">
        <v>0</v>
      </c>
      <c r="BH1842" s="139">
        <v>0</v>
      </c>
      <c r="BI1842" s="139">
        <v>0</v>
      </c>
      <c r="BJ1842" s="139">
        <v>0</v>
      </c>
      <c r="BK1842" s="139">
        <v>0</v>
      </c>
      <c r="BL1842" s="139">
        <v>0</v>
      </c>
      <c r="BM1842" s="139">
        <v>0</v>
      </c>
      <c r="BN1842" s="139">
        <v>0</v>
      </c>
      <c r="BO1842" s="139">
        <v>0</v>
      </c>
      <c r="BP1842" s="139">
        <v>0</v>
      </c>
      <c r="BQ1842" s="144">
        <v>0</v>
      </c>
    </row>
    <row r="1843" spans="2:96" x14ac:dyDescent="0.25">
      <c r="K1843" s="135" t="s">
        <v>328</v>
      </c>
      <c r="N1843" s="61" t="s">
        <v>3669</v>
      </c>
      <c r="V1843" s="61" t="s">
        <v>490</v>
      </c>
      <c r="W1843" s="61" t="s">
        <v>506</v>
      </c>
      <c r="X1843" s="61">
        <v>305</v>
      </c>
      <c r="AB1843" s="136" t="s">
        <v>414</v>
      </c>
      <c r="AC1843" s="179">
        <v>250000005800</v>
      </c>
      <c r="AD1843" s="180" t="s">
        <v>3670</v>
      </c>
      <c r="AE1843" s="139">
        <v>3386611.9</v>
      </c>
      <c r="AF1843" s="17">
        <v>0</v>
      </c>
      <c r="AG1843" s="17">
        <v>0</v>
      </c>
      <c r="AH1843" s="140">
        <v>0</v>
      </c>
      <c r="AI1843" s="141">
        <v>0</v>
      </c>
      <c r="AJ1843" s="142">
        <v>0</v>
      </c>
      <c r="AK1843" s="121">
        <v>0</v>
      </c>
      <c r="AL1843" s="142">
        <v>0</v>
      </c>
      <c r="AM1843" s="181">
        <v>0</v>
      </c>
      <c r="AN1843" s="141">
        <v>0</v>
      </c>
      <c r="AO1843" s="140">
        <v>0</v>
      </c>
      <c r="AP1843" s="140">
        <v>0</v>
      </c>
      <c r="AQ1843" s="140">
        <v>0</v>
      </c>
      <c r="AR1843" s="142">
        <v>0</v>
      </c>
      <c r="AS1843" s="143">
        <v>0</v>
      </c>
      <c r="AT1843" s="142">
        <v>0</v>
      </c>
      <c r="AU1843" s="143">
        <v>0</v>
      </c>
      <c r="AV1843" s="142">
        <v>0</v>
      </c>
      <c r="AW1843" s="143">
        <v>0</v>
      </c>
      <c r="AX1843" s="142">
        <v>0</v>
      </c>
      <c r="AY1843" s="143">
        <v>0</v>
      </c>
      <c r="AZ1843" s="142">
        <v>0</v>
      </c>
      <c r="BA1843" s="143">
        <v>0</v>
      </c>
      <c r="BB1843" s="142">
        <v>0</v>
      </c>
      <c r="BC1843" s="143">
        <v>0</v>
      </c>
      <c r="BE1843" s="139">
        <v>0</v>
      </c>
      <c r="BF1843" s="139">
        <v>0</v>
      </c>
      <c r="BG1843" s="139">
        <v>0</v>
      </c>
      <c r="BH1843" s="139">
        <v>0</v>
      </c>
      <c r="BI1843" s="139">
        <v>0</v>
      </c>
      <c r="BJ1843" s="139">
        <v>0</v>
      </c>
      <c r="BK1843" s="139">
        <v>0</v>
      </c>
      <c r="BL1843" s="139">
        <v>0</v>
      </c>
      <c r="BM1843" s="139">
        <v>0</v>
      </c>
      <c r="BN1843" s="139">
        <v>0</v>
      </c>
      <c r="BO1843" s="139">
        <v>0</v>
      </c>
      <c r="BP1843" s="139">
        <v>0</v>
      </c>
      <c r="BQ1843" s="144">
        <v>0</v>
      </c>
    </row>
    <row r="1844" spans="2:96" x14ac:dyDescent="0.25">
      <c r="K1844" s="135" t="s">
        <v>328</v>
      </c>
      <c r="N1844" s="61" t="s">
        <v>3671</v>
      </c>
      <c r="V1844" s="61" t="s">
        <v>490</v>
      </c>
      <c r="W1844" s="61" t="s">
        <v>506</v>
      </c>
      <c r="X1844" s="61">
        <v>305</v>
      </c>
      <c r="AB1844" s="136" t="s">
        <v>414</v>
      </c>
      <c r="AC1844" s="179">
        <v>250000005900</v>
      </c>
      <c r="AD1844" s="180" t="s">
        <v>3672</v>
      </c>
      <c r="AE1844" s="139">
        <v>63767.55</v>
      </c>
      <c r="AF1844" s="17">
        <v>0</v>
      </c>
      <c r="AG1844" s="17">
        <v>0</v>
      </c>
      <c r="AH1844" s="140">
        <v>0</v>
      </c>
      <c r="AI1844" s="141">
        <v>0</v>
      </c>
      <c r="AJ1844" s="142">
        <v>0</v>
      </c>
      <c r="AK1844" s="121">
        <v>0</v>
      </c>
      <c r="AL1844" s="142">
        <v>0</v>
      </c>
      <c r="AM1844" s="181">
        <v>0</v>
      </c>
      <c r="AN1844" s="141">
        <v>0</v>
      </c>
      <c r="AO1844" s="140">
        <v>0</v>
      </c>
      <c r="AP1844" s="140">
        <v>0</v>
      </c>
      <c r="AQ1844" s="140">
        <v>0</v>
      </c>
      <c r="AR1844" s="142">
        <v>0</v>
      </c>
      <c r="AS1844" s="143">
        <v>0</v>
      </c>
      <c r="AT1844" s="142">
        <v>0</v>
      </c>
      <c r="AU1844" s="143">
        <v>0</v>
      </c>
      <c r="AV1844" s="142">
        <v>0</v>
      </c>
      <c r="AW1844" s="143">
        <v>0</v>
      </c>
      <c r="AX1844" s="142">
        <v>0</v>
      </c>
      <c r="AY1844" s="143">
        <v>0</v>
      </c>
      <c r="AZ1844" s="142">
        <v>0</v>
      </c>
      <c r="BA1844" s="143">
        <v>0</v>
      </c>
      <c r="BB1844" s="142">
        <v>0</v>
      </c>
      <c r="BC1844" s="143">
        <v>0</v>
      </c>
      <c r="BE1844" s="139">
        <v>0</v>
      </c>
      <c r="BF1844" s="139">
        <v>0</v>
      </c>
      <c r="BG1844" s="139">
        <v>0</v>
      </c>
      <c r="BH1844" s="139">
        <v>0</v>
      </c>
      <c r="BI1844" s="139">
        <v>0</v>
      </c>
      <c r="BJ1844" s="139">
        <v>0</v>
      </c>
      <c r="BK1844" s="139">
        <v>0</v>
      </c>
      <c r="BL1844" s="139">
        <v>0</v>
      </c>
      <c r="BM1844" s="139">
        <v>0</v>
      </c>
      <c r="BN1844" s="139">
        <v>0</v>
      </c>
      <c r="BO1844" s="139">
        <v>0</v>
      </c>
      <c r="BP1844" s="139">
        <v>0</v>
      </c>
      <c r="BQ1844" s="144">
        <v>0</v>
      </c>
    </row>
    <row r="1845" spans="2:96" x14ac:dyDescent="0.25">
      <c r="K1845" s="135" t="s">
        <v>328</v>
      </c>
      <c r="N1845" s="61" t="s">
        <v>3673</v>
      </c>
      <c r="V1845" s="61" t="s">
        <v>490</v>
      </c>
      <c r="W1845" s="61" t="s">
        <v>506</v>
      </c>
      <c r="X1845" s="61">
        <v>305</v>
      </c>
      <c r="AB1845" s="136" t="s">
        <v>414</v>
      </c>
      <c r="AC1845" s="179">
        <v>250000005901</v>
      </c>
      <c r="AD1845" s="180" t="s">
        <v>3674</v>
      </c>
      <c r="AE1845" s="139">
        <v>237831.25999999998</v>
      </c>
      <c r="AF1845" s="17">
        <v>0</v>
      </c>
      <c r="AG1845" s="17">
        <v>0</v>
      </c>
      <c r="AH1845" s="140">
        <v>0</v>
      </c>
      <c r="AI1845" s="141">
        <v>0</v>
      </c>
      <c r="AJ1845" s="142">
        <v>0</v>
      </c>
      <c r="AK1845" s="121">
        <v>0</v>
      </c>
      <c r="AL1845" s="142">
        <v>0</v>
      </c>
      <c r="AM1845" s="181">
        <v>0</v>
      </c>
      <c r="AN1845" s="141">
        <v>0</v>
      </c>
      <c r="AO1845" s="140">
        <v>0</v>
      </c>
      <c r="AP1845" s="140">
        <v>0</v>
      </c>
      <c r="AQ1845" s="140">
        <v>0</v>
      </c>
      <c r="AR1845" s="142">
        <v>0</v>
      </c>
      <c r="AS1845" s="143">
        <v>0</v>
      </c>
      <c r="AT1845" s="142">
        <v>0</v>
      </c>
      <c r="AU1845" s="143">
        <v>0</v>
      </c>
      <c r="AV1845" s="142">
        <v>0</v>
      </c>
      <c r="AW1845" s="143">
        <v>0</v>
      </c>
      <c r="AX1845" s="142">
        <v>0</v>
      </c>
      <c r="AY1845" s="143">
        <v>0</v>
      </c>
      <c r="AZ1845" s="142">
        <v>0</v>
      </c>
      <c r="BA1845" s="143">
        <v>0</v>
      </c>
      <c r="BB1845" s="142">
        <v>0</v>
      </c>
      <c r="BC1845" s="143">
        <v>0</v>
      </c>
      <c r="BE1845" s="139">
        <v>0</v>
      </c>
      <c r="BF1845" s="139">
        <v>0</v>
      </c>
      <c r="BG1845" s="139">
        <v>0</v>
      </c>
      <c r="BH1845" s="139">
        <v>0</v>
      </c>
      <c r="BI1845" s="139">
        <v>0</v>
      </c>
      <c r="BJ1845" s="139">
        <v>0</v>
      </c>
      <c r="BK1845" s="139">
        <v>0</v>
      </c>
      <c r="BL1845" s="139">
        <v>0</v>
      </c>
      <c r="BM1845" s="139">
        <v>0</v>
      </c>
      <c r="BN1845" s="139">
        <v>0</v>
      </c>
      <c r="BO1845" s="139">
        <v>0</v>
      </c>
      <c r="BP1845" s="139">
        <v>0</v>
      </c>
      <c r="BQ1845" s="144">
        <v>0</v>
      </c>
    </row>
    <row r="1846" spans="2:96" x14ac:dyDescent="0.25">
      <c r="K1846" s="135" t="s">
        <v>328</v>
      </c>
      <c r="N1846" s="61" t="s">
        <v>3675</v>
      </c>
      <c r="V1846" s="61" t="s">
        <v>490</v>
      </c>
      <c r="W1846" s="61" t="s">
        <v>506</v>
      </c>
      <c r="X1846" s="61">
        <v>305</v>
      </c>
      <c r="AB1846" s="136" t="s">
        <v>414</v>
      </c>
      <c r="AC1846" s="179">
        <v>250000006300</v>
      </c>
      <c r="AD1846" s="180" t="s">
        <v>3676</v>
      </c>
      <c r="AE1846" s="139">
        <v>30131.15</v>
      </c>
      <c r="AF1846" s="17">
        <v>0</v>
      </c>
      <c r="AG1846" s="17">
        <v>0</v>
      </c>
      <c r="AH1846" s="140">
        <v>0</v>
      </c>
      <c r="AI1846" s="141">
        <v>0</v>
      </c>
      <c r="AJ1846" s="142">
        <v>0</v>
      </c>
      <c r="AK1846" s="121">
        <v>0</v>
      </c>
      <c r="AL1846" s="142">
        <v>0</v>
      </c>
      <c r="AM1846" s="181">
        <v>0</v>
      </c>
      <c r="AN1846" s="141">
        <v>0</v>
      </c>
      <c r="AO1846" s="140">
        <v>0</v>
      </c>
      <c r="AP1846" s="140">
        <v>0</v>
      </c>
      <c r="AQ1846" s="140">
        <v>0</v>
      </c>
      <c r="AR1846" s="142">
        <v>0</v>
      </c>
      <c r="AS1846" s="143">
        <v>0</v>
      </c>
      <c r="AT1846" s="142">
        <v>0</v>
      </c>
      <c r="AU1846" s="143">
        <v>0</v>
      </c>
      <c r="AV1846" s="142">
        <v>0</v>
      </c>
      <c r="AW1846" s="143">
        <v>0</v>
      </c>
      <c r="AX1846" s="142">
        <v>0</v>
      </c>
      <c r="AY1846" s="143">
        <v>0</v>
      </c>
      <c r="AZ1846" s="142">
        <v>0</v>
      </c>
      <c r="BA1846" s="143">
        <v>0</v>
      </c>
      <c r="BB1846" s="142">
        <v>0</v>
      </c>
      <c r="BC1846" s="143">
        <v>0</v>
      </c>
      <c r="BE1846" s="139">
        <v>0</v>
      </c>
      <c r="BF1846" s="139">
        <v>0</v>
      </c>
      <c r="BG1846" s="139">
        <v>0</v>
      </c>
      <c r="BH1846" s="139">
        <v>0</v>
      </c>
      <c r="BI1846" s="139">
        <v>0</v>
      </c>
      <c r="BJ1846" s="139">
        <v>0</v>
      </c>
      <c r="BK1846" s="139">
        <v>0</v>
      </c>
      <c r="BL1846" s="139">
        <v>0</v>
      </c>
      <c r="BM1846" s="139">
        <v>0</v>
      </c>
      <c r="BN1846" s="139">
        <v>0</v>
      </c>
      <c r="BO1846" s="139">
        <v>0</v>
      </c>
      <c r="BP1846" s="139">
        <v>0</v>
      </c>
      <c r="BQ1846" s="144">
        <v>0</v>
      </c>
    </row>
    <row r="1847" spans="2:96" x14ac:dyDescent="0.25">
      <c r="K1847" s="135" t="s">
        <v>328</v>
      </c>
      <c r="N1847" s="61" t="s">
        <v>3677</v>
      </c>
      <c r="V1847" s="61" t="s">
        <v>490</v>
      </c>
      <c r="W1847" s="61" t="s">
        <v>506</v>
      </c>
      <c r="X1847" s="61">
        <v>305</v>
      </c>
      <c r="AB1847" s="136" t="s">
        <v>414</v>
      </c>
      <c r="AC1847" s="179">
        <v>250000006400</v>
      </c>
      <c r="AD1847" s="180" t="s">
        <v>3678</v>
      </c>
      <c r="AE1847" s="139">
        <v>4177.1000000000004</v>
      </c>
      <c r="AF1847" s="17">
        <v>0</v>
      </c>
      <c r="AG1847" s="17">
        <v>0</v>
      </c>
      <c r="AH1847" s="140">
        <v>0</v>
      </c>
      <c r="AI1847" s="141">
        <v>0</v>
      </c>
      <c r="AJ1847" s="142">
        <v>0</v>
      </c>
      <c r="AK1847" s="121">
        <v>0</v>
      </c>
      <c r="AL1847" s="142">
        <v>0</v>
      </c>
      <c r="AM1847" s="181">
        <v>0</v>
      </c>
      <c r="AN1847" s="141">
        <v>0</v>
      </c>
      <c r="AO1847" s="140">
        <v>0</v>
      </c>
      <c r="AP1847" s="140">
        <v>0</v>
      </c>
      <c r="AQ1847" s="140">
        <v>0</v>
      </c>
      <c r="AR1847" s="142">
        <v>0</v>
      </c>
      <c r="AS1847" s="143">
        <v>0</v>
      </c>
      <c r="AT1847" s="142">
        <v>0</v>
      </c>
      <c r="AU1847" s="143">
        <v>0</v>
      </c>
      <c r="AV1847" s="142">
        <v>0</v>
      </c>
      <c r="AW1847" s="143">
        <v>0</v>
      </c>
      <c r="AX1847" s="142">
        <v>0</v>
      </c>
      <c r="AY1847" s="143">
        <v>0</v>
      </c>
      <c r="AZ1847" s="142">
        <v>0</v>
      </c>
      <c r="BA1847" s="143">
        <v>0</v>
      </c>
      <c r="BB1847" s="142">
        <v>0</v>
      </c>
      <c r="BC1847" s="143">
        <v>0</v>
      </c>
      <c r="BE1847" s="139">
        <v>0</v>
      </c>
      <c r="BF1847" s="139">
        <v>0</v>
      </c>
      <c r="BG1847" s="139">
        <v>0</v>
      </c>
      <c r="BH1847" s="139">
        <v>0</v>
      </c>
      <c r="BI1847" s="139">
        <v>0</v>
      </c>
      <c r="BJ1847" s="139">
        <v>0</v>
      </c>
      <c r="BK1847" s="139">
        <v>0</v>
      </c>
      <c r="BL1847" s="139">
        <v>0</v>
      </c>
      <c r="BM1847" s="139">
        <v>0</v>
      </c>
      <c r="BN1847" s="139">
        <v>0</v>
      </c>
      <c r="BO1847" s="139">
        <v>0</v>
      </c>
      <c r="BP1847" s="139">
        <v>0</v>
      </c>
      <c r="BQ1847" s="144">
        <v>0</v>
      </c>
    </row>
    <row r="1848" spans="2:96" x14ac:dyDescent="0.25">
      <c r="K1848" s="135" t="s">
        <v>328</v>
      </c>
      <c r="N1848" s="61" t="s">
        <v>3679</v>
      </c>
      <c r="V1848" s="61" t="s">
        <v>490</v>
      </c>
      <c r="W1848" s="61" t="s">
        <v>506</v>
      </c>
      <c r="X1848" s="61">
        <v>305</v>
      </c>
      <c r="AB1848" s="136" t="s">
        <v>414</v>
      </c>
      <c r="AC1848" s="179">
        <v>250000007200</v>
      </c>
      <c r="AD1848" s="180" t="s">
        <v>3680</v>
      </c>
      <c r="AE1848" s="139">
        <v>210370.74</v>
      </c>
      <c r="AF1848" s="17">
        <v>0</v>
      </c>
      <c r="AG1848" s="17">
        <v>0</v>
      </c>
      <c r="AH1848" s="140">
        <v>0</v>
      </c>
      <c r="AI1848" s="141">
        <v>0</v>
      </c>
      <c r="AJ1848" s="142">
        <v>0</v>
      </c>
      <c r="AK1848" s="121">
        <v>0</v>
      </c>
      <c r="AL1848" s="142">
        <v>0</v>
      </c>
      <c r="AM1848" s="181">
        <v>0</v>
      </c>
      <c r="AN1848" s="141">
        <v>0</v>
      </c>
      <c r="AO1848" s="140">
        <v>0</v>
      </c>
      <c r="AP1848" s="140">
        <v>0</v>
      </c>
      <c r="AQ1848" s="140">
        <v>0</v>
      </c>
      <c r="AR1848" s="142">
        <v>0</v>
      </c>
      <c r="AS1848" s="143">
        <v>0</v>
      </c>
      <c r="AT1848" s="142">
        <v>0</v>
      </c>
      <c r="AU1848" s="143">
        <v>0</v>
      </c>
      <c r="AV1848" s="142">
        <v>0</v>
      </c>
      <c r="AW1848" s="143">
        <v>0</v>
      </c>
      <c r="AX1848" s="142">
        <v>0</v>
      </c>
      <c r="AY1848" s="143">
        <v>0</v>
      </c>
      <c r="AZ1848" s="142">
        <v>0</v>
      </c>
      <c r="BA1848" s="143">
        <v>0</v>
      </c>
      <c r="BB1848" s="142">
        <v>0</v>
      </c>
      <c r="BC1848" s="143">
        <v>0</v>
      </c>
      <c r="BE1848" s="139">
        <v>0</v>
      </c>
      <c r="BF1848" s="139">
        <v>0</v>
      </c>
      <c r="BG1848" s="139">
        <v>0</v>
      </c>
      <c r="BH1848" s="139">
        <v>0</v>
      </c>
      <c r="BI1848" s="139">
        <v>0</v>
      </c>
      <c r="BJ1848" s="139">
        <v>0</v>
      </c>
      <c r="BK1848" s="139">
        <v>0</v>
      </c>
      <c r="BL1848" s="139">
        <v>0</v>
      </c>
      <c r="BM1848" s="139">
        <v>0</v>
      </c>
      <c r="BN1848" s="139">
        <v>0</v>
      </c>
      <c r="BO1848" s="139">
        <v>0</v>
      </c>
      <c r="BP1848" s="139">
        <v>0</v>
      </c>
      <c r="BQ1848" s="144">
        <v>0</v>
      </c>
    </row>
    <row r="1849" spans="2:96" x14ac:dyDescent="0.25">
      <c r="K1849" s="135" t="s">
        <v>328</v>
      </c>
      <c r="N1849" s="61" t="s">
        <v>3681</v>
      </c>
      <c r="V1849" s="61" t="s">
        <v>490</v>
      </c>
      <c r="W1849" s="61" t="s">
        <v>506</v>
      </c>
      <c r="X1849" s="61">
        <v>305</v>
      </c>
      <c r="AB1849" s="136" t="s">
        <v>414</v>
      </c>
      <c r="AC1849" s="179">
        <v>250000008300</v>
      </c>
      <c r="AD1849" s="180" t="s">
        <v>3682</v>
      </c>
      <c r="AE1849" s="139">
        <v>132012.94999999998</v>
      </c>
      <c r="AF1849" s="17">
        <v>0</v>
      </c>
      <c r="AG1849" s="17">
        <v>0</v>
      </c>
      <c r="AH1849" s="140">
        <v>0</v>
      </c>
      <c r="AI1849" s="141">
        <v>0</v>
      </c>
      <c r="AJ1849" s="142">
        <v>0</v>
      </c>
      <c r="AK1849" s="121">
        <v>0</v>
      </c>
      <c r="AL1849" s="142">
        <v>0</v>
      </c>
      <c r="AM1849" s="181">
        <v>0</v>
      </c>
      <c r="AN1849" s="141">
        <v>0</v>
      </c>
      <c r="AO1849" s="140">
        <v>0</v>
      </c>
      <c r="AP1849" s="140">
        <v>0</v>
      </c>
      <c r="AQ1849" s="140">
        <v>0</v>
      </c>
      <c r="AR1849" s="142">
        <v>0</v>
      </c>
      <c r="AS1849" s="143">
        <v>0</v>
      </c>
      <c r="AT1849" s="142">
        <v>0</v>
      </c>
      <c r="AU1849" s="143">
        <v>0</v>
      </c>
      <c r="AV1849" s="142">
        <v>0</v>
      </c>
      <c r="AW1849" s="143">
        <v>0</v>
      </c>
      <c r="AX1849" s="142">
        <v>0</v>
      </c>
      <c r="AY1849" s="143">
        <v>0</v>
      </c>
      <c r="AZ1849" s="142">
        <v>0</v>
      </c>
      <c r="BA1849" s="143">
        <v>0</v>
      </c>
      <c r="BB1849" s="142">
        <v>0</v>
      </c>
      <c r="BC1849" s="143">
        <v>0</v>
      </c>
      <c r="BE1849" s="139">
        <v>0</v>
      </c>
      <c r="BF1849" s="139">
        <v>0</v>
      </c>
      <c r="BG1849" s="139">
        <v>0</v>
      </c>
      <c r="BH1849" s="139">
        <v>0</v>
      </c>
      <c r="BI1849" s="139">
        <v>0</v>
      </c>
      <c r="BJ1849" s="139">
        <v>0</v>
      </c>
      <c r="BK1849" s="139">
        <v>0</v>
      </c>
      <c r="BL1849" s="139">
        <v>0</v>
      </c>
      <c r="BM1849" s="139">
        <v>0</v>
      </c>
      <c r="BN1849" s="139">
        <v>0</v>
      </c>
      <c r="BO1849" s="139">
        <v>0</v>
      </c>
      <c r="BP1849" s="139">
        <v>0</v>
      </c>
      <c r="BQ1849" s="144">
        <v>0</v>
      </c>
    </row>
    <row r="1850" spans="2:96" x14ac:dyDescent="0.25">
      <c r="K1850" s="135" t="s">
        <v>328</v>
      </c>
      <c r="N1850" s="61" t="s">
        <v>3683</v>
      </c>
      <c r="V1850" s="61" t="s">
        <v>490</v>
      </c>
      <c r="W1850" s="61" t="s">
        <v>506</v>
      </c>
      <c r="X1850" s="61">
        <v>305</v>
      </c>
      <c r="AB1850" s="136" t="s">
        <v>414</v>
      </c>
      <c r="AC1850" s="179">
        <v>250000009075</v>
      </c>
      <c r="AD1850" s="180" t="s">
        <v>3684</v>
      </c>
      <c r="AE1850" s="139">
        <v>5500</v>
      </c>
      <c r="AF1850" s="17">
        <v>0</v>
      </c>
      <c r="AG1850" s="17">
        <v>0</v>
      </c>
      <c r="AH1850" s="140">
        <v>0</v>
      </c>
      <c r="AI1850" s="141">
        <v>0</v>
      </c>
      <c r="AJ1850" s="142">
        <v>0</v>
      </c>
      <c r="AK1850" s="121">
        <v>0</v>
      </c>
      <c r="AL1850" s="142">
        <v>0</v>
      </c>
      <c r="AM1850" s="181">
        <v>0</v>
      </c>
      <c r="AN1850" s="141">
        <v>0</v>
      </c>
      <c r="AO1850" s="140">
        <v>0</v>
      </c>
      <c r="AP1850" s="140">
        <v>0</v>
      </c>
      <c r="AQ1850" s="140">
        <v>0</v>
      </c>
      <c r="AR1850" s="142">
        <v>0</v>
      </c>
      <c r="AS1850" s="143">
        <v>0</v>
      </c>
      <c r="AT1850" s="142">
        <v>0</v>
      </c>
      <c r="AU1850" s="143">
        <v>0</v>
      </c>
      <c r="AV1850" s="142">
        <v>0</v>
      </c>
      <c r="AW1850" s="143">
        <v>0</v>
      </c>
      <c r="AX1850" s="142">
        <v>0</v>
      </c>
      <c r="AY1850" s="143">
        <v>0</v>
      </c>
      <c r="AZ1850" s="142">
        <v>0</v>
      </c>
      <c r="BA1850" s="143">
        <v>0</v>
      </c>
      <c r="BB1850" s="142">
        <v>0</v>
      </c>
      <c r="BC1850" s="143">
        <v>0</v>
      </c>
      <c r="BE1850" s="139">
        <v>0</v>
      </c>
      <c r="BF1850" s="139">
        <v>0</v>
      </c>
      <c r="BG1850" s="139">
        <v>0</v>
      </c>
      <c r="BH1850" s="139">
        <v>0</v>
      </c>
      <c r="BI1850" s="139">
        <v>0</v>
      </c>
      <c r="BJ1850" s="139">
        <v>0</v>
      </c>
      <c r="BK1850" s="139">
        <v>0</v>
      </c>
      <c r="BL1850" s="139">
        <v>0</v>
      </c>
      <c r="BM1850" s="139">
        <v>0</v>
      </c>
      <c r="BN1850" s="139">
        <v>0</v>
      </c>
      <c r="BO1850" s="139">
        <v>0</v>
      </c>
      <c r="BP1850" s="139">
        <v>0</v>
      </c>
      <c r="BQ1850" s="144">
        <v>0</v>
      </c>
    </row>
    <row r="1851" spans="2:96" ht="18.75" hidden="1" x14ac:dyDescent="0.3">
      <c r="B1851" s="120" t="s">
        <v>318</v>
      </c>
      <c r="C1851" s="120" t="s">
        <v>318</v>
      </c>
      <c r="J1851" s="120" t="s">
        <v>318</v>
      </c>
      <c r="K1851" s="135" t="s">
        <v>321</v>
      </c>
      <c r="N1851" s="61" t="s">
        <v>323</v>
      </c>
      <c r="AC1851" s="145"/>
      <c r="AD1851" s="165"/>
      <c r="AE1851" s="17"/>
      <c r="AI1851" s="163"/>
      <c r="AS1851" s="61"/>
      <c r="AU1851" s="61"/>
      <c r="AW1851" s="61"/>
      <c r="AY1851" s="61"/>
      <c r="BA1851" s="61"/>
      <c r="BB1851" s="61"/>
      <c r="BC1851" s="61"/>
      <c r="BE1851" s="17"/>
      <c r="BF1851" s="17"/>
      <c r="BG1851" s="17"/>
      <c r="BH1851" s="17"/>
      <c r="BI1851" s="17"/>
      <c r="BJ1851" s="17"/>
      <c r="BK1851" s="17"/>
      <c r="BL1851" s="17"/>
      <c r="BM1851" s="17"/>
      <c r="BN1851" s="17"/>
      <c r="BO1851" s="17"/>
      <c r="BP1851" s="17"/>
      <c r="BQ1851" s="166"/>
    </row>
    <row r="1852" spans="2:96" ht="17.25" x14ac:dyDescent="0.3">
      <c r="K1852" s="135" t="s">
        <v>325</v>
      </c>
      <c r="V1852" s="61" t="s">
        <v>490</v>
      </c>
      <c r="W1852" s="61" t="s">
        <v>506</v>
      </c>
      <c r="AB1852" s="136" t="s">
        <v>414</v>
      </c>
      <c r="AC1852" s="167" t="s">
        <v>2044</v>
      </c>
      <c r="AD1852" s="138"/>
      <c r="AE1852" s="168">
        <v>13486759.689999999</v>
      </c>
      <c r="AF1852" s="168">
        <v>12125581.52</v>
      </c>
      <c r="AG1852" s="168">
        <v>11659191.099999998</v>
      </c>
      <c r="AH1852" s="169">
        <v>10825251.425189944</v>
      </c>
      <c r="AI1852" s="170">
        <v>3731221.3300000005</v>
      </c>
      <c r="AJ1852" s="169">
        <v>11193663.990000002</v>
      </c>
      <c r="AK1852" s="170">
        <v>9245835.3300000001</v>
      </c>
      <c r="AL1852" s="169">
        <v>11095002.396000002</v>
      </c>
      <c r="AM1852" s="170">
        <v>9022695.6359916162</v>
      </c>
      <c r="AN1852" s="170">
        <v>11048391.119198328</v>
      </c>
      <c r="AO1852" s="169">
        <v>15331798.697142858</v>
      </c>
      <c r="AP1852" s="169">
        <v>9973664.7585262135</v>
      </c>
      <c r="AQ1852" s="169">
        <v>10266274.701282004</v>
      </c>
      <c r="AR1852" s="169">
        <v>927389.28871799819</v>
      </c>
      <c r="AS1852" s="171">
        <v>8.2849484274898091E-2</v>
      </c>
      <c r="AT1852" s="169">
        <v>558976.72390794009</v>
      </c>
      <c r="AU1852" s="171">
        <v>5.1636373323138043E-2</v>
      </c>
      <c r="AV1852" s="169">
        <v>1392916.3987179939</v>
      </c>
      <c r="AW1852" s="171">
        <v>0.11946938572076361</v>
      </c>
      <c r="AX1852" s="169">
        <v>1219999.2314737886</v>
      </c>
      <c r="AY1852" s="171">
        <v>0.10899016019809868</v>
      </c>
      <c r="AZ1852" s="169">
        <v>851586.66666373052</v>
      </c>
      <c r="BA1852" s="171">
        <v>7.8666687101799873E-2</v>
      </c>
      <c r="BB1852" s="169">
        <v>-292609.94275579043</v>
      </c>
      <c r="BC1852" s="171">
        <v>-2.9338257284579991E-2</v>
      </c>
      <c r="BE1852" s="168">
        <v>840693.81481002993</v>
      </c>
      <c r="BF1852" s="168">
        <v>856105.54960455059</v>
      </c>
      <c r="BG1852" s="168">
        <v>860184.50481002999</v>
      </c>
      <c r="BH1852" s="168">
        <v>859978.50481002999</v>
      </c>
      <c r="BI1852" s="168">
        <v>857516.33919359173</v>
      </c>
      <c r="BJ1852" s="168">
        <v>857060.51481003</v>
      </c>
      <c r="BK1852" s="168">
        <v>856550.50960455067</v>
      </c>
      <c r="BL1852" s="168">
        <v>855834.81481003005</v>
      </c>
      <c r="BM1852" s="168">
        <v>854876.75960455067</v>
      </c>
      <c r="BN1852" s="168">
        <v>855834.81481003005</v>
      </c>
      <c r="BO1852" s="168">
        <v>855628.81481003005</v>
      </c>
      <c r="BP1852" s="168">
        <v>856009.75960455067</v>
      </c>
      <c r="BQ1852" s="172">
        <v>10266274.701282006</v>
      </c>
    </row>
    <row r="1853" spans="2:96" ht="18.75" x14ac:dyDescent="0.3">
      <c r="K1853" s="135" t="s">
        <v>325</v>
      </c>
      <c r="AC1853" s="145"/>
      <c r="AD1853" s="173"/>
      <c r="AE1853" s="174"/>
      <c r="AI1853" s="175"/>
      <c r="AS1853" s="61"/>
      <c r="AU1853" s="61"/>
      <c r="AW1853" s="61"/>
      <c r="AY1853" s="61"/>
      <c r="BA1853" s="61"/>
      <c r="BB1853" s="61"/>
      <c r="BC1853" s="61"/>
      <c r="BE1853" s="174"/>
      <c r="BF1853" s="174"/>
      <c r="BG1853" s="174"/>
      <c r="BH1853" s="174"/>
      <c r="BI1853" s="174"/>
      <c r="BJ1853" s="174"/>
      <c r="BK1853" s="174"/>
      <c r="BL1853" s="174"/>
      <c r="BM1853" s="174"/>
      <c r="BN1853" s="174"/>
      <c r="BO1853" s="174"/>
      <c r="BP1853" s="174"/>
      <c r="BQ1853" s="176"/>
    </row>
    <row r="1854" spans="2:96" ht="18.75" x14ac:dyDescent="0.3">
      <c r="K1854" s="135" t="s">
        <v>325</v>
      </c>
      <c r="M1854" s="61" t="s">
        <v>508</v>
      </c>
      <c r="N1854" s="61" t="s">
        <v>2045</v>
      </c>
      <c r="V1854" s="61" t="s">
        <v>490</v>
      </c>
      <c r="W1854" s="61" t="s">
        <v>509</v>
      </c>
      <c r="X1854" s="61">
        <v>306</v>
      </c>
      <c r="AB1854" s="136" t="s">
        <v>414</v>
      </c>
      <c r="AC1854" s="162" t="s">
        <v>510</v>
      </c>
      <c r="AD1854" s="138"/>
      <c r="AE1854" s="39"/>
      <c r="AI1854" s="163"/>
      <c r="AS1854" s="61"/>
      <c r="AU1854" s="61"/>
      <c r="AW1854" s="61"/>
      <c r="AY1854" s="61"/>
      <c r="BA1854" s="61"/>
      <c r="BB1854" s="61"/>
      <c r="BC1854" s="61"/>
      <c r="BE1854" s="39"/>
      <c r="BF1854" s="39"/>
      <c r="BG1854" s="39"/>
      <c r="BH1854" s="39"/>
      <c r="BI1854" s="39"/>
      <c r="BJ1854" s="39"/>
      <c r="BK1854" s="39"/>
      <c r="BL1854" s="39"/>
      <c r="BM1854" s="39"/>
      <c r="BN1854" s="39"/>
      <c r="BO1854" s="39"/>
      <c r="BP1854" s="39"/>
      <c r="BQ1854" s="164"/>
      <c r="BS1854" s="61">
        <v>49309.829999999994</v>
      </c>
      <c r="BT1854" s="61">
        <v>1520194.1800000002</v>
      </c>
      <c r="BU1854" s="61">
        <v>63896.88</v>
      </c>
      <c r="BV1854" s="61">
        <v>102554.03659150332</v>
      </c>
      <c r="BW1854" s="61">
        <v>134498.35999999999</v>
      </c>
      <c r="BX1854" s="61">
        <v>403495.07999999996</v>
      </c>
      <c r="BY1854" s="61">
        <v>332596.96999999997</v>
      </c>
      <c r="BZ1854" s="61">
        <v>399116.364</v>
      </c>
      <c r="CA1854" s="61">
        <v>89009.643238017467</v>
      </c>
      <c r="CB1854" s="61">
        <v>346141.36335348582</v>
      </c>
      <c r="CC1854" s="61">
        <v>393761.34857142874</v>
      </c>
      <c r="CD1854" s="61">
        <v>355003.18627451017</v>
      </c>
      <c r="CE1854" s="61">
        <v>365653.28186274495</v>
      </c>
      <c r="CG1854" s="61">
        <v>43052.338031045721</v>
      </c>
      <c r="CH1854" s="61">
        <v>43052.338031045721</v>
      </c>
      <c r="CI1854" s="61">
        <v>43052.338031045721</v>
      </c>
      <c r="CJ1854" s="61">
        <v>45324.396854575127</v>
      </c>
      <c r="CK1854" s="61">
        <v>43052.338031045721</v>
      </c>
      <c r="CL1854" s="61">
        <v>46484.661560457527</v>
      </c>
      <c r="CM1854" s="61">
        <v>16475.308619281041</v>
      </c>
      <c r="CN1854" s="61">
        <v>19258.328227124228</v>
      </c>
      <c r="CO1854" s="61">
        <v>16475.308619281041</v>
      </c>
      <c r="CP1854" s="61">
        <v>16475.308619281041</v>
      </c>
      <c r="CQ1854" s="61">
        <v>16475.308619281041</v>
      </c>
      <c r="CR1854" s="61">
        <v>16475.308619281041</v>
      </c>
    </row>
    <row r="1855" spans="2:96" x14ac:dyDescent="0.25">
      <c r="K1855" s="135" t="s">
        <v>328</v>
      </c>
      <c r="N1855" s="61" t="s">
        <v>2046</v>
      </c>
      <c r="V1855" s="61" t="s">
        <v>490</v>
      </c>
      <c r="W1855" s="61" t="s">
        <v>509</v>
      </c>
      <c r="X1855" s="61">
        <v>306</v>
      </c>
      <c r="AB1855" s="136" t="s">
        <v>414</v>
      </c>
      <c r="AC1855" s="179">
        <v>6665950</v>
      </c>
      <c r="AD1855" s="180" t="s">
        <v>2047</v>
      </c>
      <c r="AE1855" s="139">
        <v>0</v>
      </c>
      <c r="AF1855" s="17">
        <v>23939.69</v>
      </c>
      <c r="AG1855" s="17">
        <v>17099.78</v>
      </c>
      <c r="AH1855" s="140">
        <v>53734.54797385625</v>
      </c>
      <c r="AI1855" s="141">
        <v>109025.98</v>
      </c>
      <c r="AJ1855" s="142">
        <v>327077.94</v>
      </c>
      <c r="AK1855" s="121">
        <v>272124.42</v>
      </c>
      <c r="AL1855" s="142">
        <v>326549.304</v>
      </c>
      <c r="AM1855" s="181">
        <v>47373.481154684123</v>
      </c>
      <c r="AN1855" s="141">
        <v>278485.4868191721</v>
      </c>
      <c r="AO1855" s="140">
        <v>322338.82285714301</v>
      </c>
      <c r="AP1855" s="140">
        <v>258412.44117647101</v>
      </c>
      <c r="AQ1855" s="140">
        <v>266164.81441176456</v>
      </c>
      <c r="AR1855" s="142">
        <v>60913.125588235445</v>
      </c>
      <c r="AS1855" s="143">
        <v>0.18623428283862692</v>
      </c>
      <c r="AT1855" s="142">
        <v>-212430.26643790831</v>
      </c>
      <c r="AU1855" s="143">
        <v>-3.9533275043322802</v>
      </c>
      <c r="AV1855" s="142">
        <v>-249065.03441176456</v>
      </c>
      <c r="AW1855" s="143">
        <v>-14.565394081781436</v>
      </c>
      <c r="AX1855" s="142">
        <v>68665.498823528993</v>
      </c>
      <c r="AY1855" s="143">
        <v>0.20993619693070401</v>
      </c>
      <c r="AZ1855" s="142">
        <v>-204677.89320261477</v>
      </c>
      <c r="BA1855" s="143">
        <v>-3.8090558294488264</v>
      </c>
      <c r="BB1855" s="142">
        <v>-7752.3732352935476</v>
      </c>
      <c r="BC1855" s="143">
        <v>-2.9999999999997744E-2</v>
      </c>
      <c r="BE1855" s="139">
        <v>34761.632410130696</v>
      </c>
      <c r="BF1855" s="139">
        <v>34761.632410130696</v>
      </c>
      <c r="BG1855" s="139">
        <v>34761.632410130696</v>
      </c>
      <c r="BH1855" s="139">
        <v>37033.691233660102</v>
      </c>
      <c r="BI1855" s="139">
        <v>34761.632410130696</v>
      </c>
      <c r="BJ1855" s="139">
        <v>38193.955939542502</v>
      </c>
      <c r="BK1855" s="139">
        <v>8184.6029983660101</v>
      </c>
      <c r="BL1855" s="139">
        <v>10967.622606209201</v>
      </c>
      <c r="BM1855" s="139">
        <v>8184.6029983660101</v>
      </c>
      <c r="BN1855" s="139">
        <v>8184.6029983660101</v>
      </c>
      <c r="BO1855" s="139">
        <v>8184.6029983660101</v>
      </c>
      <c r="BP1855" s="139">
        <v>8184.6029983660101</v>
      </c>
      <c r="BQ1855" s="144">
        <v>266164.81441176456</v>
      </c>
    </row>
    <row r="1856" spans="2:96" x14ac:dyDescent="0.25">
      <c r="K1856" s="135" t="s">
        <v>328</v>
      </c>
      <c r="N1856" s="61" t="s">
        <v>2048</v>
      </c>
      <c r="V1856" s="61" t="s">
        <v>490</v>
      </c>
      <c r="W1856" s="61" t="s">
        <v>509</v>
      </c>
      <c r="X1856" s="61">
        <v>306</v>
      </c>
      <c r="AB1856" s="136" t="s">
        <v>414</v>
      </c>
      <c r="AC1856" s="179">
        <v>6665951</v>
      </c>
      <c r="AD1856" s="180" t="s">
        <v>2049</v>
      </c>
      <c r="AE1856" s="139">
        <v>0</v>
      </c>
      <c r="AF1856" s="17">
        <v>1450955.4100000001</v>
      </c>
      <c r="AG1856" s="17">
        <v>0</v>
      </c>
      <c r="AH1856" s="140">
        <v>0</v>
      </c>
      <c r="AI1856" s="141">
        <v>0</v>
      </c>
      <c r="AJ1856" s="142">
        <v>0</v>
      </c>
      <c r="AK1856" s="121">
        <v>0</v>
      </c>
      <c r="AL1856" s="142">
        <v>0</v>
      </c>
      <c r="AM1856" s="181">
        <v>0</v>
      </c>
      <c r="AN1856" s="141">
        <v>0</v>
      </c>
      <c r="AO1856" s="140">
        <v>0</v>
      </c>
      <c r="AP1856" s="140">
        <v>0</v>
      </c>
      <c r="AQ1856" s="140">
        <v>0</v>
      </c>
      <c r="AR1856" s="142">
        <v>0</v>
      </c>
      <c r="AS1856" s="143">
        <v>0</v>
      </c>
      <c r="AT1856" s="142">
        <v>0</v>
      </c>
      <c r="AU1856" s="143">
        <v>0</v>
      </c>
      <c r="AV1856" s="142">
        <v>0</v>
      </c>
      <c r="AW1856" s="143">
        <v>0</v>
      </c>
      <c r="AX1856" s="142">
        <v>0</v>
      </c>
      <c r="AY1856" s="143">
        <v>0</v>
      </c>
      <c r="AZ1856" s="142">
        <v>0</v>
      </c>
      <c r="BA1856" s="143">
        <v>0</v>
      </c>
      <c r="BB1856" s="142">
        <v>0</v>
      </c>
      <c r="BC1856" s="143">
        <v>0</v>
      </c>
      <c r="BE1856" s="139">
        <v>0</v>
      </c>
      <c r="BF1856" s="139">
        <v>0</v>
      </c>
      <c r="BG1856" s="139">
        <v>0</v>
      </c>
      <c r="BH1856" s="139">
        <v>0</v>
      </c>
      <c r="BI1856" s="139">
        <v>0</v>
      </c>
      <c r="BJ1856" s="139">
        <v>0</v>
      </c>
      <c r="BK1856" s="139">
        <v>0</v>
      </c>
      <c r="BL1856" s="139">
        <v>0</v>
      </c>
      <c r="BM1856" s="139">
        <v>0</v>
      </c>
      <c r="BN1856" s="139">
        <v>0</v>
      </c>
      <c r="BO1856" s="139">
        <v>0</v>
      </c>
      <c r="BP1856" s="139">
        <v>0</v>
      </c>
      <c r="BQ1856" s="144">
        <v>0</v>
      </c>
    </row>
    <row r="1857" spans="2:96" x14ac:dyDescent="0.25">
      <c r="K1857" s="135" t="s">
        <v>328</v>
      </c>
      <c r="N1857" s="61" t="s">
        <v>2050</v>
      </c>
      <c r="V1857" s="61" t="s">
        <v>490</v>
      </c>
      <c r="W1857" s="61" t="s">
        <v>509</v>
      </c>
      <c r="X1857" s="61">
        <v>306</v>
      </c>
      <c r="AB1857" s="136" t="s">
        <v>414</v>
      </c>
      <c r="AC1857" s="179">
        <v>6665958</v>
      </c>
      <c r="AD1857" s="180" t="s">
        <v>2051</v>
      </c>
      <c r="AE1857" s="139">
        <v>21222.09</v>
      </c>
      <c r="AF1857" s="17">
        <v>45299.08</v>
      </c>
      <c r="AG1857" s="17">
        <v>46797.1</v>
      </c>
      <c r="AH1857" s="140">
        <v>36648.523911764714</v>
      </c>
      <c r="AI1857" s="141">
        <v>24347.38</v>
      </c>
      <c r="AJ1857" s="142">
        <v>73042.14</v>
      </c>
      <c r="AK1857" s="121">
        <v>59347.55</v>
      </c>
      <c r="AL1857" s="142">
        <v>71217.06</v>
      </c>
      <c r="AM1857" s="181">
        <v>31493.69149509805</v>
      </c>
      <c r="AN1857" s="141">
        <v>64502.382416666667</v>
      </c>
      <c r="AO1857" s="140">
        <v>69493.954285714281</v>
      </c>
      <c r="AP1857" s="140">
        <v>71373.098039215707</v>
      </c>
      <c r="AQ1857" s="140">
        <v>73514.29098039215</v>
      </c>
      <c r="AR1857" s="142">
        <v>-472.15098039215081</v>
      </c>
      <c r="AS1857" s="143">
        <v>-6.4640901867353672E-3</v>
      </c>
      <c r="AT1857" s="142">
        <v>-36865.767068627436</v>
      </c>
      <c r="AU1857" s="143">
        <v>-1.0059277464321825</v>
      </c>
      <c r="AV1857" s="142">
        <v>-26717.190980392152</v>
      </c>
      <c r="AW1857" s="143">
        <v>-0.5709155263978356</v>
      </c>
      <c r="AX1857" s="142">
        <v>1669.0419607842923</v>
      </c>
      <c r="AY1857" s="143">
        <v>2.2850397876955583E-2</v>
      </c>
      <c r="AZ1857" s="142">
        <v>-34724.574127450993</v>
      </c>
      <c r="BA1857" s="143">
        <v>-0.94750266643901293</v>
      </c>
      <c r="BB1857" s="142">
        <v>-2141.1929411764431</v>
      </c>
      <c r="BC1857" s="143">
        <v>-2.9999999999999607E-2</v>
      </c>
      <c r="BE1857" s="139">
        <v>6126.1909150326801</v>
      </c>
      <c r="BF1857" s="139">
        <v>6126.1909150326801</v>
      </c>
      <c r="BG1857" s="139">
        <v>6126.1909150326801</v>
      </c>
      <c r="BH1857" s="139">
        <v>6126.1909150326801</v>
      </c>
      <c r="BI1857" s="139">
        <v>6126.1909150326801</v>
      </c>
      <c r="BJ1857" s="139">
        <v>6126.1909150326801</v>
      </c>
      <c r="BK1857" s="139">
        <v>6126.1909150326801</v>
      </c>
      <c r="BL1857" s="139">
        <v>6126.1909150326801</v>
      </c>
      <c r="BM1857" s="139">
        <v>6126.1909150326801</v>
      </c>
      <c r="BN1857" s="139">
        <v>6126.1909150326801</v>
      </c>
      <c r="BO1857" s="139">
        <v>6126.1909150326801</v>
      </c>
      <c r="BP1857" s="139">
        <v>6126.1909150326801</v>
      </c>
      <c r="BQ1857" s="144">
        <v>73514.290980392179</v>
      </c>
    </row>
    <row r="1858" spans="2:96" x14ac:dyDescent="0.25">
      <c r="K1858" s="135" t="s">
        <v>328</v>
      </c>
      <c r="N1858" s="61" t="s">
        <v>2052</v>
      </c>
      <c r="V1858" s="61" t="s">
        <v>490</v>
      </c>
      <c r="W1858" s="61" t="s">
        <v>509</v>
      </c>
      <c r="X1858" s="61">
        <v>306</v>
      </c>
      <c r="AB1858" s="136" t="s">
        <v>414</v>
      </c>
      <c r="AC1858" s="179">
        <v>6665959</v>
      </c>
      <c r="AD1858" s="180" t="s">
        <v>2053</v>
      </c>
      <c r="AE1858" s="139">
        <v>0</v>
      </c>
      <c r="AF1858" s="17">
        <v>0</v>
      </c>
      <c r="AG1858" s="17">
        <v>0</v>
      </c>
      <c r="AH1858" s="140">
        <v>12170.964705882359</v>
      </c>
      <c r="AI1858" s="141">
        <v>1125</v>
      </c>
      <c r="AJ1858" s="142">
        <v>3375</v>
      </c>
      <c r="AK1858" s="121">
        <v>1125</v>
      </c>
      <c r="AL1858" s="142">
        <v>1350</v>
      </c>
      <c r="AM1858" s="181">
        <v>10142.470588235299</v>
      </c>
      <c r="AN1858" s="141">
        <v>3153.4941176470602</v>
      </c>
      <c r="AO1858" s="140">
        <v>1928.57142857143</v>
      </c>
      <c r="AP1858" s="140">
        <v>25217.647058823499</v>
      </c>
      <c r="AQ1858" s="140">
        <v>25974.176470588198</v>
      </c>
      <c r="AR1858" s="142">
        <v>-22599.176470588198</v>
      </c>
      <c r="AS1858" s="143">
        <v>-6.6960522875816881</v>
      </c>
      <c r="AT1858" s="142">
        <v>-13803.211764705839</v>
      </c>
      <c r="AU1858" s="143">
        <v>-1.1341099163679766</v>
      </c>
      <c r="AV1858" s="142">
        <v>-25974.176470588198</v>
      </c>
      <c r="AW1858" s="143">
        <v>0</v>
      </c>
      <c r="AX1858" s="142">
        <v>-21842.647058823499</v>
      </c>
      <c r="AY1858" s="143">
        <v>-6.4718954248365925</v>
      </c>
      <c r="AZ1858" s="142">
        <v>-13046.682352941139</v>
      </c>
      <c r="BA1858" s="143">
        <v>-1.0719513751145409</v>
      </c>
      <c r="BB1858" s="142">
        <v>-756.52941176469903</v>
      </c>
      <c r="BC1858" s="143">
        <v>-2.9999999999999766E-2</v>
      </c>
      <c r="BE1858" s="139">
        <v>2164.51470588235</v>
      </c>
      <c r="BF1858" s="139">
        <v>2164.51470588235</v>
      </c>
      <c r="BG1858" s="139">
        <v>2164.51470588235</v>
      </c>
      <c r="BH1858" s="139">
        <v>2164.51470588235</v>
      </c>
      <c r="BI1858" s="139">
        <v>2164.51470588235</v>
      </c>
      <c r="BJ1858" s="139">
        <v>2164.51470588235</v>
      </c>
      <c r="BK1858" s="139">
        <v>2164.51470588235</v>
      </c>
      <c r="BL1858" s="139">
        <v>2164.51470588235</v>
      </c>
      <c r="BM1858" s="139">
        <v>2164.51470588235</v>
      </c>
      <c r="BN1858" s="139">
        <v>2164.51470588235</v>
      </c>
      <c r="BO1858" s="139">
        <v>2164.51470588235</v>
      </c>
      <c r="BP1858" s="139">
        <v>2164.51470588235</v>
      </c>
      <c r="BQ1858" s="144">
        <v>25974.176470588198</v>
      </c>
    </row>
    <row r="1859" spans="2:96" x14ac:dyDescent="0.25">
      <c r="K1859" s="135" t="s">
        <v>328</v>
      </c>
      <c r="N1859" s="61" t="s">
        <v>3685</v>
      </c>
      <c r="V1859" s="61" t="s">
        <v>490</v>
      </c>
      <c r="W1859" s="61" t="s">
        <v>509</v>
      </c>
      <c r="X1859" s="61">
        <v>306</v>
      </c>
      <c r="AB1859" s="136" t="s">
        <v>414</v>
      </c>
      <c r="AC1859" s="179">
        <v>250000004910</v>
      </c>
      <c r="AD1859" s="180" t="s">
        <v>3686</v>
      </c>
      <c r="AE1859" s="139">
        <v>28087.739999999994</v>
      </c>
      <c r="AF1859" s="17">
        <v>0</v>
      </c>
      <c r="AG1859" s="17">
        <v>0</v>
      </c>
      <c r="AH1859" s="140">
        <v>0</v>
      </c>
      <c r="AI1859" s="141">
        <v>0</v>
      </c>
      <c r="AJ1859" s="142">
        <v>0</v>
      </c>
      <c r="AK1859" s="121">
        <v>0</v>
      </c>
      <c r="AL1859" s="142">
        <v>0</v>
      </c>
      <c r="AM1859" s="181">
        <v>0</v>
      </c>
      <c r="AN1859" s="141">
        <v>0</v>
      </c>
      <c r="AO1859" s="140">
        <v>0</v>
      </c>
      <c r="AP1859" s="140">
        <v>0</v>
      </c>
      <c r="AQ1859" s="140">
        <v>0</v>
      </c>
      <c r="AR1859" s="142">
        <v>0</v>
      </c>
      <c r="AS1859" s="143">
        <v>0</v>
      </c>
      <c r="AT1859" s="142">
        <v>0</v>
      </c>
      <c r="AU1859" s="143">
        <v>0</v>
      </c>
      <c r="AV1859" s="142">
        <v>0</v>
      </c>
      <c r="AW1859" s="143">
        <v>0</v>
      </c>
      <c r="AX1859" s="142">
        <v>0</v>
      </c>
      <c r="AY1859" s="143">
        <v>0</v>
      </c>
      <c r="AZ1859" s="142">
        <v>0</v>
      </c>
      <c r="BA1859" s="143">
        <v>0</v>
      </c>
      <c r="BB1859" s="142">
        <v>0</v>
      </c>
      <c r="BC1859" s="143">
        <v>0</v>
      </c>
      <c r="BE1859" s="139">
        <v>0</v>
      </c>
      <c r="BF1859" s="139">
        <v>0</v>
      </c>
      <c r="BG1859" s="139">
        <v>0</v>
      </c>
      <c r="BH1859" s="139">
        <v>0</v>
      </c>
      <c r="BI1859" s="139">
        <v>0</v>
      </c>
      <c r="BJ1859" s="139">
        <v>0</v>
      </c>
      <c r="BK1859" s="139">
        <v>0</v>
      </c>
      <c r="BL1859" s="139">
        <v>0</v>
      </c>
      <c r="BM1859" s="139">
        <v>0</v>
      </c>
      <c r="BN1859" s="139">
        <v>0</v>
      </c>
      <c r="BO1859" s="139">
        <v>0</v>
      </c>
      <c r="BP1859" s="139">
        <v>0</v>
      </c>
      <c r="BQ1859" s="144">
        <v>0</v>
      </c>
    </row>
    <row r="1860" spans="2:96" ht="18.75" hidden="1" x14ac:dyDescent="0.3">
      <c r="B1860" s="120" t="s">
        <v>318</v>
      </c>
      <c r="C1860" s="120" t="s">
        <v>318</v>
      </c>
      <c r="J1860" s="120" t="s">
        <v>318</v>
      </c>
      <c r="K1860" s="135" t="s">
        <v>321</v>
      </c>
      <c r="N1860" s="61" t="s">
        <v>323</v>
      </c>
      <c r="AC1860" s="145"/>
      <c r="AD1860" s="165"/>
      <c r="AE1860" s="17"/>
      <c r="AI1860" s="163"/>
      <c r="AS1860" s="61"/>
      <c r="AU1860" s="61"/>
      <c r="AW1860" s="61"/>
      <c r="AY1860" s="61"/>
      <c r="BA1860" s="61"/>
      <c r="BB1860" s="61"/>
      <c r="BC1860" s="61"/>
      <c r="BE1860" s="17"/>
      <c r="BF1860" s="17"/>
      <c r="BG1860" s="17"/>
      <c r="BH1860" s="17"/>
      <c r="BI1860" s="17"/>
      <c r="BJ1860" s="17"/>
      <c r="BK1860" s="17"/>
      <c r="BL1860" s="17"/>
      <c r="BM1860" s="17"/>
      <c r="BN1860" s="17"/>
      <c r="BO1860" s="17"/>
      <c r="BP1860" s="17"/>
      <c r="BQ1860" s="166"/>
    </row>
    <row r="1861" spans="2:96" ht="17.25" x14ac:dyDescent="0.3">
      <c r="K1861" s="135" t="s">
        <v>325</v>
      </c>
      <c r="V1861" s="61" t="s">
        <v>490</v>
      </c>
      <c r="W1861" s="61" t="s">
        <v>509</v>
      </c>
      <c r="AB1861" s="136" t="s">
        <v>414</v>
      </c>
      <c r="AC1861" s="167" t="s">
        <v>2054</v>
      </c>
      <c r="AD1861" s="138"/>
      <c r="AE1861" s="168">
        <v>49309.829999999994</v>
      </c>
      <c r="AF1861" s="168">
        <v>1520194.1800000002</v>
      </c>
      <c r="AG1861" s="168">
        <v>63896.88</v>
      </c>
      <c r="AH1861" s="169">
        <v>102554.03659150333</v>
      </c>
      <c r="AI1861" s="170">
        <v>134498.35999999999</v>
      </c>
      <c r="AJ1861" s="169">
        <v>403495.07999999996</v>
      </c>
      <c r="AK1861" s="170">
        <v>332596.96999999997</v>
      </c>
      <c r="AL1861" s="169">
        <v>399116.364</v>
      </c>
      <c r="AM1861" s="170">
        <v>89009.643238017481</v>
      </c>
      <c r="AN1861" s="170">
        <v>346141.36335348582</v>
      </c>
      <c r="AO1861" s="169">
        <v>393761.34857142874</v>
      </c>
      <c r="AP1861" s="169">
        <v>355003.18627451023</v>
      </c>
      <c r="AQ1861" s="169">
        <v>365653.28186274489</v>
      </c>
      <c r="AR1861" s="169">
        <v>37841.798137255071</v>
      </c>
      <c r="AS1861" s="171">
        <v>9.3785029887489768E-2</v>
      </c>
      <c r="AT1861" s="169">
        <v>-263099.24527124153</v>
      </c>
      <c r="AU1861" s="171">
        <v>-2.565469424857719</v>
      </c>
      <c r="AV1861" s="169">
        <v>-301756.40186274488</v>
      </c>
      <c r="AW1861" s="171">
        <v>-4.7225529926147392</v>
      </c>
      <c r="AX1861" s="169">
        <v>48491.893725489732</v>
      </c>
      <c r="AY1861" s="171">
        <v>0.12017964066746424</v>
      </c>
      <c r="AZ1861" s="169">
        <v>-252449.14968300689</v>
      </c>
      <c r="BA1861" s="171">
        <v>-2.4616208008327432</v>
      </c>
      <c r="BB1861" s="169">
        <v>-10650.095588234661</v>
      </c>
      <c r="BC1861" s="171">
        <v>-2.9999999999998181E-2</v>
      </c>
      <c r="BE1861" s="168">
        <v>43052.338031045729</v>
      </c>
      <c r="BF1861" s="168">
        <v>43052.338031045729</v>
      </c>
      <c r="BG1861" s="168">
        <v>43052.338031045729</v>
      </c>
      <c r="BH1861" s="168">
        <v>45324.396854575134</v>
      </c>
      <c r="BI1861" s="168">
        <v>43052.338031045729</v>
      </c>
      <c r="BJ1861" s="168">
        <v>46484.661560457535</v>
      </c>
      <c r="BK1861" s="168">
        <v>16475.308619281041</v>
      </c>
      <c r="BL1861" s="168">
        <v>19258.328227124231</v>
      </c>
      <c r="BM1861" s="168">
        <v>16475.308619281041</v>
      </c>
      <c r="BN1861" s="168">
        <v>16475.308619281041</v>
      </c>
      <c r="BO1861" s="168">
        <v>16475.308619281041</v>
      </c>
      <c r="BP1861" s="168">
        <v>16475.308619281041</v>
      </c>
      <c r="BQ1861" s="172">
        <v>365653.28186274495</v>
      </c>
    </row>
    <row r="1862" spans="2:96" ht="18.75" x14ac:dyDescent="0.3">
      <c r="K1862" s="135" t="s">
        <v>325</v>
      </c>
      <c r="AC1862" s="145"/>
      <c r="AD1862" s="173"/>
      <c r="AE1862" s="174"/>
      <c r="AI1862" s="175"/>
      <c r="AS1862" s="61"/>
      <c r="AU1862" s="61"/>
      <c r="AW1862" s="61"/>
      <c r="AY1862" s="61"/>
      <c r="BA1862" s="61"/>
      <c r="BB1862" s="61"/>
      <c r="BC1862" s="61"/>
      <c r="BE1862" s="174"/>
      <c r="BF1862" s="174"/>
      <c r="BG1862" s="174"/>
      <c r="BH1862" s="174"/>
      <c r="BI1862" s="174"/>
      <c r="BJ1862" s="174"/>
      <c r="BK1862" s="174"/>
      <c r="BL1862" s="174"/>
      <c r="BM1862" s="174"/>
      <c r="BN1862" s="174"/>
      <c r="BO1862" s="174"/>
      <c r="BP1862" s="174"/>
      <c r="BQ1862" s="176"/>
    </row>
    <row r="1863" spans="2:96" ht="18.75" x14ac:dyDescent="0.3">
      <c r="K1863" s="135" t="s">
        <v>325</v>
      </c>
      <c r="M1863" s="61" t="s">
        <v>511</v>
      </c>
      <c r="N1863" s="61" t="s">
        <v>2055</v>
      </c>
      <c r="V1863" s="61" t="s">
        <v>490</v>
      </c>
      <c r="W1863" s="61" t="s">
        <v>512</v>
      </c>
      <c r="X1863" s="61">
        <v>307</v>
      </c>
      <c r="AB1863" s="136" t="s">
        <v>414</v>
      </c>
      <c r="AC1863" s="162" t="s">
        <v>513</v>
      </c>
      <c r="AD1863" s="138"/>
      <c r="AE1863" s="39"/>
      <c r="AI1863" s="163"/>
      <c r="AS1863" s="61"/>
      <c r="AU1863" s="61"/>
      <c r="AW1863" s="61"/>
      <c r="AY1863" s="61"/>
      <c r="BA1863" s="61"/>
      <c r="BB1863" s="61"/>
      <c r="BC1863" s="61"/>
      <c r="BE1863" s="39"/>
      <c r="BF1863" s="39"/>
      <c r="BG1863" s="39"/>
      <c r="BH1863" s="39"/>
      <c r="BI1863" s="39"/>
      <c r="BJ1863" s="39"/>
      <c r="BK1863" s="39"/>
      <c r="BL1863" s="39"/>
      <c r="BM1863" s="39"/>
      <c r="BN1863" s="39"/>
      <c r="BO1863" s="39"/>
      <c r="BP1863" s="39"/>
      <c r="BQ1863" s="164"/>
      <c r="BS1863" s="61">
        <v>361042.29</v>
      </c>
      <c r="BT1863" s="61">
        <v>439228.82</v>
      </c>
      <c r="BU1863" s="61">
        <v>463511.68999999994</v>
      </c>
      <c r="BV1863" s="61">
        <v>572485.46485633252</v>
      </c>
      <c r="BW1863" s="61">
        <v>274942.88</v>
      </c>
      <c r="BX1863" s="61">
        <v>824828.64</v>
      </c>
      <c r="BY1863" s="61">
        <v>572349.36</v>
      </c>
      <c r="BZ1863" s="61">
        <v>686819.23200000008</v>
      </c>
      <c r="CA1863" s="61">
        <v>483835.42049263313</v>
      </c>
      <c r="CB1863" s="61">
        <v>660999.40436369937</v>
      </c>
      <c r="CC1863" s="61">
        <v>728979.80571428593</v>
      </c>
      <c r="CD1863" s="61">
        <v>673937.59176470584</v>
      </c>
      <c r="CE1863" s="61">
        <v>694155.71951764729</v>
      </c>
      <c r="CG1863" s="61">
        <v>57846.309959803933</v>
      </c>
      <c r="CH1863" s="61">
        <v>57846.309959803933</v>
      </c>
      <c r="CI1863" s="61">
        <v>57846.309959803933</v>
      </c>
      <c r="CJ1863" s="61">
        <v>57846.309959803933</v>
      </c>
      <c r="CK1863" s="61">
        <v>57846.309959803933</v>
      </c>
      <c r="CL1863" s="61">
        <v>57846.309959803933</v>
      </c>
      <c r="CM1863" s="61">
        <v>57846.309959803933</v>
      </c>
      <c r="CN1863" s="61">
        <v>57846.309959803933</v>
      </c>
      <c r="CO1863" s="61">
        <v>57846.309959803933</v>
      </c>
      <c r="CP1863" s="61">
        <v>57846.309959803933</v>
      </c>
      <c r="CQ1863" s="61">
        <v>57846.309959803933</v>
      </c>
      <c r="CR1863" s="61">
        <v>57846.309959803933</v>
      </c>
    </row>
    <row r="1864" spans="2:96" x14ac:dyDescent="0.25">
      <c r="K1864" s="135" t="s">
        <v>328</v>
      </c>
      <c r="N1864" s="61" t="s">
        <v>2056</v>
      </c>
      <c r="V1864" s="61" t="s">
        <v>490</v>
      </c>
      <c r="W1864" s="61" t="s">
        <v>512</v>
      </c>
      <c r="X1864" s="61">
        <v>307</v>
      </c>
      <c r="AB1864" s="136" t="s">
        <v>414</v>
      </c>
      <c r="AC1864" s="179">
        <v>6661430</v>
      </c>
      <c r="AD1864" s="180" t="s">
        <v>2057</v>
      </c>
      <c r="AE1864" s="139">
        <v>23050.46</v>
      </c>
      <c r="AF1864" s="17">
        <v>110150.38</v>
      </c>
      <c r="AG1864" s="17">
        <v>110346.16</v>
      </c>
      <c r="AH1864" s="140">
        <v>116931.78000000001</v>
      </c>
      <c r="AI1864" s="141">
        <v>38293.519999999997</v>
      </c>
      <c r="AJ1864" s="142">
        <v>114880.56</v>
      </c>
      <c r="AK1864" s="121">
        <v>88738.48</v>
      </c>
      <c r="AL1864" s="142">
        <v>106486.17600000001</v>
      </c>
      <c r="AM1864" s="181">
        <v>97443.150000000009</v>
      </c>
      <c r="AN1864" s="141">
        <v>108227.11</v>
      </c>
      <c r="AO1864" s="140">
        <v>111174.01714285713</v>
      </c>
      <c r="AP1864" s="140">
        <v>117230.60999999999</v>
      </c>
      <c r="AQ1864" s="140">
        <v>120747.52829999989</v>
      </c>
      <c r="AR1864" s="142">
        <v>-5866.9682999998913</v>
      </c>
      <c r="AS1864" s="143">
        <v>-5.107015756190509E-2</v>
      </c>
      <c r="AT1864" s="142">
        <v>-3815.7482999998756</v>
      </c>
      <c r="AU1864" s="143">
        <v>-3.2632260451349281E-2</v>
      </c>
      <c r="AV1864" s="142">
        <v>-10401.368299999885</v>
      </c>
      <c r="AW1864" s="143">
        <v>-9.4261262014010139E-2</v>
      </c>
      <c r="AX1864" s="142">
        <v>-2350.0499999999884</v>
      </c>
      <c r="AY1864" s="143">
        <v>-2.0456463652335857E-2</v>
      </c>
      <c r="AZ1864" s="142">
        <v>-298.82999999997264</v>
      </c>
      <c r="BA1864" s="143">
        <v>-2.5555926712136994E-3</v>
      </c>
      <c r="BB1864" s="142">
        <v>-3516.918299999903</v>
      </c>
      <c r="BC1864" s="143">
        <v>-2.9999999999999177E-2</v>
      </c>
      <c r="BE1864" s="139">
        <v>10062.29402499999</v>
      </c>
      <c r="BF1864" s="139">
        <v>10062.29402499999</v>
      </c>
      <c r="BG1864" s="139">
        <v>10062.29402499999</v>
      </c>
      <c r="BH1864" s="139">
        <v>10062.29402499999</v>
      </c>
      <c r="BI1864" s="139">
        <v>10062.29402499999</v>
      </c>
      <c r="BJ1864" s="139">
        <v>10062.29402499999</v>
      </c>
      <c r="BK1864" s="139">
        <v>10062.29402499999</v>
      </c>
      <c r="BL1864" s="139">
        <v>10062.29402499999</v>
      </c>
      <c r="BM1864" s="139">
        <v>10062.29402499999</v>
      </c>
      <c r="BN1864" s="139">
        <v>10062.29402499999</v>
      </c>
      <c r="BO1864" s="139">
        <v>10062.29402499999</v>
      </c>
      <c r="BP1864" s="139">
        <v>10062.29402499999</v>
      </c>
      <c r="BQ1864" s="144">
        <v>120747.5282999999</v>
      </c>
    </row>
    <row r="1865" spans="2:96" x14ac:dyDescent="0.25">
      <c r="K1865" s="135" t="s">
        <v>328</v>
      </c>
      <c r="N1865" s="61" t="s">
        <v>3687</v>
      </c>
      <c r="V1865" s="61" t="s">
        <v>490</v>
      </c>
      <c r="W1865" s="61" t="s">
        <v>512</v>
      </c>
      <c r="X1865" s="61">
        <v>307</v>
      </c>
      <c r="AB1865" s="136" t="s">
        <v>414</v>
      </c>
      <c r="AC1865" s="179">
        <v>6661472</v>
      </c>
      <c r="AD1865" s="180" t="s">
        <v>3688</v>
      </c>
      <c r="AE1865" s="139">
        <v>29853.48</v>
      </c>
      <c r="AF1865" s="17">
        <v>214092.65</v>
      </c>
      <c r="AG1865" s="17">
        <v>220920.25999999998</v>
      </c>
      <c r="AH1865" s="140">
        <v>200626.4917853334</v>
      </c>
      <c r="AI1865" s="141">
        <v>57156.84</v>
      </c>
      <c r="AJ1865" s="142">
        <v>171470.52</v>
      </c>
      <c r="AK1865" s="121">
        <v>178807.56999999998</v>
      </c>
      <c r="AL1865" s="142">
        <v>214569.08399999997</v>
      </c>
      <c r="AM1865" s="181">
        <v>167188.7431544445</v>
      </c>
      <c r="AN1865" s="141">
        <v>212245.31863088888</v>
      </c>
      <c r="AO1865" s="140">
        <v>205236.30857142853</v>
      </c>
      <c r="AP1865" s="140">
        <v>220782.88</v>
      </c>
      <c r="AQ1865" s="140">
        <v>227406.36639999997</v>
      </c>
      <c r="AR1865" s="142">
        <v>-55935.84639999998</v>
      </c>
      <c r="AS1865" s="143">
        <v>-0.32621261310690597</v>
      </c>
      <c r="AT1865" s="142">
        <v>-26779.874614666565</v>
      </c>
      <c r="AU1865" s="143">
        <v>-0.13348124854478605</v>
      </c>
      <c r="AV1865" s="142">
        <v>-6486.1063999999897</v>
      </c>
      <c r="AW1865" s="143">
        <v>-2.9359491067048309E-2</v>
      </c>
      <c r="AX1865" s="142">
        <v>-49312.360000000015</v>
      </c>
      <c r="AY1865" s="143">
        <v>-0.28758506126884098</v>
      </c>
      <c r="AZ1865" s="142">
        <v>-20156.3882146666</v>
      </c>
      <c r="BA1865" s="143">
        <v>-0.10046723159687983</v>
      </c>
      <c r="BB1865" s="142">
        <v>-6623.4863999999652</v>
      </c>
      <c r="BC1865" s="143">
        <v>-2.9999999999999843E-2</v>
      </c>
      <c r="BE1865" s="139">
        <v>18950.530533333331</v>
      </c>
      <c r="BF1865" s="139">
        <v>18950.530533333331</v>
      </c>
      <c r="BG1865" s="139">
        <v>18950.530533333331</v>
      </c>
      <c r="BH1865" s="139">
        <v>18950.530533333331</v>
      </c>
      <c r="BI1865" s="139">
        <v>18950.530533333331</v>
      </c>
      <c r="BJ1865" s="139">
        <v>18950.530533333331</v>
      </c>
      <c r="BK1865" s="139">
        <v>18950.530533333331</v>
      </c>
      <c r="BL1865" s="139">
        <v>18950.530533333331</v>
      </c>
      <c r="BM1865" s="139">
        <v>18950.530533333331</v>
      </c>
      <c r="BN1865" s="139">
        <v>18950.530533333331</v>
      </c>
      <c r="BO1865" s="139">
        <v>18950.530533333331</v>
      </c>
      <c r="BP1865" s="139">
        <v>18950.530533333331</v>
      </c>
      <c r="BQ1865" s="144">
        <v>227406.36640000003</v>
      </c>
    </row>
    <row r="1866" spans="2:96" x14ac:dyDescent="0.25">
      <c r="K1866" s="135" t="s">
        <v>328</v>
      </c>
      <c r="N1866" s="61" t="s">
        <v>2058</v>
      </c>
      <c r="V1866" s="61" t="s">
        <v>490</v>
      </c>
      <c r="W1866" s="61" t="s">
        <v>512</v>
      </c>
      <c r="X1866" s="61">
        <v>307</v>
      </c>
      <c r="AB1866" s="136" t="s">
        <v>414</v>
      </c>
      <c r="AC1866" s="179">
        <v>6665910</v>
      </c>
      <c r="AD1866" s="180" t="s">
        <v>2059</v>
      </c>
      <c r="AE1866" s="139">
        <v>0</v>
      </c>
      <c r="AF1866" s="17">
        <v>32760</v>
      </c>
      <c r="AG1866" s="17">
        <v>32760.01</v>
      </c>
      <c r="AH1866" s="140">
        <v>164654.9291643324</v>
      </c>
      <c r="AI1866" s="141">
        <v>50894.45</v>
      </c>
      <c r="AJ1866" s="142">
        <v>152683.34999999998</v>
      </c>
      <c r="AK1866" s="121">
        <v>99557.98</v>
      </c>
      <c r="AL1866" s="142">
        <v>119469.57599999999</v>
      </c>
      <c r="AM1866" s="181">
        <v>143976.64074929972</v>
      </c>
      <c r="AN1866" s="141">
        <v>120236.26841503267</v>
      </c>
      <c r="AO1866" s="140">
        <v>128682.68571428569</v>
      </c>
      <c r="AP1866" s="140">
        <v>128431.4117647059</v>
      </c>
      <c r="AQ1866" s="140">
        <v>132284.35411764705</v>
      </c>
      <c r="AR1866" s="142">
        <v>20398.99588235293</v>
      </c>
      <c r="AS1866" s="143">
        <v>0.13360327686255857</v>
      </c>
      <c r="AT1866" s="142">
        <v>32370.57504668535</v>
      </c>
      <c r="AU1866" s="143">
        <v>0.19659645302436213</v>
      </c>
      <c r="AV1866" s="142">
        <v>-99524.344117647051</v>
      </c>
      <c r="AW1866" s="143">
        <v>-3.0379827148296674</v>
      </c>
      <c r="AX1866" s="142">
        <v>24251.938235294074</v>
      </c>
      <c r="AY1866" s="143">
        <v>0.15883813287627024</v>
      </c>
      <c r="AZ1866" s="142">
        <v>36223.517399626493</v>
      </c>
      <c r="BA1866" s="143">
        <v>0.21999655633433199</v>
      </c>
      <c r="BB1866" s="142">
        <v>-3852.9423529411433</v>
      </c>
      <c r="BC1866" s="143">
        <v>-2.9999999999999739E-2</v>
      </c>
      <c r="BE1866" s="139">
        <v>11023.69617647059</v>
      </c>
      <c r="BF1866" s="139">
        <v>11023.69617647059</v>
      </c>
      <c r="BG1866" s="139">
        <v>11023.69617647059</v>
      </c>
      <c r="BH1866" s="139">
        <v>11023.69617647059</v>
      </c>
      <c r="BI1866" s="139">
        <v>11023.69617647059</v>
      </c>
      <c r="BJ1866" s="139">
        <v>11023.69617647059</v>
      </c>
      <c r="BK1866" s="139">
        <v>11023.69617647059</v>
      </c>
      <c r="BL1866" s="139">
        <v>11023.69617647059</v>
      </c>
      <c r="BM1866" s="139">
        <v>11023.69617647059</v>
      </c>
      <c r="BN1866" s="139">
        <v>11023.69617647059</v>
      </c>
      <c r="BO1866" s="139">
        <v>11023.69617647059</v>
      </c>
      <c r="BP1866" s="139">
        <v>11023.69617647059</v>
      </c>
      <c r="BQ1866" s="144">
        <v>132284.35411764708</v>
      </c>
    </row>
    <row r="1867" spans="2:96" x14ac:dyDescent="0.25">
      <c r="K1867" s="135" t="s">
        <v>328</v>
      </c>
      <c r="N1867" s="61" t="s">
        <v>3689</v>
      </c>
      <c r="V1867" s="61" t="s">
        <v>490</v>
      </c>
      <c r="W1867" s="61" t="s">
        <v>512</v>
      </c>
      <c r="X1867" s="61">
        <v>307</v>
      </c>
      <c r="AB1867" s="136" t="s">
        <v>414</v>
      </c>
      <c r="AC1867" s="179">
        <v>6665912</v>
      </c>
      <c r="AD1867" s="180" t="s">
        <v>3690</v>
      </c>
      <c r="AE1867" s="139">
        <v>417.12</v>
      </c>
      <c r="AF1867" s="17">
        <v>8554.7000000000007</v>
      </c>
      <c r="AG1867" s="17">
        <v>17469.16</v>
      </c>
      <c r="AH1867" s="140">
        <v>5292.1139066666628</v>
      </c>
      <c r="AI1867" s="141">
        <v>1615.55</v>
      </c>
      <c r="AJ1867" s="142">
        <v>4846.6499999999996</v>
      </c>
      <c r="AK1867" s="121">
        <v>3292.46</v>
      </c>
      <c r="AL1867" s="142">
        <v>3950.9519999999998</v>
      </c>
      <c r="AM1867" s="181">
        <v>4410.0949222222189</v>
      </c>
      <c r="AN1867" s="141">
        <v>4174.478984444444</v>
      </c>
      <c r="AO1867" s="140">
        <v>4241.4000000000033</v>
      </c>
      <c r="AP1867" s="140">
        <v>1230.2</v>
      </c>
      <c r="AQ1867" s="140">
        <v>1267.1059999999993</v>
      </c>
      <c r="AR1867" s="142">
        <v>3579.5440000000003</v>
      </c>
      <c r="AS1867" s="143">
        <v>0.73856044896990714</v>
      </c>
      <c r="AT1867" s="142">
        <v>4025.0079066666635</v>
      </c>
      <c r="AU1867" s="143">
        <v>0.76056713397574816</v>
      </c>
      <c r="AV1867" s="142">
        <v>16202.054</v>
      </c>
      <c r="AW1867" s="143">
        <v>0.92746611743209173</v>
      </c>
      <c r="AX1867" s="142">
        <v>3616.45</v>
      </c>
      <c r="AY1867" s="143">
        <v>0.74617519317466707</v>
      </c>
      <c r="AZ1867" s="142">
        <v>4061.913906666663</v>
      </c>
      <c r="BA1867" s="143">
        <v>0.76754090677257092</v>
      </c>
      <c r="BB1867" s="142">
        <v>-36.905999999999267</v>
      </c>
      <c r="BC1867" s="143">
        <v>-2.9999999999999402E-2</v>
      </c>
      <c r="BE1867" s="139">
        <v>105.59216666666661</v>
      </c>
      <c r="BF1867" s="139">
        <v>105.59216666666661</v>
      </c>
      <c r="BG1867" s="139">
        <v>105.59216666666661</v>
      </c>
      <c r="BH1867" s="139">
        <v>105.59216666666661</v>
      </c>
      <c r="BI1867" s="139">
        <v>105.59216666666661</v>
      </c>
      <c r="BJ1867" s="139">
        <v>105.59216666666661</v>
      </c>
      <c r="BK1867" s="139">
        <v>105.59216666666661</v>
      </c>
      <c r="BL1867" s="139">
        <v>105.59216666666661</v>
      </c>
      <c r="BM1867" s="139">
        <v>105.59216666666661</v>
      </c>
      <c r="BN1867" s="139">
        <v>105.59216666666661</v>
      </c>
      <c r="BO1867" s="139">
        <v>105.59216666666661</v>
      </c>
      <c r="BP1867" s="139">
        <v>105.59216666666661</v>
      </c>
      <c r="BQ1867" s="144">
        <v>1267.1059999999991</v>
      </c>
    </row>
    <row r="1868" spans="2:96" x14ac:dyDescent="0.25">
      <c r="K1868" s="135" t="s">
        <v>328</v>
      </c>
      <c r="N1868" s="61" t="s">
        <v>2060</v>
      </c>
      <c r="V1868" s="61" t="s">
        <v>490</v>
      </c>
      <c r="W1868" s="61" t="s">
        <v>512</v>
      </c>
      <c r="X1868" s="61">
        <v>307</v>
      </c>
      <c r="AB1868" s="136" t="s">
        <v>414</v>
      </c>
      <c r="AC1868" s="179">
        <v>6665920</v>
      </c>
      <c r="AD1868" s="180" t="s">
        <v>2061</v>
      </c>
      <c r="AE1868" s="139">
        <v>26989.13</v>
      </c>
      <c r="AF1868" s="17">
        <v>73671.09</v>
      </c>
      <c r="AG1868" s="17">
        <v>82016.100000000006</v>
      </c>
      <c r="AH1868" s="140">
        <v>84980.150000000038</v>
      </c>
      <c r="AI1868" s="141">
        <v>126982.52</v>
      </c>
      <c r="AJ1868" s="142">
        <v>380947.56</v>
      </c>
      <c r="AK1868" s="121">
        <v>201952.86999999997</v>
      </c>
      <c r="AL1868" s="142">
        <v>242343.44399999996</v>
      </c>
      <c r="AM1868" s="181">
        <v>70816.791666666701</v>
      </c>
      <c r="AN1868" s="141">
        <v>216116.2283333333</v>
      </c>
      <c r="AO1868" s="140">
        <v>279645.39428571454</v>
      </c>
      <c r="AP1868" s="140">
        <v>206262.49</v>
      </c>
      <c r="AQ1868" s="140">
        <v>212450.36470000033</v>
      </c>
      <c r="AR1868" s="142">
        <v>168497.19529999967</v>
      </c>
      <c r="AS1868" s="143">
        <v>0.44231073510485192</v>
      </c>
      <c r="AT1868" s="142">
        <v>-127470.21470000029</v>
      </c>
      <c r="AU1868" s="143">
        <v>-1.4999998787952273</v>
      </c>
      <c r="AV1868" s="142">
        <v>-130434.26470000032</v>
      </c>
      <c r="AW1868" s="143">
        <v>-1.5903495130834107</v>
      </c>
      <c r="AX1868" s="142">
        <v>174685.07</v>
      </c>
      <c r="AY1868" s="143">
        <v>0.45855411175228422</v>
      </c>
      <c r="AZ1868" s="142">
        <v>-121282.33999999995</v>
      </c>
      <c r="BA1868" s="143">
        <v>-1.427184348344877</v>
      </c>
      <c r="BB1868" s="142">
        <v>-6187.874700000335</v>
      </c>
      <c r="BC1868" s="143">
        <v>-3.0000000000001626E-2</v>
      </c>
      <c r="BE1868" s="139">
        <v>17704.19705833336</v>
      </c>
      <c r="BF1868" s="139">
        <v>17704.19705833336</v>
      </c>
      <c r="BG1868" s="139">
        <v>17704.19705833336</v>
      </c>
      <c r="BH1868" s="139">
        <v>17704.19705833336</v>
      </c>
      <c r="BI1868" s="139">
        <v>17704.19705833336</v>
      </c>
      <c r="BJ1868" s="139">
        <v>17704.19705833336</v>
      </c>
      <c r="BK1868" s="139">
        <v>17704.19705833336</v>
      </c>
      <c r="BL1868" s="139">
        <v>17704.19705833336</v>
      </c>
      <c r="BM1868" s="139">
        <v>17704.19705833336</v>
      </c>
      <c r="BN1868" s="139">
        <v>17704.19705833336</v>
      </c>
      <c r="BO1868" s="139">
        <v>17704.19705833336</v>
      </c>
      <c r="BP1868" s="139">
        <v>17704.19705833336</v>
      </c>
      <c r="BQ1868" s="144">
        <v>212450.36470000038</v>
      </c>
    </row>
    <row r="1869" spans="2:96" x14ac:dyDescent="0.25">
      <c r="K1869" s="135" t="s">
        <v>328</v>
      </c>
      <c r="N1869" s="61" t="s">
        <v>3691</v>
      </c>
      <c r="V1869" s="61" t="s">
        <v>490</v>
      </c>
      <c r="W1869" s="61" t="s">
        <v>512</v>
      </c>
      <c r="X1869" s="61">
        <v>307</v>
      </c>
      <c r="AB1869" s="136" t="s">
        <v>414</v>
      </c>
      <c r="AC1869" s="179">
        <v>250000004400</v>
      </c>
      <c r="AD1869" s="180" t="s">
        <v>3692</v>
      </c>
      <c r="AE1869" s="139">
        <v>135241.16999999998</v>
      </c>
      <c r="AF1869" s="17">
        <v>0</v>
      </c>
      <c r="AG1869" s="17">
        <v>0</v>
      </c>
      <c r="AH1869" s="140">
        <v>0</v>
      </c>
      <c r="AI1869" s="141">
        <v>0</v>
      </c>
      <c r="AJ1869" s="142">
        <v>0</v>
      </c>
      <c r="AK1869" s="121">
        <v>0</v>
      </c>
      <c r="AL1869" s="142">
        <v>0</v>
      </c>
      <c r="AM1869" s="181">
        <v>0</v>
      </c>
      <c r="AN1869" s="141">
        <v>0</v>
      </c>
      <c r="AO1869" s="140">
        <v>0</v>
      </c>
      <c r="AP1869" s="140">
        <v>0</v>
      </c>
      <c r="AQ1869" s="140">
        <v>0</v>
      </c>
      <c r="AR1869" s="142">
        <v>0</v>
      </c>
      <c r="AS1869" s="143">
        <v>0</v>
      </c>
      <c r="AT1869" s="142">
        <v>0</v>
      </c>
      <c r="AU1869" s="143">
        <v>0</v>
      </c>
      <c r="AV1869" s="142">
        <v>0</v>
      </c>
      <c r="AW1869" s="143">
        <v>0</v>
      </c>
      <c r="AX1869" s="142">
        <v>0</v>
      </c>
      <c r="AY1869" s="143">
        <v>0</v>
      </c>
      <c r="AZ1869" s="142">
        <v>0</v>
      </c>
      <c r="BA1869" s="143">
        <v>0</v>
      </c>
      <c r="BB1869" s="142">
        <v>0</v>
      </c>
      <c r="BC1869" s="143">
        <v>0</v>
      </c>
      <c r="BE1869" s="139">
        <v>0</v>
      </c>
      <c r="BF1869" s="139">
        <v>0</v>
      </c>
      <c r="BG1869" s="139">
        <v>0</v>
      </c>
      <c r="BH1869" s="139">
        <v>0</v>
      </c>
      <c r="BI1869" s="139">
        <v>0</v>
      </c>
      <c r="BJ1869" s="139">
        <v>0</v>
      </c>
      <c r="BK1869" s="139">
        <v>0</v>
      </c>
      <c r="BL1869" s="139">
        <v>0</v>
      </c>
      <c r="BM1869" s="139">
        <v>0</v>
      </c>
      <c r="BN1869" s="139">
        <v>0</v>
      </c>
      <c r="BO1869" s="139">
        <v>0</v>
      </c>
      <c r="BP1869" s="139">
        <v>0</v>
      </c>
      <c r="BQ1869" s="144">
        <v>0</v>
      </c>
    </row>
    <row r="1870" spans="2:96" x14ac:dyDescent="0.25">
      <c r="K1870" s="135" t="s">
        <v>328</v>
      </c>
      <c r="N1870" s="61" t="s">
        <v>3693</v>
      </c>
      <c r="V1870" s="61" t="s">
        <v>490</v>
      </c>
      <c r="W1870" s="61" t="s">
        <v>512</v>
      </c>
      <c r="X1870" s="61">
        <v>307</v>
      </c>
      <c r="AB1870" s="136" t="s">
        <v>414</v>
      </c>
      <c r="AC1870" s="179">
        <v>250000005000</v>
      </c>
      <c r="AD1870" s="180" t="s">
        <v>3694</v>
      </c>
      <c r="AE1870" s="139">
        <v>67493.41</v>
      </c>
      <c r="AF1870" s="17">
        <v>0</v>
      </c>
      <c r="AG1870" s="17">
        <v>0</v>
      </c>
      <c r="AH1870" s="140">
        <v>0</v>
      </c>
      <c r="AI1870" s="141">
        <v>0</v>
      </c>
      <c r="AJ1870" s="142">
        <v>0</v>
      </c>
      <c r="AK1870" s="121">
        <v>0</v>
      </c>
      <c r="AL1870" s="142">
        <v>0</v>
      </c>
      <c r="AM1870" s="181">
        <v>0</v>
      </c>
      <c r="AN1870" s="141">
        <v>0</v>
      </c>
      <c r="AO1870" s="140">
        <v>0</v>
      </c>
      <c r="AP1870" s="140">
        <v>0</v>
      </c>
      <c r="AQ1870" s="140">
        <v>0</v>
      </c>
      <c r="AR1870" s="142">
        <v>0</v>
      </c>
      <c r="AS1870" s="143">
        <v>0</v>
      </c>
      <c r="AT1870" s="142">
        <v>0</v>
      </c>
      <c r="AU1870" s="143">
        <v>0</v>
      </c>
      <c r="AV1870" s="142">
        <v>0</v>
      </c>
      <c r="AW1870" s="143">
        <v>0</v>
      </c>
      <c r="AX1870" s="142">
        <v>0</v>
      </c>
      <c r="AY1870" s="143">
        <v>0</v>
      </c>
      <c r="AZ1870" s="142">
        <v>0</v>
      </c>
      <c r="BA1870" s="143">
        <v>0</v>
      </c>
      <c r="BB1870" s="142">
        <v>0</v>
      </c>
      <c r="BC1870" s="143">
        <v>0</v>
      </c>
      <c r="BE1870" s="139">
        <v>0</v>
      </c>
      <c r="BF1870" s="139">
        <v>0</v>
      </c>
      <c r="BG1870" s="139">
        <v>0</v>
      </c>
      <c r="BH1870" s="139">
        <v>0</v>
      </c>
      <c r="BI1870" s="139">
        <v>0</v>
      </c>
      <c r="BJ1870" s="139">
        <v>0</v>
      </c>
      <c r="BK1870" s="139">
        <v>0</v>
      </c>
      <c r="BL1870" s="139">
        <v>0</v>
      </c>
      <c r="BM1870" s="139">
        <v>0</v>
      </c>
      <c r="BN1870" s="139">
        <v>0</v>
      </c>
      <c r="BO1870" s="139">
        <v>0</v>
      </c>
      <c r="BP1870" s="139">
        <v>0</v>
      </c>
      <c r="BQ1870" s="144">
        <v>0</v>
      </c>
    </row>
    <row r="1871" spans="2:96" x14ac:dyDescent="0.25">
      <c r="K1871" s="135" t="s">
        <v>328</v>
      </c>
      <c r="N1871" s="61" t="s">
        <v>3695</v>
      </c>
      <c r="V1871" s="61" t="s">
        <v>490</v>
      </c>
      <c r="W1871" s="61" t="s">
        <v>512</v>
      </c>
      <c r="X1871" s="61">
        <v>307</v>
      </c>
      <c r="AB1871" s="136" t="s">
        <v>414</v>
      </c>
      <c r="AC1871" s="179">
        <v>250000006200</v>
      </c>
      <c r="AD1871" s="180" t="s">
        <v>3696</v>
      </c>
      <c r="AE1871" s="139">
        <v>75136.800000000003</v>
      </c>
      <c r="AF1871" s="17">
        <v>0</v>
      </c>
      <c r="AG1871" s="17">
        <v>0</v>
      </c>
      <c r="AH1871" s="140">
        <v>0</v>
      </c>
      <c r="AI1871" s="141">
        <v>0</v>
      </c>
      <c r="AJ1871" s="142">
        <v>0</v>
      </c>
      <c r="AK1871" s="121">
        <v>0</v>
      </c>
      <c r="AL1871" s="142">
        <v>0</v>
      </c>
      <c r="AM1871" s="181">
        <v>0</v>
      </c>
      <c r="AN1871" s="141">
        <v>0</v>
      </c>
      <c r="AO1871" s="140">
        <v>0</v>
      </c>
      <c r="AP1871" s="140">
        <v>0</v>
      </c>
      <c r="AQ1871" s="140">
        <v>0</v>
      </c>
      <c r="AR1871" s="142">
        <v>0</v>
      </c>
      <c r="AS1871" s="143">
        <v>0</v>
      </c>
      <c r="AT1871" s="142">
        <v>0</v>
      </c>
      <c r="AU1871" s="143">
        <v>0</v>
      </c>
      <c r="AV1871" s="142">
        <v>0</v>
      </c>
      <c r="AW1871" s="143">
        <v>0</v>
      </c>
      <c r="AX1871" s="142">
        <v>0</v>
      </c>
      <c r="AY1871" s="143">
        <v>0</v>
      </c>
      <c r="AZ1871" s="142">
        <v>0</v>
      </c>
      <c r="BA1871" s="143">
        <v>0</v>
      </c>
      <c r="BB1871" s="142">
        <v>0</v>
      </c>
      <c r="BC1871" s="143">
        <v>0</v>
      </c>
      <c r="BE1871" s="139">
        <v>0</v>
      </c>
      <c r="BF1871" s="139">
        <v>0</v>
      </c>
      <c r="BG1871" s="139">
        <v>0</v>
      </c>
      <c r="BH1871" s="139">
        <v>0</v>
      </c>
      <c r="BI1871" s="139">
        <v>0</v>
      </c>
      <c r="BJ1871" s="139">
        <v>0</v>
      </c>
      <c r="BK1871" s="139">
        <v>0</v>
      </c>
      <c r="BL1871" s="139">
        <v>0</v>
      </c>
      <c r="BM1871" s="139">
        <v>0</v>
      </c>
      <c r="BN1871" s="139">
        <v>0</v>
      </c>
      <c r="BO1871" s="139">
        <v>0</v>
      </c>
      <c r="BP1871" s="139">
        <v>0</v>
      </c>
      <c r="BQ1871" s="144">
        <v>0</v>
      </c>
    </row>
    <row r="1872" spans="2:96" x14ac:dyDescent="0.25">
      <c r="K1872" s="135" t="s">
        <v>328</v>
      </c>
      <c r="N1872" s="61" t="s">
        <v>3697</v>
      </c>
      <c r="V1872" s="61" t="s">
        <v>490</v>
      </c>
      <c r="W1872" s="61" t="s">
        <v>512</v>
      </c>
      <c r="X1872" s="61">
        <v>307</v>
      </c>
      <c r="AB1872" s="136" t="s">
        <v>414</v>
      </c>
      <c r="AC1872" s="179">
        <v>250000008850</v>
      </c>
      <c r="AD1872" s="180" t="s">
        <v>3698</v>
      </c>
      <c r="AE1872" s="139">
        <v>2860.72</v>
      </c>
      <c r="AF1872" s="17">
        <v>0</v>
      </c>
      <c r="AG1872" s="17">
        <v>0</v>
      </c>
      <c r="AH1872" s="140">
        <v>0</v>
      </c>
      <c r="AI1872" s="141">
        <v>0</v>
      </c>
      <c r="AJ1872" s="142">
        <v>0</v>
      </c>
      <c r="AK1872" s="121">
        <v>0</v>
      </c>
      <c r="AL1872" s="142">
        <v>0</v>
      </c>
      <c r="AM1872" s="181">
        <v>0</v>
      </c>
      <c r="AN1872" s="141">
        <v>0</v>
      </c>
      <c r="AO1872" s="140">
        <v>0</v>
      </c>
      <c r="AP1872" s="140">
        <v>0</v>
      </c>
      <c r="AQ1872" s="140">
        <v>0</v>
      </c>
      <c r="AR1872" s="142">
        <v>0</v>
      </c>
      <c r="AS1872" s="143">
        <v>0</v>
      </c>
      <c r="AT1872" s="142">
        <v>0</v>
      </c>
      <c r="AU1872" s="143">
        <v>0</v>
      </c>
      <c r="AV1872" s="142">
        <v>0</v>
      </c>
      <c r="AW1872" s="143">
        <v>0</v>
      </c>
      <c r="AX1872" s="142">
        <v>0</v>
      </c>
      <c r="AY1872" s="143">
        <v>0</v>
      </c>
      <c r="AZ1872" s="142">
        <v>0</v>
      </c>
      <c r="BA1872" s="143">
        <v>0</v>
      </c>
      <c r="BB1872" s="142">
        <v>0</v>
      </c>
      <c r="BC1872" s="143">
        <v>0</v>
      </c>
      <c r="BE1872" s="139">
        <v>0</v>
      </c>
      <c r="BF1872" s="139">
        <v>0</v>
      </c>
      <c r="BG1872" s="139">
        <v>0</v>
      </c>
      <c r="BH1872" s="139">
        <v>0</v>
      </c>
      <c r="BI1872" s="139">
        <v>0</v>
      </c>
      <c r="BJ1872" s="139">
        <v>0</v>
      </c>
      <c r="BK1872" s="139">
        <v>0</v>
      </c>
      <c r="BL1872" s="139">
        <v>0</v>
      </c>
      <c r="BM1872" s="139">
        <v>0</v>
      </c>
      <c r="BN1872" s="139">
        <v>0</v>
      </c>
      <c r="BO1872" s="139">
        <v>0</v>
      </c>
      <c r="BP1872" s="139">
        <v>0</v>
      </c>
      <c r="BQ1872" s="144">
        <v>0</v>
      </c>
    </row>
    <row r="1873" spans="2:96" ht="18.75" hidden="1" x14ac:dyDescent="0.3">
      <c r="B1873" s="120" t="s">
        <v>318</v>
      </c>
      <c r="C1873" s="120" t="s">
        <v>318</v>
      </c>
      <c r="J1873" s="120" t="s">
        <v>318</v>
      </c>
      <c r="K1873" s="135" t="s">
        <v>321</v>
      </c>
      <c r="N1873" s="61" t="s">
        <v>323</v>
      </c>
      <c r="AC1873" s="145"/>
      <c r="AD1873" s="165"/>
      <c r="AE1873" s="17"/>
      <c r="AI1873" s="163"/>
      <c r="AS1873" s="61"/>
      <c r="AU1873" s="61"/>
      <c r="AW1873" s="61"/>
      <c r="AY1873" s="61"/>
      <c r="BA1873" s="61"/>
      <c r="BB1873" s="61"/>
      <c r="BC1873" s="61"/>
      <c r="BE1873" s="17"/>
      <c r="BF1873" s="17"/>
      <c r="BG1873" s="17"/>
      <c r="BH1873" s="17"/>
      <c r="BI1873" s="17"/>
      <c r="BJ1873" s="17"/>
      <c r="BK1873" s="17"/>
      <c r="BL1873" s="17"/>
      <c r="BM1873" s="17"/>
      <c r="BN1873" s="17"/>
      <c r="BO1873" s="17"/>
      <c r="BP1873" s="17"/>
      <c r="BQ1873" s="166"/>
    </row>
    <row r="1874" spans="2:96" ht="17.25" x14ac:dyDescent="0.3">
      <c r="K1874" s="135" t="s">
        <v>325</v>
      </c>
      <c r="V1874" s="61" t="s">
        <v>490</v>
      </c>
      <c r="W1874" s="61" t="s">
        <v>512</v>
      </c>
      <c r="AB1874" s="136" t="s">
        <v>414</v>
      </c>
      <c r="AC1874" s="167" t="s">
        <v>2062</v>
      </c>
      <c r="AD1874" s="138"/>
      <c r="AE1874" s="168">
        <v>361042.29</v>
      </c>
      <c r="AF1874" s="168">
        <v>439228.82000000007</v>
      </c>
      <c r="AG1874" s="168">
        <v>463511.68999999994</v>
      </c>
      <c r="AH1874" s="169">
        <v>572485.46485633252</v>
      </c>
      <c r="AI1874" s="170">
        <v>274942.88</v>
      </c>
      <c r="AJ1874" s="169">
        <v>824828.64</v>
      </c>
      <c r="AK1874" s="170">
        <v>572349.36</v>
      </c>
      <c r="AL1874" s="169">
        <v>686819.23200000008</v>
      </c>
      <c r="AM1874" s="170">
        <v>483835.42049263313</v>
      </c>
      <c r="AN1874" s="170">
        <v>660999.40436369937</v>
      </c>
      <c r="AO1874" s="169">
        <v>728979.80571428593</v>
      </c>
      <c r="AP1874" s="169">
        <v>673937.59176470595</v>
      </c>
      <c r="AQ1874" s="169">
        <v>694155.71951764717</v>
      </c>
      <c r="AR1874" s="169">
        <v>130672.92048235284</v>
      </c>
      <c r="AS1874" s="171">
        <v>0.15842432493899924</v>
      </c>
      <c r="AT1874" s="169">
        <v>-121670.25466131466</v>
      </c>
      <c r="AU1874" s="171">
        <v>-0.21252985818923506</v>
      </c>
      <c r="AV1874" s="169">
        <v>-230644.02951764723</v>
      </c>
      <c r="AW1874" s="171">
        <v>-0.49760132159265985</v>
      </c>
      <c r="AX1874" s="169">
        <v>150891.04823529406</v>
      </c>
      <c r="AY1874" s="171">
        <v>0.18293623780485369</v>
      </c>
      <c r="AZ1874" s="169">
        <v>-101452.12690837344</v>
      </c>
      <c r="BA1874" s="171">
        <v>-0.17721345455265533</v>
      </c>
      <c r="BB1874" s="169">
        <v>-20218.127752941218</v>
      </c>
      <c r="BC1874" s="171">
        <v>-3.0000000000000058E-2</v>
      </c>
      <c r="BE1874" s="168">
        <v>57846.309959803941</v>
      </c>
      <c r="BF1874" s="168">
        <v>57846.309959803941</v>
      </c>
      <c r="BG1874" s="168">
        <v>57846.309959803941</v>
      </c>
      <c r="BH1874" s="168">
        <v>57846.309959803941</v>
      </c>
      <c r="BI1874" s="168">
        <v>57846.309959803941</v>
      </c>
      <c r="BJ1874" s="168">
        <v>57846.309959803941</v>
      </c>
      <c r="BK1874" s="168">
        <v>57846.309959803941</v>
      </c>
      <c r="BL1874" s="168">
        <v>57846.309959803941</v>
      </c>
      <c r="BM1874" s="168">
        <v>57846.309959803941</v>
      </c>
      <c r="BN1874" s="168">
        <v>57846.309959803941</v>
      </c>
      <c r="BO1874" s="168">
        <v>57846.309959803941</v>
      </c>
      <c r="BP1874" s="168">
        <v>57846.309959803941</v>
      </c>
      <c r="BQ1874" s="172">
        <v>694155.71951764729</v>
      </c>
    </row>
    <row r="1875" spans="2:96" ht="18.75" x14ac:dyDescent="0.3">
      <c r="K1875" s="135" t="s">
        <v>325</v>
      </c>
      <c r="AC1875" s="145"/>
      <c r="AD1875" s="173"/>
      <c r="AE1875" s="174"/>
      <c r="AI1875" s="175"/>
      <c r="AS1875" s="61"/>
      <c r="AU1875" s="61"/>
      <c r="AW1875" s="61"/>
      <c r="AY1875" s="61"/>
      <c r="BA1875" s="61"/>
      <c r="BB1875" s="61"/>
      <c r="BC1875" s="61"/>
      <c r="BE1875" s="174"/>
      <c r="BF1875" s="174"/>
      <c r="BG1875" s="174"/>
      <c r="BH1875" s="174"/>
      <c r="BI1875" s="174"/>
      <c r="BJ1875" s="174"/>
      <c r="BK1875" s="174"/>
      <c r="BL1875" s="174"/>
      <c r="BM1875" s="174"/>
      <c r="BN1875" s="174"/>
      <c r="BO1875" s="174"/>
      <c r="BP1875" s="174"/>
      <c r="BQ1875" s="176"/>
    </row>
    <row r="1876" spans="2:96" ht="18.75" x14ac:dyDescent="0.3">
      <c r="K1876" s="135" t="s">
        <v>325</v>
      </c>
      <c r="M1876" s="61" t="s">
        <v>514</v>
      </c>
      <c r="N1876" s="61" t="s">
        <v>2063</v>
      </c>
      <c r="V1876" s="61" t="s">
        <v>490</v>
      </c>
      <c r="W1876" s="61" t="s">
        <v>515</v>
      </c>
      <c r="X1876" s="61">
        <v>308</v>
      </c>
      <c r="AB1876" s="136" t="s">
        <v>414</v>
      </c>
      <c r="AC1876" s="162" t="s">
        <v>516</v>
      </c>
      <c r="AD1876" s="138"/>
      <c r="AE1876" s="39"/>
      <c r="AI1876" s="163"/>
      <c r="AS1876" s="61"/>
      <c r="AU1876" s="61"/>
      <c r="AW1876" s="61"/>
      <c r="AY1876" s="61"/>
      <c r="BA1876" s="61"/>
      <c r="BB1876" s="61"/>
      <c r="BC1876" s="61"/>
      <c r="BE1876" s="39"/>
      <c r="BF1876" s="39"/>
      <c r="BG1876" s="39"/>
      <c r="BH1876" s="39"/>
      <c r="BI1876" s="39"/>
      <c r="BJ1876" s="39"/>
      <c r="BK1876" s="39"/>
      <c r="BL1876" s="39"/>
      <c r="BM1876" s="39"/>
      <c r="BN1876" s="39"/>
      <c r="BO1876" s="39"/>
      <c r="BP1876" s="39"/>
      <c r="BQ1876" s="164"/>
      <c r="BS1876" s="61">
        <v>717710.05999999994</v>
      </c>
      <c r="BT1876" s="61">
        <v>835039.29999999993</v>
      </c>
      <c r="BU1876" s="61">
        <v>927235.01</v>
      </c>
      <c r="BV1876" s="61">
        <v>849681.69779999997</v>
      </c>
      <c r="BW1876" s="61">
        <v>297487.53999999998</v>
      </c>
      <c r="BX1876" s="61">
        <v>892462.61999999988</v>
      </c>
      <c r="BY1876" s="61">
        <v>722576.92</v>
      </c>
      <c r="BZ1876" s="61">
        <v>867092.30400000012</v>
      </c>
      <c r="CA1876" s="61">
        <v>708068.08149999997</v>
      </c>
      <c r="CB1876" s="61">
        <v>864190.53630000004</v>
      </c>
      <c r="CC1876" s="61">
        <v>825890.22857142845</v>
      </c>
      <c r="CD1876" s="61">
        <v>767397.48</v>
      </c>
      <c r="CE1876" s="61">
        <v>790419.40440000047</v>
      </c>
      <c r="CG1876" s="61">
        <v>65807.884500000044</v>
      </c>
      <c r="CH1876" s="61">
        <v>65807.884500000044</v>
      </c>
      <c r="CI1876" s="61">
        <v>65807.884500000044</v>
      </c>
      <c r="CJ1876" s="61">
        <v>65807.884500000044</v>
      </c>
      <c r="CK1876" s="61">
        <v>65807.884500000044</v>
      </c>
      <c r="CL1876" s="61">
        <v>65807.884500000044</v>
      </c>
      <c r="CM1876" s="61">
        <v>65807.884500000044</v>
      </c>
      <c r="CN1876" s="61">
        <v>65807.884500000044</v>
      </c>
      <c r="CO1876" s="61">
        <v>65989.082100000043</v>
      </c>
      <c r="CP1876" s="61">
        <v>65989.082100000043</v>
      </c>
      <c r="CQ1876" s="61">
        <v>65989.082100000043</v>
      </c>
      <c r="CR1876" s="61">
        <v>65989.082100000043</v>
      </c>
    </row>
    <row r="1877" spans="2:96" x14ac:dyDescent="0.25">
      <c r="K1877" s="135" t="s">
        <v>328</v>
      </c>
      <c r="N1877" s="61" t="s">
        <v>3699</v>
      </c>
      <c r="V1877" s="61" t="s">
        <v>490</v>
      </c>
      <c r="W1877" s="61" t="s">
        <v>515</v>
      </c>
      <c r="X1877" s="61">
        <v>308</v>
      </c>
      <c r="AB1877" s="136" t="s">
        <v>414</v>
      </c>
      <c r="AC1877" s="179">
        <v>6666900</v>
      </c>
      <c r="AD1877" s="180" t="s">
        <v>3700</v>
      </c>
      <c r="AE1877" s="139">
        <v>4701.8999999999996</v>
      </c>
      <c r="AF1877" s="17">
        <v>84720</v>
      </c>
      <c r="AG1877" s="17">
        <v>84720</v>
      </c>
      <c r="AH1877" s="140">
        <v>84719.999999999971</v>
      </c>
      <c r="AI1877" s="141">
        <v>28240</v>
      </c>
      <c r="AJ1877" s="142">
        <v>84720</v>
      </c>
      <c r="AK1877" s="121">
        <v>111080</v>
      </c>
      <c r="AL1877" s="142">
        <v>133296</v>
      </c>
      <c r="AM1877" s="181">
        <v>70599.999999999971</v>
      </c>
      <c r="AN1877" s="141">
        <v>125200</v>
      </c>
      <c r="AO1877" s="140">
        <v>84720</v>
      </c>
      <c r="AP1877" s="140">
        <v>142253</v>
      </c>
      <c r="AQ1877" s="140">
        <v>146520.58999999997</v>
      </c>
      <c r="AR1877" s="142">
        <v>-61800.589999999967</v>
      </c>
      <c r="AS1877" s="143">
        <v>-0.72946872049102884</v>
      </c>
      <c r="AT1877" s="142">
        <v>-61800.59</v>
      </c>
      <c r="AU1877" s="143">
        <v>-0.72946872049102951</v>
      </c>
      <c r="AV1877" s="142">
        <v>-61800.589999999967</v>
      </c>
      <c r="AW1877" s="143">
        <v>-0.72946872049102884</v>
      </c>
      <c r="AX1877" s="142">
        <v>-57533</v>
      </c>
      <c r="AY1877" s="143">
        <v>-0.67909584513692167</v>
      </c>
      <c r="AZ1877" s="142">
        <v>-57533.000000000029</v>
      </c>
      <c r="BA1877" s="143">
        <v>-0.67909584513692223</v>
      </c>
      <c r="BB1877" s="142">
        <v>-4267.5899999999674</v>
      </c>
      <c r="BC1877" s="143">
        <v>-2.999999999999977E-2</v>
      </c>
      <c r="BE1877" s="139">
        <v>12210.049166666666</v>
      </c>
      <c r="BF1877" s="139">
        <v>12210.049166666666</v>
      </c>
      <c r="BG1877" s="139">
        <v>12210.049166666666</v>
      </c>
      <c r="BH1877" s="139">
        <v>12210.049166666666</v>
      </c>
      <c r="BI1877" s="139">
        <v>12210.049166666666</v>
      </c>
      <c r="BJ1877" s="139">
        <v>12210.049166666666</v>
      </c>
      <c r="BK1877" s="139">
        <v>12210.049166666666</v>
      </c>
      <c r="BL1877" s="139">
        <v>12210.049166666666</v>
      </c>
      <c r="BM1877" s="139">
        <v>12210.049166666666</v>
      </c>
      <c r="BN1877" s="139">
        <v>12210.049166666666</v>
      </c>
      <c r="BO1877" s="139">
        <v>12210.049166666666</v>
      </c>
      <c r="BP1877" s="139">
        <v>12210.049166666666</v>
      </c>
      <c r="BQ1877" s="144">
        <v>146520.59</v>
      </c>
    </row>
    <row r="1878" spans="2:96" x14ac:dyDescent="0.25">
      <c r="K1878" s="135" t="s">
        <v>328</v>
      </c>
      <c r="N1878" s="61" t="s">
        <v>2064</v>
      </c>
      <c r="V1878" s="61" t="s">
        <v>490</v>
      </c>
      <c r="W1878" s="61" t="s">
        <v>515</v>
      </c>
      <c r="X1878" s="61">
        <v>308</v>
      </c>
      <c r="AB1878" s="136" t="s">
        <v>414</v>
      </c>
      <c r="AC1878" s="179">
        <v>6666930</v>
      </c>
      <c r="AD1878" s="180" t="s">
        <v>2065</v>
      </c>
      <c r="AE1878" s="139">
        <v>0</v>
      </c>
      <c r="AF1878" s="17">
        <v>2597.85</v>
      </c>
      <c r="AG1878" s="17">
        <v>0</v>
      </c>
      <c r="AH1878" s="140">
        <v>0</v>
      </c>
      <c r="AI1878" s="141">
        <v>0</v>
      </c>
      <c r="AJ1878" s="142">
        <v>0</v>
      </c>
      <c r="AK1878" s="121">
        <v>0</v>
      </c>
      <c r="AL1878" s="142">
        <v>0</v>
      </c>
      <c r="AM1878" s="181">
        <v>0</v>
      </c>
      <c r="AN1878" s="141">
        <v>0</v>
      </c>
      <c r="AO1878" s="140">
        <v>0</v>
      </c>
      <c r="AP1878" s="140">
        <v>0</v>
      </c>
      <c r="AQ1878" s="140">
        <v>0</v>
      </c>
      <c r="AR1878" s="142">
        <v>0</v>
      </c>
      <c r="AS1878" s="143">
        <v>0</v>
      </c>
      <c r="AT1878" s="142">
        <v>0</v>
      </c>
      <c r="AU1878" s="143">
        <v>0</v>
      </c>
      <c r="AV1878" s="142">
        <v>0</v>
      </c>
      <c r="AW1878" s="143">
        <v>0</v>
      </c>
      <c r="AX1878" s="142">
        <v>0</v>
      </c>
      <c r="AY1878" s="143">
        <v>0</v>
      </c>
      <c r="AZ1878" s="142">
        <v>0</v>
      </c>
      <c r="BA1878" s="143">
        <v>0</v>
      </c>
      <c r="BB1878" s="142">
        <v>0</v>
      </c>
      <c r="BC1878" s="143">
        <v>0</v>
      </c>
      <c r="BE1878" s="139">
        <v>0</v>
      </c>
      <c r="BF1878" s="139">
        <v>0</v>
      </c>
      <c r="BG1878" s="139">
        <v>0</v>
      </c>
      <c r="BH1878" s="139">
        <v>0</v>
      </c>
      <c r="BI1878" s="139">
        <v>0</v>
      </c>
      <c r="BJ1878" s="139">
        <v>0</v>
      </c>
      <c r="BK1878" s="139">
        <v>0</v>
      </c>
      <c r="BL1878" s="139">
        <v>0</v>
      </c>
      <c r="BM1878" s="139">
        <v>0</v>
      </c>
      <c r="BN1878" s="139">
        <v>0</v>
      </c>
      <c r="BO1878" s="139">
        <v>0</v>
      </c>
      <c r="BP1878" s="139">
        <v>0</v>
      </c>
      <c r="BQ1878" s="144">
        <v>0</v>
      </c>
    </row>
    <row r="1879" spans="2:96" x14ac:dyDescent="0.25">
      <c r="K1879" s="135" t="s">
        <v>328</v>
      </c>
      <c r="N1879" s="61" t="s">
        <v>2066</v>
      </c>
      <c r="V1879" s="61" t="s">
        <v>490</v>
      </c>
      <c r="W1879" s="61" t="s">
        <v>515</v>
      </c>
      <c r="X1879" s="61">
        <v>308</v>
      </c>
      <c r="AB1879" s="136" t="s">
        <v>414</v>
      </c>
      <c r="AC1879" s="179">
        <v>6666933</v>
      </c>
      <c r="AD1879" s="180" t="s">
        <v>2067</v>
      </c>
      <c r="AE1879" s="139">
        <v>20894.650000000001</v>
      </c>
      <c r="AF1879" s="17">
        <v>211313.56999999998</v>
      </c>
      <c r="AG1879" s="17">
        <v>329407.93000000005</v>
      </c>
      <c r="AH1879" s="140">
        <v>244316.00000000003</v>
      </c>
      <c r="AI1879" s="141">
        <v>117277.54</v>
      </c>
      <c r="AJ1879" s="142">
        <v>351832.62</v>
      </c>
      <c r="AK1879" s="121">
        <v>233108.75</v>
      </c>
      <c r="AL1879" s="142">
        <v>279730.5</v>
      </c>
      <c r="AM1879" s="181">
        <v>203596.66666666669</v>
      </c>
      <c r="AN1879" s="141">
        <v>273828.08333333337</v>
      </c>
      <c r="AO1879" s="140">
        <v>292176.68571428565</v>
      </c>
      <c r="AP1879" s="140">
        <v>239420</v>
      </c>
      <c r="AQ1879" s="140">
        <v>246602.60000000038</v>
      </c>
      <c r="AR1879" s="142">
        <v>105230.01999999961</v>
      </c>
      <c r="AS1879" s="143">
        <v>0.29909114169118151</v>
      </c>
      <c r="AT1879" s="142">
        <v>-2286.6000000003551</v>
      </c>
      <c r="AU1879" s="143">
        <v>-9.359190556493863E-3</v>
      </c>
      <c r="AV1879" s="142">
        <v>82805.329999999667</v>
      </c>
      <c r="AW1879" s="143">
        <v>0.25137624950316056</v>
      </c>
      <c r="AX1879" s="142">
        <v>112412.62</v>
      </c>
      <c r="AY1879" s="143">
        <v>0.31950596280697335</v>
      </c>
      <c r="AZ1879" s="142">
        <v>4896.0000000000291</v>
      </c>
      <c r="BA1879" s="143">
        <v>2.0039620818939521E-2</v>
      </c>
      <c r="BB1879" s="142">
        <v>-7182.6000000003842</v>
      </c>
      <c r="BC1879" s="143">
        <v>-3.0000000000001605E-2</v>
      </c>
      <c r="BE1879" s="139">
        <v>20550.2166666667</v>
      </c>
      <c r="BF1879" s="139">
        <v>20550.2166666667</v>
      </c>
      <c r="BG1879" s="139">
        <v>20550.2166666667</v>
      </c>
      <c r="BH1879" s="139">
        <v>20550.2166666667</v>
      </c>
      <c r="BI1879" s="139">
        <v>20550.2166666667</v>
      </c>
      <c r="BJ1879" s="139">
        <v>20550.2166666667</v>
      </c>
      <c r="BK1879" s="139">
        <v>20550.2166666667</v>
      </c>
      <c r="BL1879" s="139">
        <v>20550.2166666667</v>
      </c>
      <c r="BM1879" s="139">
        <v>20550.2166666667</v>
      </c>
      <c r="BN1879" s="139">
        <v>20550.2166666667</v>
      </c>
      <c r="BO1879" s="139">
        <v>20550.2166666667</v>
      </c>
      <c r="BP1879" s="139">
        <v>20550.2166666667</v>
      </c>
      <c r="BQ1879" s="144">
        <v>246602.60000000041</v>
      </c>
    </row>
    <row r="1880" spans="2:96" x14ac:dyDescent="0.25">
      <c r="K1880" s="135" t="s">
        <v>328</v>
      </c>
      <c r="N1880" s="61" t="s">
        <v>2068</v>
      </c>
      <c r="V1880" s="61" t="s">
        <v>490</v>
      </c>
      <c r="W1880" s="61" t="s">
        <v>515</v>
      </c>
      <c r="X1880" s="61">
        <v>308</v>
      </c>
      <c r="AB1880" s="136" t="s">
        <v>414</v>
      </c>
      <c r="AC1880" s="179">
        <v>6666946</v>
      </c>
      <c r="AD1880" s="180" t="s">
        <v>2069</v>
      </c>
      <c r="AE1880" s="139">
        <v>114586.60999999999</v>
      </c>
      <c r="AF1880" s="17">
        <v>536407.88</v>
      </c>
      <c r="AG1880" s="17">
        <v>513107.08</v>
      </c>
      <c r="AH1880" s="140">
        <v>520645.69779999997</v>
      </c>
      <c r="AI1880" s="141">
        <v>151970</v>
      </c>
      <c r="AJ1880" s="142">
        <v>455910</v>
      </c>
      <c r="AK1880" s="121">
        <v>378388.17000000004</v>
      </c>
      <c r="AL1880" s="142">
        <v>454065.804</v>
      </c>
      <c r="AM1880" s="181">
        <v>433871.41483333329</v>
      </c>
      <c r="AN1880" s="141">
        <v>465162.45296666672</v>
      </c>
      <c r="AO1880" s="140">
        <v>448993.54285714281</v>
      </c>
      <c r="AP1880" s="140">
        <v>385724.48</v>
      </c>
      <c r="AQ1880" s="140">
        <v>397296.21440000006</v>
      </c>
      <c r="AR1880" s="142">
        <v>58613.785599999945</v>
      </c>
      <c r="AS1880" s="143">
        <v>0.12856437805707255</v>
      </c>
      <c r="AT1880" s="142">
        <v>123349.48339999991</v>
      </c>
      <c r="AU1880" s="143">
        <v>0.23691635966880339</v>
      </c>
      <c r="AV1880" s="142">
        <v>115810.86559999996</v>
      </c>
      <c r="AW1880" s="143">
        <v>0.22570506257680162</v>
      </c>
      <c r="AX1880" s="142">
        <v>70185.520000000019</v>
      </c>
      <c r="AY1880" s="143">
        <v>0.15394599811366283</v>
      </c>
      <c r="AZ1880" s="142">
        <v>134921.21779999998</v>
      </c>
      <c r="BA1880" s="143">
        <v>0.25914209676582867</v>
      </c>
      <c r="BB1880" s="142">
        <v>-11571.734400000074</v>
      </c>
      <c r="BC1880" s="143">
        <v>-3.0000000000000193E-2</v>
      </c>
      <c r="BE1880" s="139">
        <v>33047.618666666669</v>
      </c>
      <c r="BF1880" s="139">
        <v>33047.618666666669</v>
      </c>
      <c r="BG1880" s="139">
        <v>33047.618666666669</v>
      </c>
      <c r="BH1880" s="139">
        <v>33047.618666666669</v>
      </c>
      <c r="BI1880" s="139">
        <v>33047.618666666669</v>
      </c>
      <c r="BJ1880" s="139">
        <v>33047.618666666669</v>
      </c>
      <c r="BK1880" s="139">
        <v>33047.618666666669</v>
      </c>
      <c r="BL1880" s="139">
        <v>33047.618666666669</v>
      </c>
      <c r="BM1880" s="139">
        <v>33228.816266666669</v>
      </c>
      <c r="BN1880" s="139">
        <v>33228.816266666669</v>
      </c>
      <c r="BO1880" s="139">
        <v>33228.816266666669</v>
      </c>
      <c r="BP1880" s="139">
        <v>33228.816266666669</v>
      </c>
      <c r="BQ1880" s="144">
        <v>397296.21440000011</v>
      </c>
    </row>
    <row r="1881" spans="2:96" x14ac:dyDescent="0.25">
      <c r="K1881" s="135" t="s">
        <v>328</v>
      </c>
      <c r="N1881" s="61" t="s">
        <v>3701</v>
      </c>
      <c r="V1881" s="61" t="s">
        <v>490</v>
      </c>
      <c r="W1881" s="61" t="s">
        <v>515</v>
      </c>
      <c r="X1881" s="61">
        <v>308</v>
      </c>
      <c r="AB1881" s="136" t="s">
        <v>414</v>
      </c>
      <c r="AC1881" s="179">
        <v>250000007500</v>
      </c>
      <c r="AD1881" s="180" t="s">
        <v>3702</v>
      </c>
      <c r="AE1881" s="139">
        <v>407118.82999999996</v>
      </c>
      <c r="AF1881" s="17">
        <v>0</v>
      </c>
      <c r="AG1881" s="17">
        <v>0</v>
      </c>
      <c r="AH1881" s="140">
        <v>0</v>
      </c>
      <c r="AI1881" s="141">
        <v>0</v>
      </c>
      <c r="AJ1881" s="142">
        <v>0</v>
      </c>
      <c r="AK1881" s="121">
        <v>0</v>
      </c>
      <c r="AL1881" s="142">
        <v>0</v>
      </c>
      <c r="AM1881" s="181">
        <v>0</v>
      </c>
      <c r="AN1881" s="141">
        <v>0</v>
      </c>
      <c r="AO1881" s="140">
        <v>0</v>
      </c>
      <c r="AP1881" s="140">
        <v>0</v>
      </c>
      <c r="AQ1881" s="140">
        <v>0</v>
      </c>
      <c r="AR1881" s="142">
        <v>0</v>
      </c>
      <c r="AS1881" s="143">
        <v>0</v>
      </c>
      <c r="AT1881" s="142">
        <v>0</v>
      </c>
      <c r="AU1881" s="143">
        <v>0</v>
      </c>
      <c r="AV1881" s="142">
        <v>0</v>
      </c>
      <c r="AW1881" s="143">
        <v>0</v>
      </c>
      <c r="AX1881" s="142">
        <v>0</v>
      </c>
      <c r="AY1881" s="143">
        <v>0</v>
      </c>
      <c r="AZ1881" s="142">
        <v>0</v>
      </c>
      <c r="BA1881" s="143">
        <v>0</v>
      </c>
      <c r="BB1881" s="142">
        <v>0</v>
      </c>
      <c r="BC1881" s="143">
        <v>0</v>
      </c>
      <c r="BE1881" s="139">
        <v>0</v>
      </c>
      <c r="BF1881" s="139">
        <v>0</v>
      </c>
      <c r="BG1881" s="139">
        <v>0</v>
      </c>
      <c r="BH1881" s="139">
        <v>0</v>
      </c>
      <c r="BI1881" s="139">
        <v>0</v>
      </c>
      <c r="BJ1881" s="139">
        <v>0</v>
      </c>
      <c r="BK1881" s="139">
        <v>0</v>
      </c>
      <c r="BL1881" s="139">
        <v>0</v>
      </c>
      <c r="BM1881" s="139">
        <v>0</v>
      </c>
      <c r="BN1881" s="139">
        <v>0</v>
      </c>
      <c r="BO1881" s="139">
        <v>0</v>
      </c>
      <c r="BP1881" s="139">
        <v>0</v>
      </c>
      <c r="BQ1881" s="144">
        <v>0</v>
      </c>
    </row>
    <row r="1882" spans="2:96" x14ac:dyDescent="0.25">
      <c r="K1882" s="135" t="s">
        <v>328</v>
      </c>
      <c r="N1882" s="61" t="s">
        <v>3703</v>
      </c>
      <c r="V1882" s="61" t="s">
        <v>490</v>
      </c>
      <c r="W1882" s="61" t="s">
        <v>515</v>
      </c>
      <c r="X1882" s="61">
        <v>308</v>
      </c>
      <c r="AB1882" s="136" t="s">
        <v>414</v>
      </c>
      <c r="AC1882" s="179">
        <v>250000007520</v>
      </c>
      <c r="AD1882" s="180" t="s">
        <v>3704</v>
      </c>
      <c r="AE1882" s="139">
        <v>14105.699999999995</v>
      </c>
      <c r="AF1882" s="17">
        <v>0</v>
      </c>
      <c r="AG1882" s="17">
        <v>0</v>
      </c>
      <c r="AH1882" s="140">
        <v>0</v>
      </c>
      <c r="AI1882" s="141">
        <v>0</v>
      </c>
      <c r="AJ1882" s="142">
        <v>0</v>
      </c>
      <c r="AK1882" s="121">
        <v>0</v>
      </c>
      <c r="AL1882" s="142">
        <v>0</v>
      </c>
      <c r="AM1882" s="181">
        <v>0</v>
      </c>
      <c r="AN1882" s="141">
        <v>0</v>
      </c>
      <c r="AO1882" s="140">
        <v>0</v>
      </c>
      <c r="AP1882" s="140">
        <v>0</v>
      </c>
      <c r="AQ1882" s="140">
        <v>0</v>
      </c>
      <c r="AR1882" s="142">
        <v>0</v>
      </c>
      <c r="AS1882" s="143">
        <v>0</v>
      </c>
      <c r="AT1882" s="142">
        <v>0</v>
      </c>
      <c r="AU1882" s="143">
        <v>0</v>
      </c>
      <c r="AV1882" s="142">
        <v>0</v>
      </c>
      <c r="AW1882" s="143">
        <v>0</v>
      </c>
      <c r="AX1882" s="142">
        <v>0</v>
      </c>
      <c r="AY1882" s="143">
        <v>0</v>
      </c>
      <c r="AZ1882" s="142">
        <v>0</v>
      </c>
      <c r="BA1882" s="143">
        <v>0</v>
      </c>
      <c r="BB1882" s="142">
        <v>0</v>
      </c>
      <c r="BC1882" s="143">
        <v>0</v>
      </c>
      <c r="BE1882" s="139">
        <v>0</v>
      </c>
      <c r="BF1882" s="139">
        <v>0</v>
      </c>
      <c r="BG1882" s="139">
        <v>0</v>
      </c>
      <c r="BH1882" s="139">
        <v>0</v>
      </c>
      <c r="BI1882" s="139">
        <v>0</v>
      </c>
      <c r="BJ1882" s="139">
        <v>0</v>
      </c>
      <c r="BK1882" s="139">
        <v>0</v>
      </c>
      <c r="BL1882" s="139">
        <v>0</v>
      </c>
      <c r="BM1882" s="139">
        <v>0</v>
      </c>
      <c r="BN1882" s="139">
        <v>0</v>
      </c>
      <c r="BO1882" s="139">
        <v>0</v>
      </c>
      <c r="BP1882" s="139">
        <v>0</v>
      </c>
      <c r="BQ1882" s="144">
        <v>0</v>
      </c>
    </row>
    <row r="1883" spans="2:96" x14ac:dyDescent="0.25">
      <c r="K1883" s="135" t="s">
        <v>328</v>
      </c>
      <c r="N1883" s="61" t="s">
        <v>3705</v>
      </c>
      <c r="V1883" s="61" t="s">
        <v>490</v>
      </c>
      <c r="W1883" s="61" t="s">
        <v>515</v>
      </c>
      <c r="X1883" s="61">
        <v>308</v>
      </c>
      <c r="AB1883" s="136" t="s">
        <v>414</v>
      </c>
      <c r="AC1883" s="179">
        <v>250000007700</v>
      </c>
      <c r="AD1883" s="180" t="s">
        <v>3706</v>
      </c>
      <c r="AE1883" s="139">
        <v>156302.37</v>
      </c>
      <c r="AF1883" s="17">
        <v>0</v>
      </c>
      <c r="AG1883" s="17">
        <v>0</v>
      </c>
      <c r="AH1883" s="140">
        <v>0</v>
      </c>
      <c r="AI1883" s="141">
        <v>0</v>
      </c>
      <c r="AJ1883" s="142">
        <v>0</v>
      </c>
      <c r="AK1883" s="121">
        <v>0</v>
      </c>
      <c r="AL1883" s="142">
        <v>0</v>
      </c>
      <c r="AM1883" s="181">
        <v>0</v>
      </c>
      <c r="AN1883" s="141">
        <v>0</v>
      </c>
      <c r="AO1883" s="140">
        <v>0</v>
      </c>
      <c r="AP1883" s="140">
        <v>0</v>
      </c>
      <c r="AQ1883" s="140">
        <v>0</v>
      </c>
      <c r="AR1883" s="142">
        <v>0</v>
      </c>
      <c r="AS1883" s="143">
        <v>0</v>
      </c>
      <c r="AT1883" s="142">
        <v>0</v>
      </c>
      <c r="AU1883" s="143">
        <v>0</v>
      </c>
      <c r="AV1883" s="142">
        <v>0</v>
      </c>
      <c r="AW1883" s="143">
        <v>0</v>
      </c>
      <c r="AX1883" s="142">
        <v>0</v>
      </c>
      <c r="AY1883" s="143">
        <v>0</v>
      </c>
      <c r="AZ1883" s="142">
        <v>0</v>
      </c>
      <c r="BA1883" s="143">
        <v>0</v>
      </c>
      <c r="BB1883" s="142">
        <v>0</v>
      </c>
      <c r="BC1883" s="143">
        <v>0</v>
      </c>
      <c r="BE1883" s="139">
        <v>0</v>
      </c>
      <c r="BF1883" s="139">
        <v>0</v>
      </c>
      <c r="BG1883" s="139">
        <v>0</v>
      </c>
      <c r="BH1883" s="139">
        <v>0</v>
      </c>
      <c r="BI1883" s="139">
        <v>0</v>
      </c>
      <c r="BJ1883" s="139">
        <v>0</v>
      </c>
      <c r="BK1883" s="139">
        <v>0</v>
      </c>
      <c r="BL1883" s="139">
        <v>0</v>
      </c>
      <c r="BM1883" s="139">
        <v>0</v>
      </c>
      <c r="BN1883" s="139">
        <v>0</v>
      </c>
      <c r="BO1883" s="139">
        <v>0</v>
      </c>
      <c r="BP1883" s="139">
        <v>0</v>
      </c>
      <c r="BQ1883" s="144">
        <v>0</v>
      </c>
    </row>
    <row r="1884" spans="2:96" ht="18.75" hidden="1" x14ac:dyDescent="0.3">
      <c r="B1884" s="120" t="s">
        <v>318</v>
      </c>
      <c r="C1884" s="120" t="s">
        <v>318</v>
      </c>
      <c r="J1884" s="120" t="s">
        <v>318</v>
      </c>
      <c r="K1884" s="135" t="s">
        <v>321</v>
      </c>
      <c r="N1884" s="61" t="s">
        <v>323</v>
      </c>
      <c r="AC1884" s="145"/>
      <c r="AD1884" s="165"/>
      <c r="AE1884" s="17"/>
      <c r="AI1884" s="163"/>
      <c r="AS1884" s="61"/>
      <c r="AU1884" s="61"/>
      <c r="AW1884" s="61"/>
      <c r="AY1884" s="61"/>
      <c r="BA1884" s="61"/>
      <c r="BB1884" s="61"/>
      <c r="BC1884" s="61"/>
      <c r="BE1884" s="17"/>
      <c r="BF1884" s="17"/>
      <c r="BG1884" s="17"/>
      <c r="BH1884" s="17"/>
      <c r="BI1884" s="17"/>
      <c r="BJ1884" s="17"/>
      <c r="BK1884" s="17"/>
      <c r="BL1884" s="17"/>
      <c r="BM1884" s="17"/>
      <c r="BN1884" s="17"/>
      <c r="BO1884" s="17"/>
      <c r="BP1884" s="17"/>
      <c r="BQ1884" s="166"/>
    </row>
    <row r="1885" spans="2:96" ht="17.25" x14ac:dyDescent="0.3">
      <c r="K1885" s="135" t="s">
        <v>325</v>
      </c>
      <c r="V1885" s="61" t="s">
        <v>490</v>
      </c>
      <c r="W1885" s="61" t="s">
        <v>515</v>
      </c>
      <c r="AB1885" s="136" t="s">
        <v>414</v>
      </c>
      <c r="AC1885" s="167" t="s">
        <v>2070</v>
      </c>
      <c r="AD1885" s="138"/>
      <c r="AE1885" s="168">
        <v>717710.05999999994</v>
      </c>
      <c r="AF1885" s="168">
        <v>835039.3</v>
      </c>
      <c r="AG1885" s="168">
        <v>927235.01</v>
      </c>
      <c r="AH1885" s="169">
        <v>849681.69779999997</v>
      </c>
      <c r="AI1885" s="170">
        <v>297487.53999999998</v>
      </c>
      <c r="AJ1885" s="169">
        <v>892462.61999999988</v>
      </c>
      <c r="AK1885" s="170">
        <v>722576.92</v>
      </c>
      <c r="AL1885" s="169">
        <v>867092.30400000012</v>
      </c>
      <c r="AM1885" s="170">
        <v>708068.08149999985</v>
      </c>
      <c r="AN1885" s="170">
        <v>864190.53630000015</v>
      </c>
      <c r="AO1885" s="169">
        <v>825890.22857142845</v>
      </c>
      <c r="AP1885" s="169">
        <v>767397.48</v>
      </c>
      <c r="AQ1885" s="169">
        <v>790419.40440000035</v>
      </c>
      <c r="AR1885" s="169">
        <v>102043.21559999953</v>
      </c>
      <c r="AS1885" s="171">
        <v>0.11433892390921599</v>
      </c>
      <c r="AT1885" s="169">
        <v>59262.293399999617</v>
      </c>
      <c r="AU1885" s="171">
        <v>6.9746463356150701E-2</v>
      </c>
      <c r="AV1885" s="169">
        <v>136815.60559999966</v>
      </c>
      <c r="AW1885" s="171">
        <v>0.14755224309315032</v>
      </c>
      <c r="AX1885" s="169">
        <v>125065.1399999999</v>
      </c>
      <c r="AY1885" s="171">
        <v>0.14013487758176349</v>
      </c>
      <c r="AZ1885" s="169">
        <v>82284.217799999984</v>
      </c>
      <c r="BA1885" s="171">
        <v>9.6841226559370039E-2</v>
      </c>
      <c r="BB1885" s="169">
        <v>-23021.924400000367</v>
      </c>
      <c r="BC1885" s="171">
        <v>-3.0000000000000478E-2</v>
      </c>
      <c r="BE1885" s="168">
        <v>65807.884500000044</v>
      </c>
      <c r="BF1885" s="168">
        <v>65807.884500000044</v>
      </c>
      <c r="BG1885" s="168">
        <v>65807.884500000044</v>
      </c>
      <c r="BH1885" s="168">
        <v>65807.884500000044</v>
      </c>
      <c r="BI1885" s="168">
        <v>65807.884500000044</v>
      </c>
      <c r="BJ1885" s="168">
        <v>65807.884500000044</v>
      </c>
      <c r="BK1885" s="168">
        <v>65807.884500000044</v>
      </c>
      <c r="BL1885" s="168">
        <v>65807.884500000044</v>
      </c>
      <c r="BM1885" s="168">
        <v>65989.082100000029</v>
      </c>
      <c r="BN1885" s="168">
        <v>65989.082100000029</v>
      </c>
      <c r="BO1885" s="168">
        <v>65989.082100000029</v>
      </c>
      <c r="BP1885" s="168">
        <v>65989.082100000029</v>
      </c>
      <c r="BQ1885" s="172">
        <v>790419.40440000058</v>
      </c>
    </row>
    <row r="1886" spans="2:96" ht="18.75" x14ac:dyDescent="0.3">
      <c r="K1886" s="135" t="s">
        <v>325</v>
      </c>
      <c r="AC1886" s="145"/>
      <c r="AD1886" s="173"/>
      <c r="AE1886" s="174"/>
      <c r="AI1886" s="175"/>
      <c r="AS1886" s="61"/>
      <c r="AU1886" s="61"/>
      <c r="AW1886" s="61"/>
      <c r="AY1886" s="61"/>
      <c r="BA1886" s="61"/>
      <c r="BB1886" s="61"/>
      <c r="BC1886" s="61"/>
      <c r="BE1886" s="174"/>
      <c r="BF1886" s="174"/>
      <c r="BG1886" s="174"/>
      <c r="BH1886" s="174"/>
      <c r="BI1886" s="174"/>
      <c r="BJ1886" s="174"/>
      <c r="BK1886" s="174"/>
      <c r="BL1886" s="174"/>
      <c r="BM1886" s="174"/>
      <c r="BN1886" s="174"/>
      <c r="BO1886" s="174"/>
      <c r="BP1886" s="174"/>
      <c r="BQ1886" s="176"/>
    </row>
    <row r="1887" spans="2:96" ht="18.75" x14ac:dyDescent="0.3">
      <c r="K1887" s="135" t="s">
        <v>325</v>
      </c>
      <c r="M1887" s="61" t="s">
        <v>517</v>
      </c>
      <c r="N1887" s="61" t="s">
        <v>2071</v>
      </c>
      <c r="V1887" s="61" t="s">
        <v>490</v>
      </c>
      <c r="W1887" s="61" t="s">
        <v>518</v>
      </c>
      <c r="X1887" s="61">
        <v>309</v>
      </c>
      <c r="AB1887" s="136" t="s">
        <v>414</v>
      </c>
      <c r="AC1887" s="162" t="s">
        <v>519</v>
      </c>
      <c r="AD1887" s="138"/>
      <c r="AE1887" s="39"/>
      <c r="AI1887" s="163"/>
      <c r="AS1887" s="61"/>
      <c r="AU1887" s="61"/>
      <c r="AW1887" s="61"/>
      <c r="AY1887" s="61"/>
      <c r="BA1887" s="61"/>
      <c r="BB1887" s="61"/>
      <c r="BC1887" s="61"/>
      <c r="BE1887" s="39"/>
      <c r="BF1887" s="39"/>
      <c r="BG1887" s="39"/>
      <c r="BH1887" s="39"/>
      <c r="BI1887" s="39"/>
      <c r="BJ1887" s="39"/>
      <c r="BK1887" s="39"/>
      <c r="BL1887" s="39"/>
      <c r="BM1887" s="39"/>
      <c r="BN1887" s="39"/>
      <c r="BO1887" s="39"/>
      <c r="BP1887" s="39"/>
      <c r="BQ1887" s="164"/>
      <c r="BS1887" s="61">
        <v>1101863.6100000001</v>
      </c>
      <c r="BT1887" s="61">
        <v>1104603.42</v>
      </c>
      <c r="BU1887" s="61">
        <v>1261357.83</v>
      </c>
      <c r="BV1887" s="61">
        <v>1288130.7196711113</v>
      </c>
      <c r="BW1887" s="61">
        <v>429445.38999999996</v>
      </c>
      <c r="BX1887" s="61">
        <v>1288336.17</v>
      </c>
      <c r="BY1887" s="61">
        <v>1072443.8999999999</v>
      </c>
      <c r="BZ1887" s="61">
        <v>1286932.6799999997</v>
      </c>
      <c r="CA1887" s="61">
        <v>1073802.2663925928</v>
      </c>
      <c r="CB1887" s="61">
        <v>1286772.3532785184</v>
      </c>
      <c r="CC1887" s="61">
        <v>1252512.4971428567</v>
      </c>
      <c r="CD1887" s="61">
        <v>1510551.643930906</v>
      </c>
      <c r="CE1887" s="61">
        <v>1555868.1932488321</v>
      </c>
      <c r="CG1887" s="61">
        <v>129098.12149894953</v>
      </c>
      <c r="CH1887" s="61">
        <v>130107.92542051814</v>
      </c>
      <c r="CI1887" s="61">
        <v>130107.92542051814</v>
      </c>
      <c r="CJ1887" s="61">
        <v>130107.92542051814</v>
      </c>
      <c r="CK1887" s="61">
        <v>130107.92542051814</v>
      </c>
      <c r="CL1887" s="61">
        <v>129134.29796486923</v>
      </c>
      <c r="CM1887" s="61">
        <v>129134.29796486923</v>
      </c>
      <c r="CN1887" s="61">
        <v>129134.29796486923</v>
      </c>
      <c r="CO1887" s="61">
        <v>131532.58227859472</v>
      </c>
      <c r="CP1887" s="61">
        <v>129134.29796486923</v>
      </c>
      <c r="CQ1887" s="61">
        <v>129134.29796486923</v>
      </c>
      <c r="CR1887" s="61">
        <v>129134.29796486923</v>
      </c>
    </row>
    <row r="1888" spans="2:96" x14ac:dyDescent="0.25">
      <c r="K1888" s="135" t="s">
        <v>328</v>
      </c>
      <c r="N1888" s="61" t="s">
        <v>2072</v>
      </c>
      <c r="V1888" s="61" t="s">
        <v>490</v>
      </c>
      <c r="W1888" s="61" t="s">
        <v>518</v>
      </c>
      <c r="X1888" s="61">
        <v>309</v>
      </c>
      <c r="AB1888" s="136" t="s">
        <v>414</v>
      </c>
      <c r="AC1888" s="179">
        <v>6600710</v>
      </c>
      <c r="AD1888" s="180" t="s">
        <v>2073</v>
      </c>
      <c r="AE1888" s="139">
        <v>55481.7</v>
      </c>
      <c r="AF1888" s="17">
        <v>180168.54</v>
      </c>
      <c r="AG1888" s="17">
        <v>210000.46000000002</v>
      </c>
      <c r="AH1888" s="140">
        <v>291974.12</v>
      </c>
      <c r="AI1888" s="141">
        <v>78297.289999999994</v>
      </c>
      <c r="AJ1888" s="142">
        <v>234891.87</v>
      </c>
      <c r="AK1888" s="121">
        <v>195440.48</v>
      </c>
      <c r="AL1888" s="142">
        <v>234528.57600000003</v>
      </c>
      <c r="AM1888" s="181">
        <v>243671.76666666666</v>
      </c>
      <c r="AN1888" s="141">
        <v>243742.83333333334</v>
      </c>
      <c r="AO1888" s="140">
        <v>223183.35428571401</v>
      </c>
      <c r="AP1888" s="140">
        <v>295093.993930906</v>
      </c>
      <c r="AQ1888" s="140">
        <v>303946.81374883262</v>
      </c>
      <c r="AR1888" s="142">
        <v>-69054.943748832622</v>
      </c>
      <c r="AS1888" s="143">
        <v>-0.29398609559723216</v>
      </c>
      <c r="AT1888" s="142">
        <v>-11972.693748832622</v>
      </c>
      <c r="AU1888" s="143">
        <v>-4.1006010220469617E-2</v>
      </c>
      <c r="AV1888" s="142">
        <v>-93946.353748832596</v>
      </c>
      <c r="AW1888" s="143">
        <v>-0.44736260934301092</v>
      </c>
      <c r="AX1888" s="142">
        <v>-60202.123930906004</v>
      </c>
      <c r="AY1888" s="143">
        <v>-0.25629718019148984</v>
      </c>
      <c r="AZ1888" s="142">
        <v>-3119.8739309060038</v>
      </c>
      <c r="BA1888" s="143">
        <v>-1.0685446815991788E-2</v>
      </c>
      <c r="BB1888" s="142">
        <v>-8852.8198179266183</v>
      </c>
      <c r="BC1888" s="143">
        <v>-2.9999999999998098E-2</v>
      </c>
      <c r="BE1888" s="139">
        <v>24771.339873949564</v>
      </c>
      <c r="BF1888" s="139">
        <v>25781.143795518165</v>
      </c>
      <c r="BG1888" s="139">
        <v>25781.143795518165</v>
      </c>
      <c r="BH1888" s="139">
        <v>25781.143795518165</v>
      </c>
      <c r="BI1888" s="139">
        <v>25781.143795518165</v>
      </c>
      <c r="BJ1888" s="139">
        <v>24807.516339869268</v>
      </c>
      <c r="BK1888" s="139">
        <v>24807.516339869268</v>
      </c>
      <c r="BL1888" s="139">
        <v>24807.516339869268</v>
      </c>
      <c r="BM1888" s="139">
        <v>27205.800653594764</v>
      </c>
      <c r="BN1888" s="139">
        <v>24807.516339869268</v>
      </c>
      <c r="BO1888" s="139">
        <v>24807.516339869268</v>
      </c>
      <c r="BP1888" s="139">
        <v>24807.516339869268</v>
      </c>
      <c r="BQ1888" s="144">
        <v>303946.81374883256</v>
      </c>
    </row>
    <row r="1889" spans="11:69" x14ac:dyDescent="0.25">
      <c r="K1889" s="135" t="s">
        <v>328</v>
      </c>
      <c r="N1889" s="61" t="s">
        <v>2074</v>
      </c>
      <c r="V1889" s="61" t="s">
        <v>490</v>
      </c>
      <c r="W1889" s="61" t="s">
        <v>518</v>
      </c>
      <c r="X1889" s="61">
        <v>309</v>
      </c>
      <c r="AB1889" s="136" t="s">
        <v>414</v>
      </c>
      <c r="AC1889" s="179">
        <v>6600730</v>
      </c>
      <c r="AD1889" s="180" t="s">
        <v>2075</v>
      </c>
      <c r="AE1889" s="139">
        <v>216547.58</v>
      </c>
      <c r="AF1889" s="17">
        <v>538297.44999999995</v>
      </c>
      <c r="AG1889" s="17">
        <v>621697.2300000001</v>
      </c>
      <c r="AH1889" s="140">
        <v>564145.82270711148</v>
      </c>
      <c r="AI1889" s="141">
        <v>208168.58999999997</v>
      </c>
      <c r="AJ1889" s="142">
        <v>624505.7699999999</v>
      </c>
      <c r="AK1889" s="121">
        <v>528723.71999999986</v>
      </c>
      <c r="AL1889" s="142">
        <v>634468.46399999992</v>
      </c>
      <c r="AM1889" s="181">
        <v>470121.5189225928</v>
      </c>
      <c r="AN1889" s="141">
        <v>622748.02378451847</v>
      </c>
      <c r="AO1889" s="140">
        <v>582998.72571428539</v>
      </c>
      <c r="AP1889" s="140">
        <v>639078.92999999993</v>
      </c>
      <c r="AQ1889" s="140">
        <v>658251.29789999989</v>
      </c>
      <c r="AR1889" s="142">
        <v>-33745.527899999986</v>
      </c>
      <c r="AS1889" s="143">
        <v>-5.4035574242972957E-2</v>
      </c>
      <c r="AT1889" s="142">
        <v>-94105.475192888407</v>
      </c>
      <c r="AU1889" s="143">
        <v>-0.1668105504022234</v>
      </c>
      <c r="AV1889" s="142">
        <v>-36554.067899999791</v>
      </c>
      <c r="AW1889" s="143">
        <v>-5.8797218543180228E-2</v>
      </c>
      <c r="AX1889" s="142">
        <v>-14573.160000000033</v>
      </c>
      <c r="AY1889" s="143">
        <v>-2.333550897376022E-2</v>
      </c>
      <c r="AZ1889" s="142">
        <v>-74933.107292888453</v>
      </c>
      <c r="BA1889" s="143">
        <v>-0.13282577708953736</v>
      </c>
      <c r="BB1889" s="142">
        <v>-19172.367899999954</v>
      </c>
      <c r="BC1889" s="143">
        <v>-2.999999999999993E-2</v>
      </c>
      <c r="BE1889" s="139">
        <v>54854.274825</v>
      </c>
      <c r="BF1889" s="139">
        <v>54854.274825</v>
      </c>
      <c r="BG1889" s="139">
        <v>54854.274825</v>
      </c>
      <c r="BH1889" s="139">
        <v>54854.274825</v>
      </c>
      <c r="BI1889" s="139">
        <v>54854.274825</v>
      </c>
      <c r="BJ1889" s="139">
        <v>54854.274825</v>
      </c>
      <c r="BK1889" s="139">
        <v>54854.274825</v>
      </c>
      <c r="BL1889" s="139">
        <v>54854.274825</v>
      </c>
      <c r="BM1889" s="139">
        <v>54854.274825</v>
      </c>
      <c r="BN1889" s="139">
        <v>54854.274825</v>
      </c>
      <c r="BO1889" s="139">
        <v>54854.274825</v>
      </c>
      <c r="BP1889" s="139">
        <v>54854.274825</v>
      </c>
      <c r="BQ1889" s="144">
        <v>658251.29789999977</v>
      </c>
    </row>
    <row r="1890" spans="11:69" x14ac:dyDescent="0.25">
      <c r="K1890" s="135" t="s">
        <v>328</v>
      </c>
      <c r="N1890" s="61" t="s">
        <v>2076</v>
      </c>
      <c r="V1890" s="61" t="s">
        <v>490</v>
      </c>
      <c r="W1890" s="61" t="s">
        <v>518</v>
      </c>
      <c r="X1890" s="61">
        <v>309</v>
      </c>
      <c r="AB1890" s="136" t="s">
        <v>414</v>
      </c>
      <c r="AC1890" s="179">
        <v>6600740</v>
      </c>
      <c r="AD1890" s="180" t="s">
        <v>2077</v>
      </c>
      <c r="AE1890" s="139">
        <v>3365.52</v>
      </c>
      <c r="AF1890" s="17">
        <v>22260.69</v>
      </c>
      <c r="AG1890" s="17">
        <v>20304.09</v>
      </c>
      <c r="AH1890" s="140">
        <v>39048.732752888936</v>
      </c>
      <c r="AI1890" s="141">
        <v>6865.6600000000008</v>
      </c>
      <c r="AJ1890" s="142">
        <v>20596.980000000003</v>
      </c>
      <c r="AK1890" s="121">
        <v>15182.64</v>
      </c>
      <c r="AL1890" s="142">
        <v>18219.167999999998</v>
      </c>
      <c r="AM1890" s="181">
        <v>32540.610627407445</v>
      </c>
      <c r="AN1890" s="141">
        <v>21690.762125481491</v>
      </c>
      <c r="AO1890" s="140">
        <v>26027.382857142871</v>
      </c>
      <c r="AP1890" s="140">
        <v>64441.61</v>
      </c>
      <c r="AQ1890" s="140">
        <v>66374.858299999963</v>
      </c>
      <c r="AR1890" s="142">
        <v>-45777.87829999996</v>
      </c>
      <c r="AS1890" s="143">
        <v>-2.222552932517289</v>
      </c>
      <c r="AT1890" s="142">
        <v>-27326.125547111027</v>
      </c>
      <c r="AU1890" s="143">
        <v>-0.69979545098270479</v>
      </c>
      <c r="AV1890" s="142">
        <v>-46070.768299999967</v>
      </c>
      <c r="AW1890" s="143">
        <v>-2.2690388143472555</v>
      </c>
      <c r="AX1890" s="142">
        <v>-43844.63</v>
      </c>
      <c r="AY1890" s="143">
        <v>-2.1286921674925154</v>
      </c>
      <c r="AZ1890" s="142">
        <v>-25392.877247111064</v>
      </c>
      <c r="BA1890" s="143">
        <v>-0.65028684561427741</v>
      </c>
      <c r="BB1890" s="142">
        <v>-1933.2482999999629</v>
      </c>
      <c r="BC1890" s="143">
        <v>-2.9999999999999423E-2</v>
      </c>
      <c r="BE1890" s="139">
        <v>5531.2381916666636</v>
      </c>
      <c r="BF1890" s="139">
        <v>5531.2381916666636</v>
      </c>
      <c r="BG1890" s="139">
        <v>5531.2381916666636</v>
      </c>
      <c r="BH1890" s="139">
        <v>5531.2381916666636</v>
      </c>
      <c r="BI1890" s="139">
        <v>5531.2381916666636</v>
      </c>
      <c r="BJ1890" s="139">
        <v>5531.2381916666636</v>
      </c>
      <c r="BK1890" s="139">
        <v>5531.2381916666636</v>
      </c>
      <c r="BL1890" s="139">
        <v>5531.2381916666636</v>
      </c>
      <c r="BM1890" s="139">
        <v>5531.2381916666636</v>
      </c>
      <c r="BN1890" s="139">
        <v>5531.2381916666636</v>
      </c>
      <c r="BO1890" s="139">
        <v>5531.2381916666636</v>
      </c>
      <c r="BP1890" s="139">
        <v>5531.2381916666636</v>
      </c>
      <c r="BQ1890" s="144">
        <v>66374.858299999963</v>
      </c>
    </row>
    <row r="1891" spans="11:69" x14ac:dyDescent="0.25">
      <c r="K1891" s="135" t="s">
        <v>328</v>
      </c>
      <c r="N1891" s="61" t="s">
        <v>3707</v>
      </c>
      <c r="V1891" s="61" t="s">
        <v>490</v>
      </c>
      <c r="W1891" s="61" t="s">
        <v>518</v>
      </c>
      <c r="X1891" s="61">
        <v>309</v>
      </c>
      <c r="AB1891" s="136" t="s">
        <v>414</v>
      </c>
      <c r="AC1891" s="179">
        <v>6600741</v>
      </c>
      <c r="AD1891" s="180" t="s">
        <v>3708</v>
      </c>
      <c r="AE1891" s="139">
        <v>9289.9699999999993</v>
      </c>
      <c r="AF1891" s="17">
        <v>70102.020000000019</v>
      </c>
      <c r="AG1891" s="17">
        <v>47471.85</v>
      </c>
      <c r="AH1891" s="140">
        <v>81533.82781733328</v>
      </c>
      <c r="AI1891" s="141">
        <v>22393.56</v>
      </c>
      <c r="AJ1891" s="142">
        <v>67180.680000000008</v>
      </c>
      <c r="AK1891" s="121">
        <v>45278.109999999993</v>
      </c>
      <c r="AL1891" s="142">
        <v>54333.731999999996</v>
      </c>
      <c r="AM1891" s="181">
        <v>67944.8565144444</v>
      </c>
      <c r="AN1891" s="141">
        <v>58867.081302888873</v>
      </c>
      <c r="AO1891" s="140">
        <v>63801.651428571502</v>
      </c>
      <c r="AP1891" s="140">
        <v>152144.14000000001</v>
      </c>
      <c r="AQ1891" s="140">
        <v>156708.46420000005</v>
      </c>
      <c r="AR1891" s="142">
        <v>-89527.784200000038</v>
      </c>
      <c r="AS1891" s="143">
        <v>-1.3326418279779251</v>
      </c>
      <c r="AT1891" s="142">
        <v>-75174.636382666766</v>
      </c>
      <c r="AU1891" s="143">
        <v>-0.92200548404383131</v>
      </c>
      <c r="AV1891" s="142">
        <v>-109236.61420000004</v>
      </c>
      <c r="AW1891" s="143">
        <v>-2.301081887476474</v>
      </c>
      <c r="AX1891" s="142">
        <v>-84963.46</v>
      </c>
      <c r="AY1891" s="143">
        <v>-1.2647008038620626</v>
      </c>
      <c r="AZ1891" s="142">
        <v>-70610.312182666734</v>
      </c>
      <c r="BA1891" s="143">
        <v>-0.86602474179012712</v>
      </c>
      <c r="BB1891" s="142">
        <v>-4564.3242000000319</v>
      </c>
      <c r="BC1891" s="143">
        <v>-3.0000000000000207E-2</v>
      </c>
      <c r="BE1891" s="139">
        <v>13059.038683333332</v>
      </c>
      <c r="BF1891" s="139">
        <v>13059.038683333332</v>
      </c>
      <c r="BG1891" s="139">
        <v>13059.038683333332</v>
      </c>
      <c r="BH1891" s="139">
        <v>13059.038683333332</v>
      </c>
      <c r="BI1891" s="139">
        <v>13059.038683333332</v>
      </c>
      <c r="BJ1891" s="139">
        <v>13059.038683333332</v>
      </c>
      <c r="BK1891" s="139">
        <v>13059.038683333332</v>
      </c>
      <c r="BL1891" s="139">
        <v>13059.038683333332</v>
      </c>
      <c r="BM1891" s="139">
        <v>13059.038683333332</v>
      </c>
      <c r="BN1891" s="139">
        <v>13059.038683333332</v>
      </c>
      <c r="BO1891" s="139">
        <v>13059.038683333332</v>
      </c>
      <c r="BP1891" s="139">
        <v>13059.038683333332</v>
      </c>
      <c r="BQ1891" s="144">
        <v>156708.46419999999</v>
      </c>
    </row>
    <row r="1892" spans="11:69" x14ac:dyDescent="0.25">
      <c r="K1892" s="135" t="s">
        <v>328</v>
      </c>
      <c r="N1892" s="61" t="s">
        <v>3709</v>
      </c>
      <c r="V1892" s="61" t="s">
        <v>490</v>
      </c>
      <c r="W1892" s="61" t="s">
        <v>518</v>
      </c>
      <c r="X1892" s="61">
        <v>309</v>
      </c>
      <c r="AB1892" s="136" t="s">
        <v>414</v>
      </c>
      <c r="AC1892" s="179">
        <v>6600742</v>
      </c>
      <c r="AD1892" s="180" t="s">
        <v>3710</v>
      </c>
      <c r="AE1892" s="139">
        <v>5789.48</v>
      </c>
      <c r="AF1892" s="17">
        <v>132251.36000000002</v>
      </c>
      <c r="AG1892" s="17">
        <v>167479.60999999999</v>
      </c>
      <c r="AH1892" s="140">
        <v>135990.4404826668</v>
      </c>
      <c r="AI1892" s="141">
        <v>45683.96</v>
      </c>
      <c r="AJ1892" s="142">
        <v>137051.88</v>
      </c>
      <c r="AK1892" s="121">
        <v>110167.96</v>
      </c>
      <c r="AL1892" s="142">
        <v>132201.552</v>
      </c>
      <c r="AM1892" s="181">
        <v>113325.36706888901</v>
      </c>
      <c r="AN1892" s="141">
        <v>132833.0334137778</v>
      </c>
      <c r="AO1892" s="140">
        <v>148577.88</v>
      </c>
      <c r="AP1892" s="140">
        <v>158563.75</v>
      </c>
      <c r="AQ1892" s="140">
        <v>163320.66249999963</v>
      </c>
      <c r="AR1892" s="142">
        <v>-26268.782499999623</v>
      </c>
      <c r="AS1892" s="143">
        <v>-0.19167035505094582</v>
      </c>
      <c r="AT1892" s="142">
        <v>-27330.222017332824</v>
      </c>
      <c r="AU1892" s="143">
        <v>-0.20097164124427044</v>
      </c>
      <c r="AV1892" s="142">
        <v>4158.9475000003586</v>
      </c>
      <c r="AW1892" s="143">
        <v>2.483256021434704E-2</v>
      </c>
      <c r="AX1892" s="142">
        <v>-21511.869999999995</v>
      </c>
      <c r="AY1892" s="143">
        <v>-0.15696150975820247</v>
      </c>
      <c r="AZ1892" s="142">
        <v>-22573.309517333197</v>
      </c>
      <c r="BA1892" s="143">
        <v>-0.16599188470317786</v>
      </c>
      <c r="BB1892" s="142">
        <v>-4756.9124999996275</v>
      </c>
      <c r="BC1892" s="143">
        <v>-2.999999999999765E-2</v>
      </c>
      <c r="BE1892" s="139">
        <v>13610.0552083333</v>
      </c>
      <c r="BF1892" s="139">
        <v>13610.0552083333</v>
      </c>
      <c r="BG1892" s="139">
        <v>13610.0552083333</v>
      </c>
      <c r="BH1892" s="139">
        <v>13610.0552083333</v>
      </c>
      <c r="BI1892" s="139">
        <v>13610.0552083333</v>
      </c>
      <c r="BJ1892" s="139">
        <v>13610.0552083333</v>
      </c>
      <c r="BK1892" s="139">
        <v>13610.0552083333</v>
      </c>
      <c r="BL1892" s="139">
        <v>13610.0552083333</v>
      </c>
      <c r="BM1892" s="139">
        <v>13610.0552083333</v>
      </c>
      <c r="BN1892" s="139">
        <v>13610.0552083333</v>
      </c>
      <c r="BO1892" s="139">
        <v>13610.0552083333</v>
      </c>
      <c r="BP1892" s="139">
        <v>13610.0552083333</v>
      </c>
      <c r="BQ1892" s="144">
        <v>163320.6624999996</v>
      </c>
    </row>
    <row r="1893" spans="11:69" x14ac:dyDescent="0.25">
      <c r="K1893" s="135" t="s">
        <v>328</v>
      </c>
      <c r="N1893" s="61" t="s">
        <v>2078</v>
      </c>
      <c r="V1893" s="61" t="s">
        <v>490</v>
      </c>
      <c r="W1893" s="61" t="s">
        <v>518</v>
      </c>
      <c r="X1893" s="61">
        <v>309</v>
      </c>
      <c r="AB1893" s="136" t="s">
        <v>414</v>
      </c>
      <c r="AC1893" s="179">
        <v>6600755</v>
      </c>
      <c r="AD1893" s="180" t="s">
        <v>2079</v>
      </c>
      <c r="AE1893" s="139">
        <v>541.16999999999985</v>
      </c>
      <c r="AF1893" s="17">
        <v>74804.22</v>
      </c>
      <c r="AG1893" s="17">
        <v>81476.429999999993</v>
      </c>
      <c r="AH1893" s="140">
        <v>80782.59443333323</v>
      </c>
      <c r="AI1893" s="141">
        <v>29421.63</v>
      </c>
      <c r="AJ1893" s="142">
        <v>88264.89</v>
      </c>
      <c r="AK1893" s="121">
        <v>73461.750000000015</v>
      </c>
      <c r="AL1893" s="142">
        <v>88154.1</v>
      </c>
      <c r="AM1893" s="181">
        <v>67318.828694444339</v>
      </c>
      <c r="AN1893" s="141">
        <v>86925.515738888906</v>
      </c>
      <c r="AO1893" s="140">
        <v>87540.222857142799</v>
      </c>
      <c r="AP1893" s="140">
        <v>84160.17</v>
      </c>
      <c r="AQ1893" s="140">
        <v>86684.97510000004</v>
      </c>
      <c r="AR1893" s="142">
        <v>1579.9148999999597</v>
      </c>
      <c r="AS1893" s="143">
        <v>1.7899698283201392E-2</v>
      </c>
      <c r="AT1893" s="142">
        <v>-5902.3806666668097</v>
      </c>
      <c r="AU1893" s="143">
        <v>-7.3065005005970907E-2</v>
      </c>
      <c r="AV1893" s="142">
        <v>-5208.5451000000467</v>
      </c>
      <c r="AW1893" s="143">
        <v>-6.392701668445766E-2</v>
      </c>
      <c r="AX1893" s="142">
        <v>4104.7200000000012</v>
      </c>
      <c r="AY1893" s="143">
        <v>4.6504561440001806E-2</v>
      </c>
      <c r="AZ1893" s="142">
        <v>-3377.5755666667683</v>
      </c>
      <c r="BA1893" s="143">
        <v>-4.1810684471815913E-2</v>
      </c>
      <c r="BB1893" s="142">
        <v>-2524.8051000000414</v>
      </c>
      <c r="BC1893" s="143">
        <v>-3.0000000000000492E-2</v>
      </c>
      <c r="BE1893" s="139">
        <v>7223.7479250000024</v>
      </c>
      <c r="BF1893" s="139">
        <v>7223.7479250000024</v>
      </c>
      <c r="BG1893" s="139">
        <v>7223.7479250000024</v>
      </c>
      <c r="BH1893" s="139">
        <v>7223.7479250000024</v>
      </c>
      <c r="BI1893" s="139">
        <v>7223.7479250000024</v>
      </c>
      <c r="BJ1893" s="139">
        <v>7223.7479250000024</v>
      </c>
      <c r="BK1893" s="139">
        <v>7223.7479250000024</v>
      </c>
      <c r="BL1893" s="139">
        <v>7223.7479250000024</v>
      </c>
      <c r="BM1893" s="139">
        <v>7223.7479250000024</v>
      </c>
      <c r="BN1893" s="139">
        <v>7223.7479250000024</v>
      </c>
      <c r="BO1893" s="139">
        <v>7223.7479250000024</v>
      </c>
      <c r="BP1893" s="139">
        <v>7223.7479250000024</v>
      </c>
      <c r="BQ1893" s="144">
        <v>86684.975100000025</v>
      </c>
    </row>
    <row r="1894" spans="11:69" x14ac:dyDescent="0.25">
      <c r="K1894" s="135" t="s">
        <v>328</v>
      </c>
      <c r="N1894" s="61" t="s">
        <v>3711</v>
      </c>
      <c r="V1894" s="61" t="s">
        <v>490</v>
      </c>
      <c r="W1894" s="61" t="s">
        <v>518</v>
      </c>
      <c r="X1894" s="61">
        <v>309</v>
      </c>
      <c r="AB1894" s="136" t="s">
        <v>414</v>
      </c>
      <c r="AC1894" s="179">
        <v>6600999</v>
      </c>
      <c r="AD1894" s="180" t="s">
        <v>3712</v>
      </c>
      <c r="AE1894" s="139">
        <v>0</v>
      </c>
      <c r="AF1894" s="17">
        <v>0</v>
      </c>
      <c r="AG1894" s="17">
        <v>0</v>
      </c>
      <c r="AH1894" s="140">
        <v>451.66552888888964</v>
      </c>
      <c r="AI1894" s="141">
        <v>0</v>
      </c>
      <c r="AJ1894" s="142">
        <v>0</v>
      </c>
      <c r="AK1894" s="121">
        <v>0</v>
      </c>
      <c r="AL1894" s="142">
        <v>0</v>
      </c>
      <c r="AM1894" s="181">
        <v>376.38794074074116</v>
      </c>
      <c r="AN1894" s="141">
        <v>75.277588148148482</v>
      </c>
      <c r="AO1894" s="140">
        <v>0</v>
      </c>
      <c r="AP1894" s="140">
        <v>0</v>
      </c>
      <c r="AQ1894" s="140">
        <v>0</v>
      </c>
      <c r="AR1894" s="142">
        <v>0</v>
      </c>
      <c r="AS1894" s="143">
        <v>0</v>
      </c>
      <c r="AT1894" s="142">
        <v>451.66552888888964</v>
      </c>
      <c r="AU1894" s="143">
        <v>1</v>
      </c>
      <c r="AV1894" s="142">
        <v>0</v>
      </c>
      <c r="AW1894" s="143">
        <v>0</v>
      </c>
      <c r="AX1894" s="142">
        <v>0</v>
      </c>
      <c r="AY1894" s="143">
        <v>0</v>
      </c>
      <c r="AZ1894" s="142">
        <v>451.66552888888964</v>
      </c>
      <c r="BA1894" s="143">
        <v>1</v>
      </c>
      <c r="BB1894" s="142">
        <v>0</v>
      </c>
      <c r="BC1894" s="143">
        <v>0</v>
      </c>
      <c r="BE1894" s="139">
        <v>0</v>
      </c>
      <c r="BF1894" s="139">
        <v>0</v>
      </c>
      <c r="BG1894" s="139">
        <v>0</v>
      </c>
      <c r="BH1894" s="139">
        <v>0</v>
      </c>
      <c r="BI1894" s="139">
        <v>0</v>
      </c>
      <c r="BJ1894" s="139">
        <v>0</v>
      </c>
      <c r="BK1894" s="139">
        <v>0</v>
      </c>
      <c r="BL1894" s="139">
        <v>0</v>
      </c>
      <c r="BM1894" s="139">
        <v>0</v>
      </c>
      <c r="BN1894" s="139">
        <v>0</v>
      </c>
      <c r="BO1894" s="139">
        <v>0</v>
      </c>
      <c r="BP1894" s="139">
        <v>0</v>
      </c>
      <c r="BQ1894" s="144">
        <v>0</v>
      </c>
    </row>
    <row r="1895" spans="11:69" x14ac:dyDescent="0.25">
      <c r="K1895" s="135" t="s">
        <v>328</v>
      </c>
      <c r="N1895" s="61" t="s">
        <v>2080</v>
      </c>
      <c r="V1895" s="61" t="s">
        <v>490</v>
      </c>
      <c r="W1895" s="61" t="s">
        <v>518</v>
      </c>
      <c r="X1895" s="61">
        <v>309</v>
      </c>
      <c r="AB1895" s="136" t="s">
        <v>414</v>
      </c>
      <c r="AC1895" s="179">
        <v>6640125</v>
      </c>
      <c r="AD1895" s="180" t="s">
        <v>2081</v>
      </c>
      <c r="AE1895" s="139">
        <v>18703.349999999999</v>
      </c>
      <c r="AF1895" s="17">
        <v>86719.14</v>
      </c>
      <c r="AG1895" s="17">
        <v>112928.15999999999</v>
      </c>
      <c r="AH1895" s="140">
        <v>94203.515948888817</v>
      </c>
      <c r="AI1895" s="141">
        <v>38614.699999999997</v>
      </c>
      <c r="AJ1895" s="142">
        <v>115844.09999999999</v>
      </c>
      <c r="AK1895" s="121">
        <v>104189.24</v>
      </c>
      <c r="AL1895" s="142">
        <v>125027.08800000002</v>
      </c>
      <c r="AM1895" s="181">
        <v>78502.929957407352</v>
      </c>
      <c r="AN1895" s="141">
        <v>119889.82599148147</v>
      </c>
      <c r="AO1895" s="140">
        <v>120383.28000000003</v>
      </c>
      <c r="AP1895" s="140">
        <v>117069.04999999999</v>
      </c>
      <c r="AQ1895" s="140">
        <v>120581.12149999995</v>
      </c>
      <c r="AR1895" s="142">
        <v>-4737.0214999999589</v>
      </c>
      <c r="AS1895" s="143">
        <v>-4.0891348804125191E-2</v>
      </c>
      <c r="AT1895" s="142">
        <v>-26377.605551111134</v>
      </c>
      <c r="AU1895" s="143">
        <v>-0.28000659301742625</v>
      </c>
      <c r="AV1895" s="142">
        <v>-7652.9614999999612</v>
      </c>
      <c r="AW1895" s="143">
        <v>-6.7768406923480934E-2</v>
      </c>
      <c r="AX1895" s="142">
        <v>-1224.9499999999971</v>
      </c>
      <c r="AY1895" s="143">
        <v>-1.0574125052549049E-2</v>
      </c>
      <c r="AZ1895" s="142">
        <v>-22865.534051111172</v>
      </c>
      <c r="BA1895" s="143">
        <v>-0.24272484758973462</v>
      </c>
      <c r="BB1895" s="142">
        <v>-3512.0714999999618</v>
      </c>
      <c r="BC1895" s="143">
        <v>-2.9999999999999676E-2</v>
      </c>
      <c r="BE1895" s="139">
        <v>10048.426791666663</v>
      </c>
      <c r="BF1895" s="139">
        <v>10048.426791666663</v>
      </c>
      <c r="BG1895" s="139">
        <v>10048.426791666663</v>
      </c>
      <c r="BH1895" s="139">
        <v>10048.426791666663</v>
      </c>
      <c r="BI1895" s="139">
        <v>10048.426791666663</v>
      </c>
      <c r="BJ1895" s="139">
        <v>10048.426791666663</v>
      </c>
      <c r="BK1895" s="139">
        <v>10048.426791666663</v>
      </c>
      <c r="BL1895" s="139">
        <v>10048.426791666663</v>
      </c>
      <c r="BM1895" s="139">
        <v>10048.426791666663</v>
      </c>
      <c r="BN1895" s="139">
        <v>10048.426791666663</v>
      </c>
      <c r="BO1895" s="139">
        <v>10048.426791666663</v>
      </c>
      <c r="BP1895" s="139">
        <v>10048.426791666663</v>
      </c>
      <c r="BQ1895" s="144">
        <v>120581.12149999994</v>
      </c>
    </row>
    <row r="1896" spans="11:69" x14ac:dyDescent="0.25">
      <c r="K1896" s="135" t="s">
        <v>328</v>
      </c>
      <c r="N1896" s="61" t="s">
        <v>3713</v>
      </c>
      <c r="V1896" s="61" t="s">
        <v>490</v>
      </c>
      <c r="W1896" s="61" t="s">
        <v>518</v>
      </c>
      <c r="X1896" s="61">
        <v>309</v>
      </c>
      <c r="AB1896" s="136" t="s">
        <v>414</v>
      </c>
      <c r="AC1896" s="179">
        <v>250000007800</v>
      </c>
      <c r="AD1896" s="180" t="s">
        <v>3714</v>
      </c>
      <c r="AE1896" s="139">
        <v>378537.87</v>
      </c>
      <c r="AF1896" s="17">
        <v>0</v>
      </c>
      <c r="AG1896" s="17">
        <v>0</v>
      </c>
      <c r="AH1896" s="140">
        <v>0</v>
      </c>
      <c r="AI1896" s="141">
        <v>0</v>
      </c>
      <c r="AJ1896" s="142">
        <v>0</v>
      </c>
      <c r="AK1896" s="121">
        <v>0</v>
      </c>
      <c r="AL1896" s="142">
        <v>0</v>
      </c>
      <c r="AM1896" s="181">
        <v>0</v>
      </c>
      <c r="AN1896" s="141">
        <v>0</v>
      </c>
      <c r="AO1896" s="140">
        <v>0</v>
      </c>
      <c r="AP1896" s="140">
        <v>0</v>
      </c>
      <c r="AQ1896" s="140">
        <v>0</v>
      </c>
      <c r="AR1896" s="142">
        <v>0</v>
      </c>
      <c r="AS1896" s="143">
        <v>0</v>
      </c>
      <c r="AT1896" s="142">
        <v>0</v>
      </c>
      <c r="AU1896" s="143">
        <v>0</v>
      </c>
      <c r="AV1896" s="142">
        <v>0</v>
      </c>
      <c r="AW1896" s="143">
        <v>0</v>
      </c>
      <c r="AX1896" s="142">
        <v>0</v>
      </c>
      <c r="AY1896" s="143">
        <v>0</v>
      </c>
      <c r="AZ1896" s="142">
        <v>0</v>
      </c>
      <c r="BA1896" s="143">
        <v>0</v>
      </c>
      <c r="BB1896" s="142">
        <v>0</v>
      </c>
      <c r="BC1896" s="143">
        <v>0</v>
      </c>
      <c r="BE1896" s="139">
        <v>0</v>
      </c>
      <c r="BF1896" s="139">
        <v>0</v>
      </c>
      <c r="BG1896" s="139">
        <v>0</v>
      </c>
      <c r="BH1896" s="139">
        <v>0</v>
      </c>
      <c r="BI1896" s="139">
        <v>0</v>
      </c>
      <c r="BJ1896" s="139">
        <v>0</v>
      </c>
      <c r="BK1896" s="139">
        <v>0</v>
      </c>
      <c r="BL1896" s="139">
        <v>0</v>
      </c>
      <c r="BM1896" s="139">
        <v>0</v>
      </c>
      <c r="BN1896" s="139">
        <v>0</v>
      </c>
      <c r="BO1896" s="139">
        <v>0</v>
      </c>
      <c r="BP1896" s="139">
        <v>0</v>
      </c>
      <c r="BQ1896" s="144">
        <v>0</v>
      </c>
    </row>
    <row r="1897" spans="11:69" x14ac:dyDescent="0.25">
      <c r="K1897" s="135" t="s">
        <v>328</v>
      </c>
      <c r="N1897" s="61" t="s">
        <v>3715</v>
      </c>
      <c r="V1897" s="61" t="s">
        <v>490</v>
      </c>
      <c r="W1897" s="61" t="s">
        <v>518</v>
      </c>
      <c r="X1897" s="61">
        <v>309</v>
      </c>
      <c r="AB1897" s="136" t="s">
        <v>414</v>
      </c>
      <c r="AC1897" s="179">
        <v>250000007900</v>
      </c>
      <c r="AD1897" s="180" t="s">
        <v>3708</v>
      </c>
      <c r="AE1897" s="139">
        <v>45186.23</v>
      </c>
      <c r="AF1897" s="17">
        <v>0</v>
      </c>
      <c r="AG1897" s="17">
        <v>0</v>
      </c>
      <c r="AH1897" s="140">
        <v>0</v>
      </c>
      <c r="AI1897" s="141">
        <v>0</v>
      </c>
      <c r="AJ1897" s="142">
        <v>0</v>
      </c>
      <c r="AK1897" s="121">
        <v>0</v>
      </c>
      <c r="AL1897" s="142">
        <v>0</v>
      </c>
      <c r="AM1897" s="181">
        <v>0</v>
      </c>
      <c r="AN1897" s="141">
        <v>0</v>
      </c>
      <c r="AO1897" s="140">
        <v>0</v>
      </c>
      <c r="AP1897" s="140">
        <v>0</v>
      </c>
      <c r="AQ1897" s="140">
        <v>0</v>
      </c>
      <c r="AR1897" s="142">
        <v>0</v>
      </c>
      <c r="AS1897" s="143">
        <v>0</v>
      </c>
      <c r="AT1897" s="142">
        <v>0</v>
      </c>
      <c r="AU1897" s="143">
        <v>0</v>
      </c>
      <c r="AV1897" s="142">
        <v>0</v>
      </c>
      <c r="AW1897" s="143">
        <v>0</v>
      </c>
      <c r="AX1897" s="142">
        <v>0</v>
      </c>
      <c r="AY1897" s="143">
        <v>0</v>
      </c>
      <c r="AZ1897" s="142">
        <v>0</v>
      </c>
      <c r="BA1897" s="143">
        <v>0</v>
      </c>
      <c r="BB1897" s="142">
        <v>0</v>
      </c>
      <c r="BC1897" s="143">
        <v>0</v>
      </c>
      <c r="BE1897" s="139">
        <v>0</v>
      </c>
      <c r="BF1897" s="139">
        <v>0</v>
      </c>
      <c r="BG1897" s="139">
        <v>0</v>
      </c>
      <c r="BH1897" s="139">
        <v>0</v>
      </c>
      <c r="BI1897" s="139">
        <v>0</v>
      </c>
      <c r="BJ1897" s="139">
        <v>0</v>
      </c>
      <c r="BK1897" s="139">
        <v>0</v>
      </c>
      <c r="BL1897" s="139">
        <v>0</v>
      </c>
      <c r="BM1897" s="139">
        <v>0</v>
      </c>
      <c r="BN1897" s="139">
        <v>0</v>
      </c>
      <c r="BO1897" s="139">
        <v>0</v>
      </c>
      <c r="BP1897" s="139">
        <v>0</v>
      </c>
      <c r="BQ1897" s="144">
        <v>0</v>
      </c>
    </row>
    <row r="1898" spans="11:69" x14ac:dyDescent="0.25">
      <c r="K1898" s="135" t="s">
        <v>328</v>
      </c>
      <c r="N1898" s="61" t="s">
        <v>3716</v>
      </c>
      <c r="V1898" s="61" t="s">
        <v>490</v>
      </c>
      <c r="W1898" s="61" t="s">
        <v>518</v>
      </c>
      <c r="X1898" s="61">
        <v>309</v>
      </c>
      <c r="AB1898" s="136" t="s">
        <v>414</v>
      </c>
      <c r="AC1898" s="179">
        <v>250000007910</v>
      </c>
      <c r="AD1898" s="180" t="s">
        <v>3710</v>
      </c>
      <c r="AE1898" s="139">
        <v>84802.179999999978</v>
      </c>
      <c r="AF1898" s="17">
        <v>0</v>
      </c>
      <c r="AG1898" s="17">
        <v>0</v>
      </c>
      <c r="AH1898" s="140">
        <v>0</v>
      </c>
      <c r="AI1898" s="141">
        <v>0</v>
      </c>
      <c r="AJ1898" s="142">
        <v>0</v>
      </c>
      <c r="AK1898" s="121">
        <v>0</v>
      </c>
      <c r="AL1898" s="142">
        <v>0</v>
      </c>
      <c r="AM1898" s="181">
        <v>0</v>
      </c>
      <c r="AN1898" s="141">
        <v>0</v>
      </c>
      <c r="AO1898" s="140">
        <v>0</v>
      </c>
      <c r="AP1898" s="140">
        <v>0</v>
      </c>
      <c r="AQ1898" s="140">
        <v>0</v>
      </c>
      <c r="AR1898" s="142">
        <v>0</v>
      </c>
      <c r="AS1898" s="143">
        <v>0</v>
      </c>
      <c r="AT1898" s="142">
        <v>0</v>
      </c>
      <c r="AU1898" s="143">
        <v>0</v>
      </c>
      <c r="AV1898" s="142">
        <v>0</v>
      </c>
      <c r="AW1898" s="143">
        <v>0</v>
      </c>
      <c r="AX1898" s="142">
        <v>0</v>
      </c>
      <c r="AY1898" s="143">
        <v>0</v>
      </c>
      <c r="AZ1898" s="142">
        <v>0</v>
      </c>
      <c r="BA1898" s="143">
        <v>0</v>
      </c>
      <c r="BB1898" s="142">
        <v>0</v>
      </c>
      <c r="BC1898" s="143">
        <v>0</v>
      </c>
      <c r="BE1898" s="139">
        <v>0</v>
      </c>
      <c r="BF1898" s="139">
        <v>0</v>
      </c>
      <c r="BG1898" s="139">
        <v>0</v>
      </c>
      <c r="BH1898" s="139">
        <v>0</v>
      </c>
      <c r="BI1898" s="139">
        <v>0</v>
      </c>
      <c r="BJ1898" s="139">
        <v>0</v>
      </c>
      <c r="BK1898" s="139">
        <v>0</v>
      </c>
      <c r="BL1898" s="139">
        <v>0</v>
      </c>
      <c r="BM1898" s="139">
        <v>0</v>
      </c>
      <c r="BN1898" s="139">
        <v>0</v>
      </c>
      <c r="BO1898" s="139">
        <v>0</v>
      </c>
      <c r="BP1898" s="139">
        <v>0</v>
      </c>
      <c r="BQ1898" s="144">
        <v>0</v>
      </c>
    </row>
    <row r="1899" spans="11:69" x14ac:dyDescent="0.25">
      <c r="K1899" s="135" t="s">
        <v>328</v>
      </c>
      <c r="N1899" s="61" t="s">
        <v>3717</v>
      </c>
      <c r="V1899" s="61" t="s">
        <v>490</v>
      </c>
      <c r="W1899" s="61" t="s">
        <v>518</v>
      </c>
      <c r="X1899" s="61">
        <v>309</v>
      </c>
      <c r="AB1899" s="136" t="s">
        <v>414</v>
      </c>
      <c r="AC1899" s="179">
        <v>250000008000</v>
      </c>
      <c r="AD1899" s="180" t="s">
        <v>3718</v>
      </c>
      <c r="AE1899" s="139">
        <v>39664.19</v>
      </c>
      <c r="AF1899" s="17">
        <v>0</v>
      </c>
      <c r="AG1899" s="17">
        <v>0</v>
      </c>
      <c r="AH1899" s="140">
        <v>0</v>
      </c>
      <c r="AI1899" s="141">
        <v>0</v>
      </c>
      <c r="AJ1899" s="142">
        <v>0</v>
      </c>
      <c r="AK1899" s="121">
        <v>0</v>
      </c>
      <c r="AL1899" s="142">
        <v>0</v>
      </c>
      <c r="AM1899" s="181">
        <v>0</v>
      </c>
      <c r="AN1899" s="141">
        <v>0</v>
      </c>
      <c r="AO1899" s="140">
        <v>0</v>
      </c>
      <c r="AP1899" s="140">
        <v>0</v>
      </c>
      <c r="AQ1899" s="140">
        <v>0</v>
      </c>
      <c r="AR1899" s="142">
        <v>0</v>
      </c>
      <c r="AS1899" s="143">
        <v>0</v>
      </c>
      <c r="AT1899" s="142">
        <v>0</v>
      </c>
      <c r="AU1899" s="143">
        <v>0</v>
      </c>
      <c r="AV1899" s="142">
        <v>0</v>
      </c>
      <c r="AW1899" s="143">
        <v>0</v>
      </c>
      <c r="AX1899" s="142">
        <v>0</v>
      </c>
      <c r="AY1899" s="143">
        <v>0</v>
      </c>
      <c r="AZ1899" s="142">
        <v>0</v>
      </c>
      <c r="BA1899" s="143">
        <v>0</v>
      </c>
      <c r="BB1899" s="142">
        <v>0</v>
      </c>
      <c r="BC1899" s="143">
        <v>0</v>
      </c>
      <c r="BE1899" s="139">
        <v>0</v>
      </c>
      <c r="BF1899" s="139">
        <v>0</v>
      </c>
      <c r="BG1899" s="139">
        <v>0</v>
      </c>
      <c r="BH1899" s="139">
        <v>0</v>
      </c>
      <c r="BI1899" s="139">
        <v>0</v>
      </c>
      <c r="BJ1899" s="139">
        <v>0</v>
      </c>
      <c r="BK1899" s="139">
        <v>0</v>
      </c>
      <c r="BL1899" s="139">
        <v>0</v>
      </c>
      <c r="BM1899" s="139">
        <v>0</v>
      </c>
      <c r="BN1899" s="139">
        <v>0</v>
      </c>
      <c r="BO1899" s="139">
        <v>0</v>
      </c>
      <c r="BP1899" s="139">
        <v>0</v>
      </c>
      <c r="BQ1899" s="144">
        <v>0</v>
      </c>
    </row>
    <row r="1900" spans="11:69" x14ac:dyDescent="0.25">
      <c r="K1900" s="135" t="s">
        <v>328</v>
      </c>
      <c r="N1900" s="61" t="s">
        <v>3719</v>
      </c>
      <c r="V1900" s="61" t="s">
        <v>490</v>
      </c>
      <c r="W1900" s="61" t="s">
        <v>518</v>
      </c>
      <c r="X1900" s="61">
        <v>309</v>
      </c>
      <c r="AB1900" s="136" t="s">
        <v>414</v>
      </c>
      <c r="AC1900" s="179">
        <v>250000008100</v>
      </c>
      <c r="AD1900" s="180" t="s">
        <v>3720</v>
      </c>
      <c r="AE1900" s="139">
        <v>8507.83</v>
      </c>
      <c r="AF1900" s="17">
        <v>0</v>
      </c>
      <c r="AG1900" s="17">
        <v>0</v>
      </c>
      <c r="AH1900" s="140">
        <v>0</v>
      </c>
      <c r="AI1900" s="141">
        <v>0</v>
      </c>
      <c r="AJ1900" s="142">
        <v>0</v>
      </c>
      <c r="AK1900" s="121">
        <v>0</v>
      </c>
      <c r="AL1900" s="142">
        <v>0</v>
      </c>
      <c r="AM1900" s="181">
        <v>0</v>
      </c>
      <c r="AN1900" s="141">
        <v>0</v>
      </c>
      <c r="AO1900" s="140">
        <v>0</v>
      </c>
      <c r="AP1900" s="140">
        <v>0</v>
      </c>
      <c r="AQ1900" s="140">
        <v>0</v>
      </c>
      <c r="AR1900" s="142">
        <v>0</v>
      </c>
      <c r="AS1900" s="143">
        <v>0</v>
      </c>
      <c r="AT1900" s="142">
        <v>0</v>
      </c>
      <c r="AU1900" s="143">
        <v>0</v>
      </c>
      <c r="AV1900" s="142">
        <v>0</v>
      </c>
      <c r="AW1900" s="143">
        <v>0</v>
      </c>
      <c r="AX1900" s="142">
        <v>0</v>
      </c>
      <c r="AY1900" s="143">
        <v>0</v>
      </c>
      <c r="AZ1900" s="142">
        <v>0</v>
      </c>
      <c r="BA1900" s="143">
        <v>0</v>
      </c>
      <c r="BB1900" s="142">
        <v>0</v>
      </c>
      <c r="BC1900" s="143">
        <v>0</v>
      </c>
      <c r="BE1900" s="139">
        <v>0</v>
      </c>
      <c r="BF1900" s="139">
        <v>0</v>
      </c>
      <c r="BG1900" s="139">
        <v>0</v>
      </c>
      <c r="BH1900" s="139">
        <v>0</v>
      </c>
      <c r="BI1900" s="139">
        <v>0</v>
      </c>
      <c r="BJ1900" s="139">
        <v>0</v>
      </c>
      <c r="BK1900" s="139">
        <v>0</v>
      </c>
      <c r="BL1900" s="139">
        <v>0</v>
      </c>
      <c r="BM1900" s="139">
        <v>0</v>
      </c>
      <c r="BN1900" s="139">
        <v>0</v>
      </c>
      <c r="BO1900" s="139">
        <v>0</v>
      </c>
      <c r="BP1900" s="139">
        <v>0</v>
      </c>
      <c r="BQ1900" s="144">
        <v>0</v>
      </c>
    </row>
    <row r="1901" spans="11:69" x14ac:dyDescent="0.25">
      <c r="K1901" s="135" t="s">
        <v>328</v>
      </c>
      <c r="N1901" s="61" t="s">
        <v>3721</v>
      </c>
      <c r="V1901" s="61" t="s">
        <v>490</v>
      </c>
      <c r="W1901" s="61" t="s">
        <v>518</v>
      </c>
      <c r="X1901" s="61">
        <v>309</v>
      </c>
      <c r="AB1901" s="136" t="s">
        <v>414</v>
      </c>
      <c r="AC1901" s="179">
        <v>250000008200</v>
      </c>
      <c r="AD1901" s="180" t="s">
        <v>3722</v>
      </c>
      <c r="AE1901" s="139">
        <v>64356.010000000009</v>
      </c>
      <c r="AF1901" s="17">
        <v>0</v>
      </c>
      <c r="AG1901" s="17">
        <v>0</v>
      </c>
      <c r="AH1901" s="140">
        <v>0</v>
      </c>
      <c r="AI1901" s="141">
        <v>0</v>
      </c>
      <c r="AJ1901" s="142">
        <v>0</v>
      </c>
      <c r="AK1901" s="121">
        <v>0</v>
      </c>
      <c r="AL1901" s="142">
        <v>0</v>
      </c>
      <c r="AM1901" s="181">
        <v>0</v>
      </c>
      <c r="AN1901" s="141">
        <v>0</v>
      </c>
      <c r="AO1901" s="140">
        <v>0</v>
      </c>
      <c r="AP1901" s="140">
        <v>0</v>
      </c>
      <c r="AQ1901" s="140">
        <v>0</v>
      </c>
      <c r="AR1901" s="142">
        <v>0</v>
      </c>
      <c r="AS1901" s="143">
        <v>0</v>
      </c>
      <c r="AT1901" s="142">
        <v>0</v>
      </c>
      <c r="AU1901" s="143">
        <v>0</v>
      </c>
      <c r="AV1901" s="142">
        <v>0</v>
      </c>
      <c r="AW1901" s="143">
        <v>0</v>
      </c>
      <c r="AX1901" s="142">
        <v>0</v>
      </c>
      <c r="AY1901" s="143">
        <v>0</v>
      </c>
      <c r="AZ1901" s="142">
        <v>0</v>
      </c>
      <c r="BA1901" s="143">
        <v>0</v>
      </c>
      <c r="BB1901" s="142">
        <v>0</v>
      </c>
      <c r="BC1901" s="143">
        <v>0</v>
      </c>
      <c r="BE1901" s="139">
        <v>0</v>
      </c>
      <c r="BF1901" s="139">
        <v>0</v>
      </c>
      <c r="BG1901" s="139">
        <v>0</v>
      </c>
      <c r="BH1901" s="139">
        <v>0</v>
      </c>
      <c r="BI1901" s="139">
        <v>0</v>
      </c>
      <c r="BJ1901" s="139">
        <v>0</v>
      </c>
      <c r="BK1901" s="139">
        <v>0</v>
      </c>
      <c r="BL1901" s="139">
        <v>0</v>
      </c>
      <c r="BM1901" s="139">
        <v>0</v>
      </c>
      <c r="BN1901" s="139">
        <v>0</v>
      </c>
      <c r="BO1901" s="139">
        <v>0</v>
      </c>
      <c r="BP1901" s="139">
        <v>0</v>
      </c>
      <c r="BQ1901" s="144">
        <v>0</v>
      </c>
    </row>
    <row r="1902" spans="11:69" x14ac:dyDescent="0.25">
      <c r="K1902" s="135" t="s">
        <v>328</v>
      </c>
      <c r="N1902" s="61" t="s">
        <v>3723</v>
      </c>
      <c r="V1902" s="61" t="s">
        <v>490</v>
      </c>
      <c r="W1902" s="61" t="s">
        <v>518</v>
      </c>
      <c r="X1902" s="61">
        <v>309</v>
      </c>
      <c r="AB1902" s="136" t="s">
        <v>414</v>
      </c>
      <c r="AC1902" s="179">
        <v>250000008500</v>
      </c>
      <c r="AD1902" s="180" t="s">
        <v>3724</v>
      </c>
      <c r="AE1902" s="139">
        <v>2730.55</v>
      </c>
      <c r="AF1902" s="17">
        <v>0</v>
      </c>
      <c r="AG1902" s="17">
        <v>0</v>
      </c>
      <c r="AH1902" s="140">
        <v>0</v>
      </c>
      <c r="AI1902" s="141">
        <v>0</v>
      </c>
      <c r="AJ1902" s="142">
        <v>0</v>
      </c>
      <c r="AK1902" s="121">
        <v>0</v>
      </c>
      <c r="AL1902" s="142">
        <v>0</v>
      </c>
      <c r="AM1902" s="181">
        <v>0</v>
      </c>
      <c r="AN1902" s="141">
        <v>0</v>
      </c>
      <c r="AO1902" s="140">
        <v>0</v>
      </c>
      <c r="AP1902" s="140">
        <v>0</v>
      </c>
      <c r="AQ1902" s="140">
        <v>0</v>
      </c>
      <c r="AR1902" s="142">
        <v>0</v>
      </c>
      <c r="AS1902" s="143">
        <v>0</v>
      </c>
      <c r="AT1902" s="142">
        <v>0</v>
      </c>
      <c r="AU1902" s="143">
        <v>0</v>
      </c>
      <c r="AV1902" s="142">
        <v>0</v>
      </c>
      <c r="AW1902" s="143">
        <v>0</v>
      </c>
      <c r="AX1902" s="142">
        <v>0</v>
      </c>
      <c r="AY1902" s="143">
        <v>0</v>
      </c>
      <c r="AZ1902" s="142">
        <v>0</v>
      </c>
      <c r="BA1902" s="143">
        <v>0</v>
      </c>
      <c r="BB1902" s="142">
        <v>0</v>
      </c>
      <c r="BC1902" s="143">
        <v>0</v>
      </c>
      <c r="BE1902" s="139">
        <v>0</v>
      </c>
      <c r="BF1902" s="139">
        <v>0</v>
      </c>
      <c r="BG1902" s="139">
        <v>0</v>
      </c>
      <c r="BH1902" s="139">
        <v>0</v>
      </c>
      <c r="BI1902" s="139">
        <v>0</v>
      </c>
      <c r="BJ1902" s="139">
        <v>0</v>
      </c>
      <c r="BK1902" s="139">
        <v>0</v>
      </c>
      <c r="BL1902" s="139">
        <v>0</v>
      </c>
      <c r="BM1902" s="139">
        <v>0</v>
      </c>
      <c r="BN1902" s="139">
        <v>0</v>
      </c>
      <c r="BO1902" s="139">
        <v>0</v>
      </c>
      <c r="BP1902" s="139">
        <v>0</v>
      </c>
      <c r="BQ1902" s="144">
        <v>0</v>
      </c>
    </row>
    <row r="1903" spans="11:69" x14ac:dyDescent="0.25">
      <c r="K1903" s="135" t="s">
        <v>328</v>
      </c>
      <c r="N1903" s="61" t="s">
        <v>3725</v>
      </c>
      <c r="V1903" s="61" t="s">
        <v>490</v>
      </c>
      <c r="W1903" s="61" t="s">
        <v>518</v>
      </c>
      <c r="X1903" s="61">
        <v>309</v>
      </c>
      <c r="AB1903" s="136" t="s">
        <v>414</v>
      </c>
      <c r="AC1903" s="179">
        <v>250000008800</v>
      </c>
      <c r="AD1903" s="180" t="s">
        <v>3726</v>
      </c>
      <c r="AE1903" s="139">
        <v>171090.53</v>
      </c>
      <c r="AF1903" s="17">
        <v>0</v>
      </c>
      <c r="AG1903" s="17">
        <v>0</v>
      </c>
      <c r="AH1903" s="140">
        <v>0</v>
      </c>
      <c r="AI1903" s="141">
        <v>0</v>
      </c>
      <c r="AJ1903" s="142">
        <v>0</v>
      </c>
      <c r="AK1903" s="121">
        <v>0</v>
      </c>
      <c r="AL1903" s="142">
        <v>0</v>
      </c>
      <c r="AM1903" s="181">
        <v>0</v>
      </c>
      <c r="AN1903" s="141">
        <v>0</v>
      </c>
      <c r="AO1903" s="140">
        <v>0</v>
      </c>
      <c r="AP1903" s="140">
        <v>0</v>
      </c>
      <c r="AQ1903" s="140">
        <v>0</v>
      </c>
      <c r="AR1903" s="142">
        <v>0</v>
      </c>
      <c r="AS1903" s="143">
        <v>0</v>
      </c>
      <c r="AT1903" s="142">
        <v>0</v>
      </c>
      <c r="AU1903" s="143">
        <v>0</v>
      </c>
      <c r="AV1903" s="142">
        <v>0</v>
      </c>
      <c r="AW1903" s="143">
        <v>0</v>
      </c>
      <c r="AX1903" s="142">
        <v>0</v>
      </c>
      <c r="AY1903" s="143">
        <v>0</v>
      </c>
      <c r="AZ1903" s="142">
        <v>0</v>
      </c>
      <c r="BA1903" s="143">
        <v>0</v>
      </c>
      <c r="BB1903" s="142">
        <v>0</v>
      </c>
      <c r="BC1903" s="143">
        <v>0</v>
      </c>
      <c r="BE1903" s="139">
        <v>0</v>
      </c>
      <c r="BF1903" s="139">
        <v>0</v>
      </c>
      <c r="BG1903" s="139">
        <v>0</v>
      </c>
      <c r="BH1903" s="139">
        <v>0</v>
      </c>
      <c r="BI1903" s="139">
        <v>0</v>
      </c>
      <c r="BJ1903" s="139">
        <v>0</v>
      </c>
      <c r="BK1903" s="139">
        <v>0</v>
      </c>
      <c r="BL1903" s="139">
        <v>0</v>
      </c>
      <c r="BM1903" s="139">
        <v>0</v>
      </c>
      <c r="BN1903" s="139">
        <v>0</v>
      </c>
      <c r="BO1903" s="139">
        <v>0</v>
      </c>
      <c r="BP1903" s="139">
        <v>0</v>
      </c>
      <c r="BQ1903" s="144">
        <v>0</v>
      </c>
    </row>
    <row r="1904" spans="11:69" x14ac:dyDescent="0.25">
      <c r="K1904" s="135" t="s">
        <v>328</v>
      </c>
      <c r="N1904" s="61" t="s">
        <v>3727</v>
      </c>
      <c r="V1904" s="61" t="s">
        <v>490</v>
      </c>
      <c r="W1904" s="61" t="s">
        <v>518</v>
      </c>
      <c r="X1904" s="61">
        <v>309</v>
      </c>
      <c r="AB1904" s="136" t="s">
        <v>414</v>
      </c>
      <c r="AC1904" s="179">
        <v>250000009900</v>
      </c>
      <c r="AD1904" s="180" t="s">
        <v>3728</v>
      </c>
      <c r="AE1904" s="139">
        <v>-2730.55</v>
      </c>
      <c r="AF1904" s="17">
        <v>0</v>
      </c>
      <c r="AG1904" s="17">
        <v>0</v>
      </c>
      <c r="AH1904" s="140">
        <v>0</v>
      </c>
      <c r="AI1904" s="141">
        <v>0</v>
      </c>
      <c r="AJ1904" s="142">
        <v>0</v>
      </c>
      <c r="AK1904" s="121">
        <v>0</v>
      </c>
      <c r="AL1904" s="142">
        <v>0</v>
      </c>
      <c r="AM1904" s="181">
        <v>0</v>
      </c>
      <c r="AN1904" s="141">
        <v>0</v>
      </c>
      <c r="AO1904" s="140">
        <v>0</v>
      </c>
      <c r="AP1904" s="140">
        <v>0</v>
      </c>
      <c r="AQ1904" s="140">
        <v>0</v>
      </c>
      <c r="AR1904" s="142">
        <v>0</v>
      </c>
      <c r="AS1904" s="143">
        <v>0</v>
      </c>
      <c r="AT1904" s="142">
        <v>0</v>
      </c>
      <c r="AU1904" s="143">
        <v>0</v>
      </c>
      <c r="AV1904" s="142">
        <v>0</v>
      </c>
      <c r="AW1904" s="143">
        <v>0</v>
      </c>
      <c r="AX1904" s="142">
        <v>0</v>
      </c>
      <c r="AY1904" s="143">
        <v>0</v>
      </c>
      <c r="AZ1904" s="142">
        <v>0</v>
      </c>
      <c r="BA1904" s="143">
        <v>0</v>
      </c>
      <c r="BB1904" s="142">
        <v>0</v>
      </c>
      <c r="BC1904" s="143">
        <v>0</v>
      </c>
      <c r="BE1904" s="139">
        <v>0</v>
      </c>
      <c r="BF1904" s="139">
        <v>0</v>
      </c>
      <c r="BG1904" s="139">
        <v>0</v>
      </c>
      <c r="BH1904" s="139">
        <v>0</v>
      </c>
      <c r="BI1904" s="139">
        <v>0</v>
      </c>
      <c r="BJ1904" s="139">
        <v>0</v>
      </c>
      <c r="BK1904" s="139">
        <v>0</v>
      </c>
      <c r="BL1904" s="139">
        <v>0</v>
      </c>
      <c r="BM1904" s="139">
        <v>0</v>
      </c>
      <c r="BN1904" s="139">
        <v>0</v>
      </c>
      <c r="BO1904" s="139">
        <v>0</v>
      </c>
      <c r="BP1904" s="139">
        <v>0</v>
      </c>
      <c r="BQ1904" s="144">
        <v>0</v>
      </c>
    </row>
    <row r="1905" spans="2:96" ht="18.75" hidden="1" x14ac:dyDescent="0.3">
      <c r="B1905" s="120" t="s">
        <v>318</v>
      </c>
      <c r="C1905" s="120" t="s">
        <v>318</v>
      </c>
      <c r="J1905" s="120" t="s">
        <v>318</v>
      </c>
      <c r="K1905" s="135" t="s">
        <v>321</v>
      </c>
      <c r="N1905" s="61" t="s">
        <v>323</v>
      </c>
      <c r="AC1905" s="145"/>
      <c r="AD1905" s="165"/>
      <c r="AE1905" s="17"/>
      <c r="AI1905" s="163"/>
      <c r="AS1905" s="61"/>
      <c r="AU1905" s="61"/>
      <c r="AW1905" s="61"/>
      <c r="AY1905" s="61"/>
      <c r="BA1905" s="61"/>
      <c r="BB1905" s="61"/>
      <c r="BC1905" s="61"/>
      <c r="BE1905" s="17"/>
      <c r="BF1905" s="17"/>
      <c r="BG1905" s="17"/>
      <c r="BH1905" s="17"/>
      <c r="BI1905" s="17"/>
      <c r="BJ1905" s="17"/>
      <c r="BK1905" s="17"/>
      <c r="BL1905" s="17"/>
      <c r="BM1905" s="17"/>
      <c r="BN1905" s="17"/>
      <c r="BO1905" s="17"/>
      <c r="BP1905" s="17"/>
      <c r="BQ1905" s="166"/>
    </row>
    <row r="1906" spans="2:96" ht="17.25" x14ac:dyDescent="0.3">
      <c r="K1906" s="135" t="s">
        <v>325</v>
      </c>
      <c r="V1906" s="61" t="s">
        <v>490</v>
      </c>
      <c r="W1906" s="61" t="s">
        <v>518</v>
      </c>
      <c r="AB1906" s="136" t="s">
        <v>414</v>
      </c>
      <c r="AC1906" s="167" t="s">
        <v>2082</v>
      </c>
      <c r="AD1906" s="138"/>
      <c r="AE1906" s="168">
        <v>1101863.6099999996</v>
      </c>
      <c r="AF1906" s="168">
        <v>1104603.42</v>
      </c>
      <c r="AG1906" s="168">
        <v>1261357.83</v>
      </c>
      <c r="AH1906" s="169">
        <v>1288130.7196711113</v>
      </c>
      <c r="AI1906" s="170">
        <v>429445.38999999996</v>
      </c>
      <c r="AJ1906" s="169">
        <v>1288336.17</v>
      </c>
      <c r="AK1906" s="170">
        <v>1072443.8999999999</v>
      </c>
      <c r="AL1906" s="169">
        <v>1286932.6799999997</v>
      </c>
      <c r="AM1906" s="170">
        <v>1073802.2663925928</v>
      </c>
      <c r="AN1906" s="170">
        <v>1286772.3532785184</v>
      </c>
      <c r="AO1906" s="169">
        <v>1252512.4971428567</v>
      </c>
      <c r="AP1906" s="169">
        <v>1510551.643930906</v>
      </c>
      <c r="AQ1906" s="169">
        <v>1555868.1932488321</v>
      </c>
      <c r="AR1906" s="169">
        <v>-267532.02324883221</v>
      </c>
      <c r="AS1906" s="171">
        <v>-0.20765699937527349</v>
      </c>
      <c r="AT1906" s="169">
        <v>-267737.47357772081</v>
      </c>
      <c r="AU1906" s="171">
        <v>-0.20784961455315668</v>
      </c>
      <c r="AV1906" s="169">
        <v>-294510.36324883206</v>
      </c>
      <c r="AW1906" s="171">
        <v>-0.23348676818284947</v>
      </c>
      <c r="AX1906" s="169">
        <v>-222215.47393090604</v>
      </c>
      <c r="AY1906" s="171">
        <v>-0.1724825236653148</v>
      </c>
      <c r="AZ1906" s="169">
        <v>-222420.92425979464</v>
      </c>
      <c r="BA1906" s="171">
        <v>-0.17266952869238589</v>
      </c>
      <c r="BB1906" s="169">
        <v>-45316.549317926168</v>
      </c>
      <c r="BC1906" s="171">
        <v>-2.9999999999999333E-2</v>
      </c>
      <c r="BE1906" s="168">
        <v>129098.12149894952</v>
      </c>
      <c r="BF1906" s="168">
        <v>130107.92542051812</v>
      </c>
      <c r="BG1906" s="168">
        <v>130107.92542051812</v>
      </c>
      <c r="BH1906" s="168">
        <v>130107.92542051812</v>
      </c>
      <c r="BI1906" s="168">
        <v>130107.92542051812</v>
      </c>
      <c r="BJ1906" s="168">
        <v>129134.29796486923</v>
      </c>
      <c r="BK1906" s="168">
        <v>129134.29796486923</v>
      </c>
      <c r="BL1906" s="168">
        <v>129134.29796486923</v>
      </c>
      <c r="BM1906" s="168">
        <v>131532.58227859472</v>
      </c>
      <c r="BN1906" s="168">
        <v>129134.29796486923</v>
      </c>
      <c r="BO1906" s="168">
        <v>129134.29796486923</v>
      </c>
      <c r="BP1906" s="168">
        <v>129134.29796486923</v>
      </c>
      <c r="BQ1906" s="172">
        <v>1555868.1932488317</v>
      </c>
    </row>
    <row r="1907" spans="2:96" ht="18.75" x14ac:dyDescent="0.3">
      <c r="K1907" s="135" t="s">
        <v>325</v>
      </c>
      <c r="AC1907" s="145"/>
      <c r="AD1907" s="173"/>
      <c r="AE1907" s="174"/>
      <c r="AI1907" s="175"/>
      <c r="AS1907" s="61"/>
      <c r="AU1907" s="61"/>
      <c r="AW1907" s="61"/>
      <c r="AY1907" s="61"/>
      <c r="BA1907" s="61"/>
      <c r="BB1907" s="61"/>
      <c r="BC1907" s="61"/>
      <c r="BE1907" s="174"/>
      <c r="BF1907" s="174"/>
      <c r="BG1907" s="174"/>
      <c r="BH1907" s="174"/>
      <c r="BI1907" s="174"/>
      <c r="BJ1907" s="174"/>
      <c r="BK1907" s="174"/>
      <c r="BL1907" s="174"/>
      <c r="BM1907" s="174"/>
      <c r="BN1907" s="174"/>
      <c r="BO1907" s="174"/>
      <c r="BP1907" s="174"/>
      <c r="BQ1907" s="176"/>
    </row>
    <row r="1908" spans="2:96" ht="18.75" x14ac:dyDescent="0.3">
      <c r="K1908" s="135" t="s">
        <v>325</v>
      </c>
      <c r="M1908" s="61" t="s">
        <v>520</v>
      </c>
      <c r="N1908" s="61" t="s">
        <v>2083</v>
      </c>
      <c r="V1908" s="61" t="s">
        <v>490</v>
      </c>
      <c r="W1908" s="61" t="s">
        <v>521</v>
      </c>
      <c r="X1908" s="61">
        <v>311</v>
      </c>
      <c r="AB1908" s="136" t="s">
        <v>414</v>
      </c>
      <c r="AC1908" s="162" t="s">
        <v>522</v>
      </c>
      <c r="AD1908" s="138"/>
      <c r="AE1908" s="39"/>
      <c r="AI1908" s="163"/>
      <c r="AS1908" s="61"/>
      <c r="AU1908" s="61"/>
      <c r="AW1908" s="61"/>
      <c r="AY1908" s="61"/>
      <c r="BA1908" s="61"/>
      <c r="BB1908" s="61"/>
      <c r="BC1908" s="61"/>
      <c r="BE1908" s="39"/>
      <c r="BF1908" s="39"/>
      <c r="BG1908" s="39"/>
      <c r="BH1908" s="39"/>
      <c r="BI1908" s="39"/>
      <c r="BJ1908" s="39"/>
      <c r="BK1908" s="39"/>
      <c r="BL1908" s="39"/>
      <c r="BM1908" s="39"/>
      <c r="BN1908" s="39"/>
      <c r="BO1908" s="39"/>
      <c r="BP1908" s="39"/>
      <c r="BQ1908" s="164"/>
      <c r="BS1908" s="61">
        <v>2251711.16</v>
      </c>
      <c r="BT1908" s="61">
        <v>-251916.13000000044</v>
      </c>
      <c r="BU1908" s="61">
        <v>1917243.58</v>
      </c>
      <c r="BV1908" s="61">
        <v>2959686.5201300127</v>
      </c>
      <c r="BW1908" s="61">
        <v>977538.47</v>
      </c>
      <c r="BX1908" s="61">
        <v>2932615.41</v>
      </c>
      <c r="BY1908" s="61">
        <v>2455821.4900000002</v>
      </c>
      <c r="BZ1908" s="61">
        <v>2946985.7880000006</v>
      </c>
      <c r="CA1908" s="61">
        <v>2466405.4334416771</v>
      </c>
      <c r="CB1908" s="61">
        <v>2949102.5766883357</v>
      </c>
      <c r="CC1908" s="61">
        <v>2983355.6914285715</v>
      </c>
      <c r="CD1908" s="61">
        <v>2411496.69</v>
      </c>
      <c r="CE1908" s="61">
        <v>2411496.6900000004</v>
      </c>
      <c r="CG1908" s="61">
        <v>403491.55521689501</v>
      </c>
      <c r="CH1908" s="61">
        <v>25434.130559360761</v>
      </c>
      <c r="CI1908" s="61">
        <v>175491.55521689498</v>
      </c>
      <c r="CJ1908" s="61">
        <v>250491.55521689498</v>
      </c>
      <c r="CK1908" s="61">
        <v>200319.28124429224</v>
      </c>
      <c r="CL1908" s="61">
        <v>150491.55521689501</v>
      </c>
      <c r="CM1908" s="61">
        <v>203434.13055936075</v>
      </c>
      <c r="CN1908" s="61">
        <v>200491.55521689498</v>
      </c>
      <c r="CO1908" s="61">
        <v>200434.13055936075</v>
      </c>
      <c r="CP1908" s="61">
        <v>200491.55521689498</v>
      </c>
      <c r="CQ1908" s="61">
        <v>200491.55521689498</v>
      </c>
      <c r="CR1908" s="61">
        <v>200434.13055936075</v>
      </c>
    </row>
    <row r="1909" spans="2:96" x14ac:dyDescent="0.25">
      <c r="K1909" s="135" t="s">
        <v>328</v>
      </c>
      <c r="N1909" s="61" t="s">
        <v>2084</v>
      </c>
      <c r="V1909" s="61" t="s">
        <v>490</v>
      </c>
      <c r="W1909" s="61" t="s">
        <v>521</v>
      </c>
      <c r="X1909" s="61">
        <v>311</v>
      </c>
      <c r="AB1909" s="136" t="s">
        <v>414</v>
      </c>
      <c r="AC1909" s="179">
        <v>6600770</v>
      </c>
      <c r="AD1909" s="180" t="s">
        <v>2085</v>
      </c>
      <c r="AE1909" s="139">
        <v>0</v>
      </c>
      <c r="AF1909" s="17">
        <v>0</v>
      </c>
      <c r="AG1909" s="17">
        <v>0</v>
      </c>
      <c r="AH1909" s="140">
        <v>2204.9999999999964</v>
      </c>
      <c r="AI1909" s="141">
        <v>0</v>
      </c>
      <c r="AJ1909" s="142">
        <v>0</v>
      </c>
      <c r="AK1909" s="121">
        <v>0</v>
      </c>
      <c r="AL1909" s="142">
        <v>0</v>
      </c>
      <c r="AM1909" s="181">
        <v>1837.4999999999968</v>
      </c>
      <c r="AN1909" s="141">
        <v>367.49999999999955</v>
      </c>
      <c r="AO1909" s="140">
        <v>0</v>
      </c>
      <c r="AP1909" s="140">
        <v>0</v>
      </c>
      <c r="AQ1909" s="140">
        <v>0</v>
      </c>
      <c r="AR1909" s="142">
        <v>0</v>
      </c>
      <c r="AS1909" s="143">
        <v>0</v>
      </c>
      <c r="AT1909" s="142">
        <v>2204.9999999999964</v>
      </c>
      <c r="AU1909" s="143">
        <v>1</v>
      </c>
      <c r="AV1909" s="142">
        <v>0</v>
      </c>
      <c r="AW1909" s="143">
        <v>0</v>
      </c>
      <c r="AX1909" s="142">
        <v>0</v>
      </c>
      <c r="AY1909" s="143">
        <v>0</v>
      </c>
      <c r="AZ1909" s="142">
        <v>2204.9999999999964</v>
      </c>
      <c r="BA1909" s="143">
        <v>1</v>
      </c>
      <c r="BB1909" s="142">
        <v>0</v>
      </c>
      <c r="BC1909" s="143">
        <v>0</v>
      </c>
      <c r="BE1909" s="139">
        <v>0</v>
      </c>
      <c r="BF1909" s="139">
        <v>0</v>
      </c>
      <c r="BG1909" s="139">
        <v>0</v>
      </c>
      <c r="BH1909" s="139">
        <v>0</v>
      </c>
      <c r="BI1909" s="139">
        <v>0</v>
      </c>
      <c r="BJ1909" s="139">
        <v>0</v>
      </c>
      <c r="BK1909" s="139">
        <v>0</v>
      </c>
      <c r="BL1909" s="139">
        <v>0</v>
      </c>
      <c r="BM1909" s="139">
        <v>0</v>
      </c>
      <c r="BN1909" s="139">
        <v>0</v>
      </c>
      <c r="BO1909" s="139">
        <v>0</v>
      </c>
      <c r="BP1909" s="139">
        <v>0</v>
      </c>
      <c r="BQ1909" s="144">
        <v>0</v>
      </c>
    </row>
    <row r="1910" spans="2:96" x14ac:dyDescent="0.25">
      <c r="K1910" s="135" t="s">
        <v>328</v>
      </c>
      <c r="N1910" s="61" t="s">
        <v>2086</v>
      </c>
      <c r="V1910" s="61" t="s">
        <v>490</v>
      </c>
      <c r="W1910" s="61" t="s">
        <v>521</v>
      </c>
      <c r="X1910" s="61">
        <v>311</v>
      </c>
      <c r="AB1910" s="136" t="s">
        <v>414</v>
      </c>
      <c r="AC1910" s="179">
        <v>6663095</v>
      </c>
      <c r="AD1910" s="180" t="s">
        <v>2087</v>
      </c>
      <c r="AE1910" s="139">
        <v>0</v>
      </c>
      <c r="AF1910" s="17">
        <v>16663.749999999996</v>
      </c>
      <c r="AG1910" s="17">
        <v>23663.4</v>
      </c>
      <c r="AH1910" s="140">
        <v>0</v>
      </c>
      <c r="AI1910" s="141">
        <v>35985.230000000003</v>
      </c>
      <c r="AJ1910" s="142">
        <v>107955.69</v>
      </c>
      <c r="AK1910" s="121">
        <v>89283.209999999992</v>
      </c>
      <c r="AL1910" s="142">
        <v>107139.852</v>
      </c>
      <c r="AM1910" s="181">
        <v>0</v>
      </c>
      <c r="AN1910" s="141">
        <v>89283.209999999992</v>
      </c>
      <c r="AO1910" s="140">
        <v>110623.2171428572</v>
      </c>
      <c r="AP1910" s="140">
        <v>31000</v>
      </c>
      <c r="AQ1910" s="140">
        <v>30999.999999999949</v>
      </c>
      <c r="AR1910" s="142">
        <v>76955.690000000061</v>
      </c>
      <c r="AS1910" s="143">
        <v>0.71284514970910806</v>
      </c>
      <c r="AT1910" s="142">
        <v>-30999.999999999949</v>
      </c>
      <c r="AU1910" s="143">
        <v>0</v>
      </c>
      <c r="AV1910" s="142">
        <v>-7336.5999999999476</v>
      </c>
      <c r="AW1910" s="143">
        <v>-0.31003997734898397</v>
      </c>
      <c r="AX1910" s="142">
        <v>76955.69</v>
      </c>
      <c r="AY1910" s="143">
        <v>0.71284514970910751</v>
      </c>
      <c r="AZ1910" s="142">
        <v>-31000</v>
      </c>
      <c r="BA1910" s="143">
        <v>0</v>
      </c>
      <c r="BB1910" s="142">
        <v>5.0931703299283981E-11</v>
      </c>
      <c r="BC1910" s="143">
        <v>1.6429581709446445E-15</v>
      </c>
      <c r="BE1910" s="139">
        <v>2583.3333333333298</v>
      </c>
      <c r="BF1910" s="139">
        <v>2583.3333333333298</v>
      </c>
      <c r="BG1910" s="139">
        <v>2583.3333333333298</v>
      </c>
      <c r="BH1910" s="139">
        <v>2583.3333333333298</v>
      </c>
      <c r="BI1910" s="139">
        <v>2583.3333333333298</v>
      </c>
      <c r="BJ1910" s="139">
        <v>2583.3333333333298</v>
      </c>
      <c r="BK1910" s="139">
        <v>2583.3333333333298</v>
      </c>
      <c r="BL1910" s="139">
        <v>2583.3333333333298</v>
      </c>
      <c r="BM1910" s="139">
        <v>2583.3333333333298</v>
      </c>
      <c r="BN1910" s="139">
        <v>2583.3333333333298</v>
      </c>
      <c r="BO1910" s="139">
        <v>2583.3333333333298</v>
      </c>
      <c r="BP1910" s="139">
        <v>2583.3333333333298</v>
      </c>
      <c r="BQ1910" s="144">
        <v>30999.999999999953</v>
      </c>
    </row>
    <row r="1911" spans="2:96" x14ac:dyDescent="0.25">
      <c r="K1911" s="135" t="s">
        <v>328</v>
      </c>
      <c r="N1911" s="61" t="s">
        <v>3729</v>
      </c>
      <c r="V1911" s="61" t="s">
        <v>490</v>
      </c>
      <c r="W1911" s="61" t="s">
        <v>521</v>
      </c>
      <c r="X1911" s="61">
        <v>311</v>
      </c>
      <c r="AB1911" s="136" t="s">
        <v>414</v>
      </c>
      <c r="AC1911" s="179">
        <v>6663800</v>
      </c>
      <c r="AD1911" s="180" t="s">
        <v>3730</v>
      </c>
      <c r="AE1911" s="139">
        <v>0</v>
      </c>
      <c r="AF1911" s="17">
        <v>138652.02999999997</v>
      </c>
      <c r="AG1911" s="17">
        <v>124448</v>
      </c>
      <c r="AH1911" s="140">
        <v>124200</v>
      </c>
      <c r="AI1911" s="141">
        <v>48054.28</v>
      </c>
      <c r="AJ1911" s="142">
        <v>144162.84</v>
      </c>
      <c r="AK1911" s="121">
        <v>123261.20000000001</v>
      </c>
      <c r="AL1911" s="142">
        <v>147913.44</v>
      </c>
      <c r="AM1911" s="181">
        <v>103500</v>
      </c>
      <c r="AN1911" s="141">
        <v>143961.20000000001</v>
      </c>
      <c r="AO1911" s="140">
        <v>148774.69714285701</v>
      </c>
      <c r="AP1911" s="140">
        <v>152735</v>
      </c>
      <c r="AQ1911" s="140">
        <v>152735.00000000041</v>
      </c>
      <c r="AR1911" s="142">
        <v>-8572.1600000004109</v>
      </c>
      <c r="AS1911" s="143">
        <v>-5.9461647675645199E-2</v>
      </c>
      <c r="AT1911" s="142">
        <v>-28535.000000000407</v>
      </c>
      <c r="AU1911" s="143">
        <v>-0.22975040257649282</v>
      </c>
      <c r="AV1911" s="142">
        <v>-28287.000000000407</v>
      </c>
      <c r="AW1911" s="143">
        <v>-0.22729975572126837</v>
      </c>
      <c r="AX1911" s="142">
        <v>-8572.1600000000035</v>
      </c>
      <c r="AY1911" s="143">
        <v>-5.9461647675642375E-2</v>
      </c>
      <c r="AZ1911" s="142">
        <v>-28535</v>
      </c>
      <c r="BA1911" s="143">
        <v>-0.22975040257648954</v>
      </c>
      <c r="BB1911" s="142">
        <v>-4.0745362639427185E-10</v>
      </c>
      <c r="BC1911" s="143">
        <v>-2.6677161514667356E-15</v>
      </c>
      <c r="BE1911" s="139">
        <v>12727.916666666701</v>
      </c>
      <c r="BF1911" s="139">
        <v>12727.916666666701</v>
      </c>
      <c r="BG1911" s="139">
        <v>12727.916666666701</v>
      </c>
      <c r="BH1911" s="139">
        <v>12727.916666666701</v>
      </c>
      <c r="BI1911" s="139">
        <v>12727.916666666701</v>
      </c>
      <c r="BJ1911" s="139">
        <v>12727.916666666701</v>
      </c>
      <c r="BK1911" s="139">
        <v>12727.916666666701</v>
      </c>
      <c r="BL1911" s="139">
        <v>12727.916666666701</v>
      </c>
      <c r="BM1911" s="139">
        <v>12727.916666666701</v>
      </c>
      <c r="BN1911" s="139">
        <v>12727.916666666701</v>
      </c>
      <c r="BO1911" s="139">
        <v>12727.916666666701</v>
      </c>
      <c r="BP1911" s="139">
        <v>12727.916666666701</v>
      </c>
      <c r="BQ1911" s="144">
        <v>152735.00000000041</v>
      </c>
    </row>
    <row r="1912" spans="2:96" x14ac:dyDescent="0.25">
      <c r="K1912" s="135" t="s">
        <v>328</v>
      </c>
      <c r="N1912" s="61" t="s">
        <v>3731</v>
      </c>
      <c r="V1912" s="61" t="s">
        <v>490</v>
      </c>
      <c r="W1912" s="61" t="s">
        <v>521</v>
      </c>
      <c r="X1912" s="61">
        <v>311</v>
      </c>
      <c r="AB1912" s="136" t="s">
        <v>414</v>
      </c>
      <c r="AC1912" s="179">
        <v>6663809</v>
      </c>
      <c r="AD1912" s="180" t="s">
        <v>3732</v>
      </c>
      <c r="AE1912" s="139">
        <v>63817.43</v>
      </c>
      <c r="AF1912" s="17">
        <v>48219.99</v>
      </c>
      <c r="AG1912" s="17">
        <v>84861.46</v>
      </c>
      <c r="AH1912" s="140">
        <v>250142.00000000044</v>
      </c>
      <c r="AI1912" s="141">
        <v>31389.17</v>
      </c>
      <c r="AJ1912" s="142">
        <v>94167.51</v>
      </c>
      <c r="AK1912" s="121">
        <v>84928.689999999988</v>
      </c>
      <c r="AL1912" s="142">
        <v>101914.42799999999</v>
      </c>
      <c r="AM1912" s="181">
        <v>208451.66666666701</v>
      </c>
      <c r="AN1912" s="141">
        <v>126619.02333333342</v>
      </c>
      <c r="AO1912" s="140">
        <v>102900.4971428571</v>
      </c>
      <c r="AP1912" s="140">
        <v>181994</v>
      </c>
      <c r="AQ1912" s="140">
        <v>181994.00000000006</v>
      </c>
      <c r="AR1912" s="142">
        <v>-87826.490000000063</v>
      </c>
      <c r="AS1912" s="143">
        <v>-0.93266233757269434</v>
      </c>
      <c r="AT1912" s="142">
        <v>68148.000000000378</v>
      </c>
      <c r="AU1912" s="143">
        <v>0.27243725563879823</v>
      </c>
      <c r="AV1912" s="142">
        <v>-97132.540000000052</v>
      </c>
      <c r="AW1912" s="143">
        <v>-1.1446013302151536</v>
      </c>
      <c r="AX1912" s="142">
        <v>-87826.49</v>
      </c>
      <c r="AY1912" s="143">
        <v>-0.93266233757269368</v>
      </c>
      <c r="AZ1912" s="142">
        <v>68148.000000000437</v>
      </c>
      <c r="BA1912" s="143">
        <v>0.27243725563879845</v>
      </c>
      <c r="BB1912" s="142">
        <v>-5.8207660913467407E-11</v>
      </c>
      <c r="BC1912" s="143">
        <v>-3.1983285665168856E-16</v>
      </c>
      <c r="BE1912" s="139">
        <v>15166.166666666672</v>
      </c>
      <c r="BF1912" s="139">
        <v>15166.166666666672</v>
      </c>
      <c r="BG1912" s="139">
        <v>15166.166666666672</v>
      </c>
      <c r="BH1912" s="139">
        <v>15166.166666666672</v>
      </c>
      <c r="BI1912" s="139">
        <v>15166.166666666672</v>
      </c>
      <c r="BJ1912" s="139">
        <v>15166.166666666672</v>
      </c>
      <c r="BK1912" s="139">
        <v>15166.166666666672</v>
      </c>
      <c r="BL1912" s="139">
        <v>15166.166666666672</v>
      </c>
      <c r="BM1912" s="139">
        <v>15166.166666666672</v>
      </c>
      <c r="BN1912" s="139">
        <v>15166.166666666672</v>
      </c>
      <c r="BO1912" s="139">
        <v>15166.166666666672</v>
      </c>
      <c r="BP1912" s="139">
        <v>15166.166666666672</v>
      </c>
      <c r="BQ1912" s="144">
        <v>181994.00000000012</v>
      </c>
    </row>
    <row r="1913" spans="2:96" x14ac:dyDescent="0.25">
      <c r="K1913" s="135" t="s">
        <v>328</v>
      </c>
      <c r="N1913" s="61" t="s">
        <v>2088</v>
      </c>
      <c r="V1913" s="61" t="s">
        <v>490</v>
      </c>
      <c r="W1913" s="61" t="s">
        <v>521</v>
      </c>
      <c r="X1913" s="61">
        <v>311</v>
      </c>
      <c r="AB1913" s="136" t="s">
        <v>414</v>
      </c>
      <c r="AC1913" s="179">
        <v>6663810</v>
      </c>
      <c r="AD1913" s="180" t="s">
        <v>2089</v>
      </c>
      <c r="AE1913" s="139">
        <v>28500.27</v>
      </c>
      <c r="AF1913" s="17">
        <v>64903.46</v>
      </c>
      <c r="AG1913" s="17">
        <v>78557.950000000012</v>
      </c>
      <c r="AH1913" s="140">
        <v>46069.88</v>
      </c>
      <c r="AI1913" s="141">
        <v>14183.87</v>
      </c>
      <c r="AJ1913" s="142">
        <v>42551.61</v>
      </c>
      <c r="AK1913" s="121">
        <v>55500.81</v>
      </c>
      <c r="AL1913" s="142">
        <v>66600.972000000009</v>
      </c>
      <c r="AM1913" s="181">
        <v>38391.566666666673</v>
      </c>
      <c r="AN1913" s="141">
        <v>63179.123333333322</v>
      </c>
      <c r="AO1913" s="140">
        <v>67069.88571428576</v>
      </c>
      <c r="AP1913" s="140">
        <v>56341</v>
      </c>
      <c r="AQ1913" s="140">
        <v>56340.999999999993</v>
      </c>
      <c r="AR1913" s="142">
        <v>-13789.389999999992</v>
      </c>
      <c r="AS1913" s="143">
        <v>-0.32406270879057203</v>
      </c>
      <c r="AT1913" s="142">
        <v>-10271.119999999995</v>
      </c>
      <c r="AU1913" s="143">
        <v>-0.2229465325284111</v>
      </c>
      <c r="AV1913" s="142">
        <v>22216.950000000019</v>
      </c>
      <c r="AW1913" s="143">
        <v>0.28280969653612414</v>
      </c>
      <c r="AX1913" s="142">
        <v>-13789.39</v>
      </c>
      <c r="AY1913" s="143">
        <v>-0.3240627087905722</v>
      </c>
      <c r="AZ1913" s="142">
        <v>-10271.120000000003</v>
      </c>
      <c r="BA1913" s="143">
        <v>-0.22294653252841126</v>
      </c>
      <c r="BB1913" s="142">
        <v>7.2759576141834259E-12</v>
      </c>
      <c r="BC1913" s="143">
        <v>1.2914143544103628E-16</v>
      </c>
      <c r="BE1913" s="139">
        <v>4695.0833333333321</v>
      </c>
      <c r="BF1913" s="139">
        <v>4695.0833333333321</v>
      </c>
      <c r="BG1913" s="139">
        <v>4695.0833333333321</v>
      </c>
      <c r="BH1913" s="139">
        <v>4695.0833333333321</v>
      </c>
      <c r="BI1913" s="139">
        <v>4695.0833333333321</v>
      </c>
      <c r="BJ1913" s="139">
        <v>4695.0833333333321</v>
      </c>
      <c r="BK1913" s="139">
        <v>4695.0833333333321</v>
      </c>
      <c r="BL1913" s="139">
        <v>4695.0833333333321</v>
      </c>
      <c r="BM1913" s="139">
        <v>4695.0833333333321</v>
      </c>
      <c r="BN1913" s="139">
        <v>4695.0833333333321</v>
      </c>
      <c r="BO1913" s="139">
        <v>4695.0833333333321</v>
      </c>
      <c r="BP1913" s="139">
        <v>4695.0833333333321</v>
      </c>
      <c r="BQ1913" s="144">
        <v>56340.999999999971</v>
      </c>
    </row>
    <row r="1914" spans="2:96" x14ac:dyDescent="0.25">
      <c r="K1914" s="135" t="s">
        <v>328</v>
      </c>
      <c r="N1914" s="61" t="s">
        <v>2090</v>
      </c>
      <c r="V1914" s="61" t="s">
        <v>490</v>
      </c>
      <c r="W1914" s="61" t="s">
        <v>521</v>
      </c>
      <c r="X1914" s="61">
        <v>311</v>
      </c>
      <c r="AB1914" s="136" t="s">
        <v>414</v>
      </c>
      <c r="AC1914" s="179">
        <v>6663811</v>
      </c>
      <c r="AD1914" s="180" t="s">
        <v>2091</v>
      </c>
      <c r="AE1914" s="139">
        <v>51214.78</v>
      </c>
      <c r="AF1914" s="17">
        <v>180856.43000000002</v>
      </c>
      <c r="AG1914" s="17">
        <v>212337.36</v>
      </c>
      <c r="AH1914" s="140">
        <v>221766.35111111106</v>
      </c>
      <c r="AI1914" s="141">
        <v>79641.209999999992</v>
      </c>
      <c r="AJ1914" s="142">
        <v>238923.62999999998</v>
      </c>
      <c r="AK1914" s="121">
        <v>155482.68</v>
      </c>
      <c r="AL1914" s="142">
        <v>186579.21600000001</v>
      </c>
      <c r="AM1914" s="181">
        <v>184805.29259259254</v>
      </c>
      <c r="AN1914" s="141">
        <v>192443.73851851851</v>
      </c>
      <c r="AO1914" s="140">
        <v>198951.51428571431</v>
      </c>
      <c r="AP1914" s="140">
        <v>354239.36</v>
      </c>
      <c r="AQ1914" s="140">
        <v>354239.35999999993</v>
      </c>
      <c r="AR1914" s="142">
        <v>-115315.72999999995</v>
      </c>
      <c r="AS1914" s="143">
        <v>-0.48264681898563139</v>
      </c>
      <c r="AT1914" s="142">
        <v>-132473.00888888887</v>
      </c>
      <c r="AU1914" s="143">
        <v>-0.59735396386855932</v>
      </c>
      <c r="AV1914" s="142">
        <v>-141901.99999999994</v>
      </c>
      <c r="AW1914" s="143">
        <v>-0.66828559985863978</v>
      </c>
      <c r="AX1914" s="142">
        <v>-115315.73000000001</v>
      </c>
      <c r="AY1914" s="143">
        <v>-0.48264681898563161</v>
      </c>
      <c r="AZ1914" s="142">
        <v>-132473.00888888893</v>
      </c>
      <c r="BA1914" s="143">
        <v>-0.59735396386855955</v>
      </c>
      <c r="BB1914" s="142">
        <v>5.8207660913467407E-11</v>
      </c>
      <c r="BC1914" s="143">
        <v>1.6431731616008851E-16</v>
      </c>
      <c r="BE1914" s="139">
        <v>29521.480913242005</v>
      </c>
      <c r="BF1914" s="139">
        <v>29518.850776255702</v>
      </c>
      <c r="BG1914" s="139">
        <v>29521.480913242005</v>
      </c>
      <c r="BH1914" s="139">
        <v>29521.480913242005</v>
      </c>
      <c r="BI1914" s="139">
        <v>29513.590502283099</v>
      </c>
      <c r="BJ1914" s="139">
        <v>29521.480913242005</v>
      </c>
      <c r="BK1914" s="139">
        <v>29518.850776255702</v>
      </c>
      <c r="BL1914" s="139">
        <v>29521.480913242005</v>
      </c>
      <c r="BM1914" s="139">
        <v>29518.850776255702</v>
      </c>
      <c r="BN1914" s="139">
        <v>29521.480913242005</v>
      </c>
      <c r="BO1914" s="139">
        <v>29521.480913242005</v>
      </c>
      <c r="BP1914" s="139">
        <v>29518.850776255702</v>
      </c>
      <c r="BQ1914" s="144">
        <v>354239.36</v>
      </c>
    </row>
    <row r="1915" spans="2:96" x14ac:dyDescent="0.25">
      <c r="K1915" s="135" t="s">
        <v>328</v>
      </c>
      <c r="N1915" s="61" t="s">
        <v>2092</v>
      </c>
      <c r="V1915" s="61" t="s">
        <v>490</v>
      </c>
      <c r="W1915" s="61" t="s">
        <v>521</v>
      </c>
      <c r="X1915" s="61">
        <v>311</v>
      </c>
      <c r="AB1915" s="136" t="s">
        <v>414</v>
      </c>
      <c r="AC1915" s="179">
        <v>6663816</v>
      </c>
      <c r="AD1915" s="180" t="s">
        <v>2093</v>
      </c>
      <c r="AE1915" s="139">
        <v>0</v>
      </c>
      <c r="AF1915" s="17">
        <v>20354.650000000001</v>
      </c>
      <c r="AG1915" s="17">
        <v>44772.13</v>
      </c>
      <c r="AH1915" s="140">
        <v>75812.549999999945</v>
      </c>
      <c r="AI1915" s="141">
        <v>23512.34</v>
      </c>
      <c r="AJ1915" s="142">
        <v>70537.02</v>
      </c>
      <c r="AK1915" s="121">
        <v>64056.81</v>
      </c>
      <c r="AL1915" s="142">
        <v>76868.171999999991</v>
      </c>
      <c r="AM1915" s="181">
        <v>63177.124999999964</v>
      </c>
      <c r="AN1915" s="141">
        <v>76692.234999999986</v>
      </c>
      <c r="AO1915" s="140">
        <v>79042.508571428596</v>
      </c>
      <c r="AP1915" s="140">
        <v>136216.41</v>
      </c>
      <c r="AQ1915" s="140">
        <v>136216.40999999995</v>
      </c>
      <c r="AR1915" s="142">
        <v>-65679.389999999941</v>
      </c>
      <c r="AS1915" s="143">
        <v>-0.93113360899000186</v>
      </c>
      <c r="AT1915" s="142">
        <v>-60403.86</v>
      </c>
      <c r="AU1915" s="143">
        <v>-0.79675278037739194</v>
      </c>
      <c r="AV1915" s="142">
        <v>-91444.279999999941</v>
      </c>
      <c r="AW1915" s="143">
        <v>-2.0424375610452294</v>
      </c>
      <c r="AX1915" s="142">
        <v>-65679.39</v>
      </c>
      <c r="AY1915" s="143">
        <v>-0.93113360899000264</v>
      </c>
      <c r="AZ1915" s="142">
        <v>-60403.860000000059</v>
      </c>
      <c r="BA1915" s="143">
        <v>-0.79675278037739272</v>
      </c>
      <c r="BB1915" s="142">
        <v>5.8207660913467407E-11</v>
      </c>
      <c r="BC1915" s="143">
        <v>4.2731753768483111E-16</v>
      </c>
      <c r="BE1915" s="139">
        <v>11351.367499999997</v>
      </c>
      <c r="BF1915" s="139">
        <v>11351.367499999997</v>
      </c>
      <c r="BG1915" s="139">
        <v>11351.367499999997</v>
      </c>
      <c r="BH1915" s="139">
        <v>11351.367499999997</v>
      </c>
      <c r="BI1915" s="139">
        <v>11351.367499999997</v>
      </c>
      <c r="BJ1915" s="139">
        <v>11351.367499999997</v>
      </c>
      <c r="BK1915" s="139">
        <v>11351.367499999997</v>
      </c>
      <c r="BL1915" s="139">
        <v>11351.367499999997</v>
      </c>
      <c r="BM1915" s="139">
        <v>11351.367499999997</v>
      </c>
      <c r="BN1915" s="139">
        <v>11351.367499999997</v>
      </c>
      <c r="BO1915" s="139">
        <v>11351.367499999997</v>
      </c>
      <c r="BP1915" s="139">
        <v>11351.367499999997</v>
      </c>
      <c r="BQ1915" s="144">
        <v>136216.40999999995</v>
      </c>
    </row>
    <row r="1916" spans="2:96" x14ac:dyDescent="0.25">
      <c r="K1916" s="135" t="s">
        <v>328</v>
      </c>
      <c r="N1916" s="61" t="s">
        <v>2094</v>
      </c>
      <c r="V1916" s="61" t="s">
        <v>490</v>
      </c>
      <c r="W1916" s="61" t="s">
        <v>521</v>
      </c>
      <c r="X1916" s="61">
        <v>311</v>
      </c>
      <c r="AB1916" s="136" t="s">
        <v>414</v>
      </c>
      <c r="AC1916" s="179">
        <v>6663829</v>
      </c>
      <c r="AD1916" s="180" t="s">
        <v>2095</v>
      </c>
      <c r="AE1916" s="139">
        <v>0</v>
      </c>
      <c r="AF1916" s="17">
        <v>1371.99</v>
      </c>
      <c r="AG1916" s="17">
        <v>369.4</v>
      </c>
      <c r="AH1916" s="140">
        <v>1546.6222222222225</v>
      </c>
      <c r="AI1916" s="141">
        <v>2450</v>
      </c>
      <c r="AJ1916" s="142">
        <v>7350</v>
      </c>
      <c r="AK1916" s="121">
        <v>2530</v>
      </c>
      <c r="AL1916" s="142">
        <v>3036</v>
      </c>
      <c r="AM1916" s="181">
        <v>1288.851851851852</v>
      </c>
      <c r="AN1916" s="141">
        <v>2787.7703703703705</v>
      </c>
      <c r="AO1916" s="140">
        <v>4200.0000000000018</v>
      </c>
      <c r="AP1916" s="140">
        <v>2555</v>
      </c>
      <c r="AQ1916" s="140">
        <v>2554.9999999999991</v>
      </c>
      <c r="AR1916" s="142">
        <v>4795.0000000000009</v>
      </c>
      <c r="AS1916" s="143">
        <v>0.65238095238095251</v>
      </c>
      <c r="AT1916" s="142">
        <v>-1008.3777777777766</v>
      </c>
      <c r="AU1916" s="143">
        <v>-0.65198712606684017</v>
      </c>
      <c r="AV1916" s="142">
        <v>-2185.599999999999</v>
      </c>
      <c r="AW1916" s="143">
        <v>-5.9166215484569546</v>
      </c>
      <c r="AX1916" s="142">
        <v>4795</v>
      </c>
      <c r="AY1916" s="143">
        <v>0.65238095238095239</v>
      </c>
      <c r="AZ1916" s="142">
        <v>-1008.3777777777775</v>
      </c>
      <c r="BA1916" s="143">
        <v>-0.65198712606684073</v>
      </c>
      <c r="BB1916" s="142">
        <v>9.0949470177292824E-13</v>
      </c>
      <c r="BC1916" s="143">
        <v>3.5596661517531439E-16</v>
      </c>
      <c r="BE1916" s="139">
        <v>212.9166666666666</v>
      </c>
      <c r="BF1916" s="139">
        <v>212.9166666666666</v>
      </c>
      <c r="BG1916" s="139">
        <v>212.9166666666666</v>
      </c>
      <c r="BH1916" s="139">
        <v>212.9166666666666</v>
      </c>
      <c r="BI1916" s="139">
        <v>212.9166666666666</v>
      </c>
      <c r="BJ1916" s="139">
        <v>212.9166666666666</v>
      </c>
      <c r="BK1916" s="139">
        <v>212.9166666666666</v>
      </c>
      <c r="BL1916" s="139">
        <v>212.9166666666666</v>
      </c>
      <c r="BM1916" s="139">
        <v>212.9166666666666</v>
      </c>
      <c r="BN1916" s="139">
        <v>212.9166666666666</v>
      </c>
      <c r="BO1916" s="139">
        <v>212.9166666666666</v>
      </c>
      <c r="BP1916" s="139">
        <v>212.9166666666666</v>
      </c>
      <c r="BQ1916" s="144">
        <v>2554.9999999999986</v>
      </c>
    </row>
    <row r="1917" spans="2:96" x14ac:dyDescent="0.25">
      <c r="K1917" s="135" t="s">
        <v>328</v>
      </c>
      <c r="N1917" s="61" t="s">
        <v>2096</v>
      </c>
      <c r="V1917" s="61" t="s">
        <v>490</v>
      </c>
      <c r="W1917" s="61" t="s">
        <v>521</v>
      </c>
      <c r="X1917" s="61">
        <v>311</v>
      </c>
      <c r="AB1917" s="136" t="s">
        <v>414</v>
      </c>
      <c r="AC1917" s="179">
        <v>6663833</v>
      </c>
      <c r="AD1917" s="180" t="s">
        <v>2097</v>
      </c>
      <c r="AE1917" s="139">
        <v>4991.99</v>
      </c>
      <c r="AF1917" s="17">
        <v>33097.799999999996</v>
      </c>
      <c r="AG1917" s="17">
        <v>26753.16</v>
      </c>
      <c r="AH1917" s="140">
        <v>37663.718222222233</v>
      </c>
      <c r="AI1917" s="141">
        <v>8811.9699999999993</v>
      </c>
      <c r="AJ1917" s="142">
        <v>26435.909999999996</v>
      </c>
      <c r="AK1917" s="121">
        <v>28308.99</v>
      </c>
      <c r="AL1917" s="142">
        <v>33970.788</v>
      </c>
      <c r="AM1917" s="181">
        <v>31386.431851851852</v>
      </c>
      <c r="AN1917" s="141">
        <v>34586.276370370382</v>
      </c>
      <c r="AO1917" s="140">
        <v>34851.051428571416</v>
      </c>
      <c r="AP1917" s="140">
        <v>37859.93</v>
      </c>
      <c r="AQ1917" s="140">
        <v>37859.93</v>
      </c>
      <c r="AR1917" s="142">
        <v>-11424.020000000004</v>
      </c>
      <c r="AS1917" s="143">
        <v>-0.43214022138825581</v>
      </c>
      <c r="AT1917" s="142">
        <v>-196.21177777776757</v>
      </c>
      <c r="AU1917" s="143">
        <v>-5.2095700328917416E-3</v>
      </c>
      <c r="AV1917" s="142">
        <v>-11106.77</v>
      </c>
      <c r="AW1917" s="143">
        <v>-0.4151573122576922</v>
      </c>
      <c r="AX1917" s="142">
        <v>-11424.020000000004</v>
      </c>
      <c r="AY1917" s="143">
        <v>-0.43214022138825581</v>
      </c>
      <c r="AZ1917" s="142">
        <v>-196.21177777776757</v>
      </c>
      <c r="BA1917" s="143">
        <v>-5.2095700328917416E-3</v>
      </c>
      <c r="BB1917" s="142">
        <v>0</v>
      </c>
      <c r="BC1917" s="143">
        <v>0</v>
      </c>
      <c r="BE1917" s="139">
        <v>3154.9941666666668</v>
      </c>
      <c r="BF1917" s="139">
        <v>3154.9941666666668</v>
      </c>
      <c r="BG1917" s="139">
        <v>3154.9941666666668</v>
      </c>
      <c r="BH1917" s="139">
        <v>3154.9941666666668</v>
      </c>
      <c r="BI1917" s="139">
        <v>3154.9941666666668</v>
      </c>
      <c r="BJ1917" s="139">
        <v>3154.9941666666668</v>
      </c>
      <c r="BK1917" s="139">
        <v>3154.9941666666668</v>
      </c>
      <c r="BL1917" s="139">
        <v>3154.9941666666668</v>
      </c>
      <c r="BM1917" s="139">
        <v>3154.9941666666668</v>
      </c>
      <c r="BN1917" s="139">
        <v>3154.9941666666668</v>
      </c>
      <c r="BO1917" s="139">
        <v>3154.9941666666668</v>
      </c>
      <c r="BP1917" s="139">
        <v>3154.9941666666668</v>
      </c>
      <c r="BQ1917" s="144">
        <v>37859.93</v>
      </c>
    </row>
    <row r="1918" spans="2:96" x14ac:dyDescent="0.25">
      <c r="K1918" s="135" t="s">
        <v>328</v>
      </c>
      <c r="N1918" s="61" t="s">
        <v>2098</v>
      </c>
      <c r="V1918" s="61" t="s">
        <v>490</v>
      </c>
      <c r="W1918" s="61" t="s">
        <v>521</v>
      </c>
      <c r="X1918" s="61">
        <v>311</v>
      </c>
      <c r="AB1918" s="136" t="s">
        <v>414</v>
      </c>
      <c r="AC1918" s="179">
        <v>6664880</v>
      </c>
      <c r="AD1918" s="180" t="s">
        <v>2099</v>
      </c>
      <c r="AE1918" s="139">
        <v>26078.21</v>
      </c>
      <c r="AF1918" s="17">
        <v>127991.55</v>
      </c>
      <c r="AG1918" s="17">
        <v>115711.92</v>
      </c>
      <c r="AH1918" s="140">
        <v>133726.96444444443</v>
      </c>
      <c r="AI1918" s="141">
        <v>37687.08</v>
      </c>
      <c r="AJ1918" s="142">
        <v>113061.24</v>
      </c>
      <c r="AK1918" s="121">
        <v>109218.92</v>
      </c>
      <c r="AL1918" s="142">
        <v>131062.704</v>
      </c>
      <c r="AM1918" s="181">
        <v>111439.13703703703</v>
      </c>
      <c r="AN1918" s="141">
        <v>131506.74740740738</v>
      </c>
      <c r="AO1918" s="140">
        <v>126980.62285714285</v>
      </c>
      <c r="AP1918" s="140">
        <v>133211.57999999999</v>
      </c>
      <c r="AQ1918" s="140">
        <v>133211.58000000005</v>
      </c>
      <c r="AR1918" s="142">
        <v>-20150.34000000004</v>
      </c>
      <c r="AS1918" s="143">
        <v>-0.17822500443122719</v>
      </c>
      <c r="AT1918" s="142">
        <v>515.3844444443821</v>
      </c>
      <c r="AU1918" s="143">
        <v>3.8540054100943389E-3</v>
      </c>
      <c r="AV1918" s="142">
        <v>-17499.660000000047</v>
      </c>
      <c r="AW1918" s="143">
        <v>-0.15123472153949263</v>
      </c>
      <c r="AX1918" s="142">
        <v>-20150.339999999982</v>
      </c>
      <c r="AY1918" s="143">
        <v>-0.17822500443122666</v>
      </c>
      <c r="AZ1918" s="142">
        <v>515.38444444444031</v>
      </c>
      <c r="BA1918" s="143">
        <v>3.8540054100947739E-3</v>
      </c>
      <c r="BB1918" s="142">
        <v>-5.8207660913467407E-11</v>
      </c>
      <c r="BC1918" s="143">
        <v>-4.3695646364578373E-16</v>
      </c>
      <c r="BE1918" s="139">
        <v>11100.965000000004</v>
      </c>
      <c r="BF1918" s="139">
        <v>11100.965000000004</v>
      </c>
      <c r="BG1918" s="139">
        <v>11100.965000000004</v>
      </c>
      <c r="BH1918" s="139">
        <v>11100.965000000004</v>
      </c>
      <c r="BI1918" s="139">
        <v>11100.965000000004</v>
      </c>
      <c r="BJ1918" s="139">
        <v>11100.965000000004</v>
      </c>
      <c r="BK1918" s="139">
        <v>11100.965000000004</v>
      </c>
      <c r="BL1918" s="139">
        <v>11100.965000000004</v>
      </c>
      <c r="BM1918" s="139">
        <v>11100.965000000004</v>
      </c>
      <c r="BN1918" s="139">
        <v>11100.965000000004</v>
      </c>
      <c r="BO1918" s="139">
        <v>11100.965000000004</v>
      </c>
      <c r="BP1918" s="139">
        <v>11100.965000000004</v>
      </c>
      <c r="BQ1918" s="144">
        <v>133211.58000000002</v>
      </c>
    </row>
    <row r="1919" spans="2:96" x14ac:dyDescent="0.25">
      <c r="K1919" s="135" t="s">
        <v>328</v>
      </c>
      <c r="N1919" s="61" t="s">
        <v>2100</v>
      </c>
      <c r="V1919" s="61" t="s">
        <v>490</v>
      </c>
      <c r="W1919" s="61" t="s">
        <v>521</v>
      </c>
      <c r="X1919" s="61">
        <v>311</v>
      </c>
      <c r="AB1919" s="136" t="s">
        <v>414</v>
      </c>
      <c r="AC1919" s="179">
        <v>6669350</v>
      </c>
      <c r="AD1919" s="180" t="s">
        <v>2101</v>
      </c>
      <c r="AE1919" s="139">
        <v>14.75</v>
      </c>
      <c r="AF1919" s="17">
        <v>1119.17</v>
      </c>
      <c r="AG1919" s="17">
        <v>0</v>
      </c>
      <c r="AH1919" s="140">
        <v>1416.78</v>
      </c>
      <c r="AI1919" s="141">
        <v>0</v>
      </c>
      <c r="AJ1919" s="142">
        <v>0</v>
      </c>
      <c r="AK1919" s="121">
        <v>360.32</v>
      </c>
      <c r="AL1919" s="142">
        <v>432.38399999999996</v>
      </c>
      <c r="AM1919" s="181">
        <v>1180.6500000000001</v>
      </c>
      <c r="AN1919" s="141">
        <v>596.44999999999982</v>
      </c>
      <c r="AO1919" s="140">
        <v>617.69142857142901</v>
      </c>
      <c r="AP1919" s="140">
        <v>0</v>
      </c>
      <c r="AQ1919" s="140">
        <v>0</v>
      </c>
      <c r="AR1919" s="142">
        <v>0</v>
      </c>
      <c r="AS1919" s="143">
        <v>0</v>
      </c>
      <c r="AT1919" s="142">
        <v>1416.78</v>
      </c>
      <c r="AU1919" s="143">
        <v>1</v>
      </c>
      <c r="AV1919" s="142">
        <v>0</v>
      </c>
      <c r="AW1919" s="143">
        <v>0</v>
      </c>
      <c r="AX1919" s="142">
        <v>0</v>
      </c>
      <c r="AY1919" s="143">
        <v>0</v>
      </c>
      <c r="AZ1919" s="142">
        <v>1416.78</v>
      </c>
      <c r="BA1919" s="143">
        <v>1</v>
      </c>
      <c r="BB1919" s="142">
        <v>0</v>
      </c>
      <c r="BC1919" s="143">
        <v>0</v>
      </c>
      <c r="BE1919" s="139">
        <v>0</v>
      </c>
      <c r="BF1919" s="139">
        <v>0</v>
      </c>
      <c r="BG1919" s="139">
        <v>0</v>
      </c>
      <c r="BH1919" s="139">
        <v>0</v>
      </c>
      <c r="BI1919" s="139">
        <v>0</v>
      </c>
      <c r="BJ1919" s="139">
        <v>0</v>
      </c>
      <c r="BK1919" s="139">
        <v>0</v>
      </c>
      <c r="BL1919" s="139">
        <v>0</v>
      </c>
      <c r="BM1919" s="139">
        <v>0</v>
      </c>
      <c r="BN1919" s="139">
        <v>0</v>
      </c>
      <c r="BO1919" s="139">
        <v>0</v>
      </c>
      <c r="BP1919" s="139">
        <v>0</v>
      </c>
      <c r="BQ1919" s="144">
        <v>0</v>
      </c>
    </row>
    <row r="1920" spans="2:96" x14ac:dyDescent="0.25">
      <c r="K1920" s="135" t="s">
        <v>328</v>
      </c>
      <c r="N1920" s="61" t="s">
        <v>3733</v>
      </c>
      <c r="V1920" s="61" t="s">
        <v>490</v>
      </c>
      <c r="W1920" s="61" t="s">
        <v>521</v>
      </c>
      <c r="X1920" s="61">
        <v>311</v>
      </c>
      <c r="AB1920" s="136" t="s">
        <v>414</v>
      </c>
      <c r="AC1920" s="179">
        <v>6669602</v>
      </c>
      <c r="AD1920" s="180" t="s">
        <v>3734</v>
      </c>
      <c r="AE1920" s="139">
        <v>0</v>
      </c>
      <c r="AF1920" s="17">
        <v>13708.66</v>
      </c>
      <c r="AG1920" s="17">
        <v>-6900.6499999999987</v>
      </c>
      <c r="AH1920" s="140">
        <v>0</v>
      </c>
      <c r="AI1920" s="141">
        <v>120.3</v>
      </c>
      <c r="AJ1920" s="142">
        <v>360.9</v>
      </c>
      <c r="AK1920" s="121">
        <v>120.39</v>
      </c>
      <c r="AL1920" s="142">
        <v>144.46799999999999</v>
      </c>
      <c r="AM1920" s="181">
        <v>0</v>
      </c>
      <c r="AN1920" s="141">
        <v>120.39</v>
      </c>
      <c r="AO1920" s="140">
        <v>206.41714285714301</v>
      </c>
      <c r="AP1920" s="140">
        <v>0</v>
      </c>
      <c r="AQ1920" s="140">
        <v>0</v>
      </c>
      <c r="AR1920" s="142">
        <v>360.9</v>
      </c>
      <c r="AS1920" s="143">
        <v>1</v>
      </c>
      <c r="AT1920" s="142">
        <v>0</v>
      </c>
      <c r="AU1920" s="143">
        <v>0</v>
      </c>
      <c r="AV1920" s="142">
        <v>-6900.6499999999987</v>
      </c>
      <c r="AW1920" s="143">
        <v>-1</v>
      </c>
      <c r="AX1920" s="142">
        <v>360.9</v>
      </c>
      <c r="AY1920" s="143">
        <v>1</v>
      </c>
      <c r="AZ1920" s="142">
        <v>0</v>
      </c>
      <c r="BA1920" s="143">
        <v>0</v>
      </c>
      <c r="BB1920" s="142">
        <v>0</v>
      </c>
      <c r="BC1920" s="143">
        <v>0</v>
      </c>
      <c r="BE1920" s="139">
        <v>0</v>
      </c>
      <c r="BF1920" s="139">
        <v>0</v>
      </c>
      <c r="BG1920" s="139">
        <v>0</v>
      </c>
      <c r="BH1920" s="139">
        <v>0</v>
      </c>
      <c r="BI1920" s="139">
        <v>0</v>
      </c>
      <c r="BJ1920" s="139">
        <v>0</v>
      </c>
      <c r="BK1920" s="139">
        <v>0</v>
      </c>
      <c r="BL1920" s="139">
        <v>0</v>
      </c>
      <c r="BM1920" s="139">
        <v>0</v>
      </c>
      <c r="BN1920" s="139">
        <v>0</v>
      </c>
      <c r="BO1920" s="139">
        <v>0</v>
      </c>
      <c r="BP1920" s="139">
        <v>0</v>
      </c>
      <c r="BQ1920" s="144">
        <v>0</v>
      </c>
    </row>
    <row r="1921" spans="11:69" x14ac:dyDescent="0.25">
      <c r="K1921" s="135" t="s">
        <v>328</v>
      </c>
      <c r="N1921" s="61" t="s">
        <v>2102</v>
      </c>
      <c r="V1921" s="61" t="s">
        <v>490</v>
      </c>
      <c r="W1921" s="61" t="s">
        <v>521</v>
      </c>
      <c r="X1921" s="61">
        <v>311</v>
      </c>
      <c r="AB1921" s="136" t="s">
        <v>414</v>
      </c>
      <c r="AC1921" s="179">
        <v>6669604</v>
      </c>
      <c r="AD1921" s="180" t="s">
        <v>2103</v>
      </c>
      <c r="AE1921" s="139">
        <v>0</v>
      </c>
      <c r="AF1921" s="17">
        <v>3154</v>
      </c>
      <c r="AG1921" s="17">
        <v>1800</v>
      </c>
      <c r="AH1921" s="140">
        <v>20000.333333333401</v>
      </c>
      <c r="AI1921" s="141">
        <v>22084.959999999999</v>
      </c>
      <c r="AJ1921" s="142">
        <v>66254.880000000005</v>
      </c>
      <c r="AK1921" s="121">
        <v>27134.959999999999</v>
      </c>
      <c r="AL1921" s="142">
        <v>32561.952000000001</v>
      </c>
      <c r="AM1921" s="181">
        <v>16666.944444444503</v>
      </c>
      <c r="AN1921" s="141">
        <v>30468.348888888897</v>
      </c>
      <c r="AO1921" s="140">
        <v>40431.360000000008</v>
      </c>
      <c r="AP1921" s="140">
        <v>3884.96</v>
      </c>
      <c r="AQ1921" s="140">
        <v>3884.9600000000032</v>
      </c>
      <c r="AR1921" s="142">
        <v>62369.919999999998</v>
      </c>
      <c r="AS1921" s="143">
        <v>0.94136341353270869</v>
      </c>
      <c r="AT1921" s="142">
        <v>16115.373333333398</v>
      </c>
      <c r="AU1921" s="143">
        <v>0.80575523741271027</v>
      </c>
      <c r="AV1921" s="142">
        <v>-2084.9600000000032</v>
      </c>
      <c r="AW1921" s="143">
        <v>-1.1583111111111128</v>
      </c>
      <c r="AX1921" s="142">
        <v>62369.920000000006</v>
      </c>
      <c r="AY1921" s="143">
        <v>0.9413634135327088</v>
      </c>
      <c r="AZ1921" s="142">
        <v>16115.373333333402</v>
      </c>
      <c r="BA1921" s="143">
        <v>0.80575523741271049</v>
      </c>
      <c r="BB1921" s="142">
        <v>-3.1832314562052488E-12</v>
      </c>
      <c r="BC1921" s="143">
        <v>-8.1937303246500572E-16</v>
      </c>
      <c r="BE1921" s="139">
        <v>323.74666666666701</v>
      </c>
      <c r="BF1921" s="139">
        <v>323.74666666666701</v>
      </c>
      <c r="BG1921" s="139">
        <v>323.74666666666701</v>
      </c>
      <c r="BH1921" s="139">
        <v>323.74666666666701</v>
      </c>
      <c r="BI1921" s="139">
        <v>323.74666666666701</v>
      </c>
      <c r="BJ1921" s="139">
        <v>323.74666666666701</v>
      </c>
      <c r="BK1921" s="139">
        <v>323.74666666666701</v>
      </c>
      <c r="BL1921" s="139">
        <v>323.74666666666701</v>
      </c>
      <c r="BM1921" s="139">
        <v>323.74666666666701</v>
      </c>
      <c r="BN1921" s="139">
        <v>323.74666666666701</v>
      </c>
      <c r="BO1921" s="139">
        <v>323.74666666666701</v>
      </c>
      <c r="BP1921" s="139">
        <v>323.74666666666701</v>
      </c>
      <c r="BQ1921" s="144">
        <v>3884.9600000000032</v>
      </c>
    </row>
    <row r="1922" spans="11:69" x14ac:dyDescent="0.25">
      <c r="K1922" s="135" t="s">
        <v>328</v>
      </c>
      <c r="N1922" s="61" t="s">
        <v>3735</v>
      </c>
      <c r="V1922" s="61" t="s">
        <v>490</v>
      </c>
      <c r="W1922" s="61" t="s">
        <v>521</v>
      </c>
      <c r="X1922" s="61">
        <v>311</v>
      </c>
      <c r="AB1922" s="136" t="s">
        <v>414</v>
      </c>
      <c r="AC1922" s="179">
        <v>6669605</v>
      </c>
      <c r="AD1922" s="180" t="s">
        <v>3736</v>
      </c>
      <c r="AE1922" s="139">
        <v>2850.84</v>
      </c>
      <c r="AF1922" s="17">
        <v>15849.29</v>
      </c>
      <c r="AG1922" s="17">
        <v>18851.939999999999</v>
      </c>
      <c r="AH1922" s="140">
        <v>125905.52111111119</v>
      </c>
      <c r="AI1922" s="141">
        <v>16297.61</v>
      </c>
      <c r="AJ1922" s="142">
        <v>48892.83</v>
      </c>
      <c r="AK1922" s="121">
        <v>25930.46</v>
      </c>
      <c r="AL1922" s="142">
        <v>31116.551999999996</v>
      </c>
      <c r="AM1922" s="181">
        <v>104921.26759259266</v>
      </c>
      <c r="AN1922" s="141">
        <v>46914.713518518525</v>
      </c>
      <c r="AO1922" s="140">
        <v>41340.668571428578</v>
      </c>
      <c r="AP1922" s="140">
        <v>142263.44</v>
      </c>
      <c r="AQ1922" s="140">
        <v>142263.44000000003</v>
      </c>
      <c r="AR1922" s="142">
        <v>-93370.61000000003</v>
      </c>
      <c r="AS1922" s="143">
        <v>-1.9096994385475341</v>
      </c>
      <c r="AT1922" s="142">
        <v>-16357.918888888846</v>
      </c>
      <c r="AU1922" s="143">
        <v>-0.12992217294786493</v>
      </c>
      <c r="AV1922" s="142">
        <v>-123411.50000000003</v>
      </c>
      <c r="AW1922" s="143">
        <v>-6.5463554414028495</v>
      </c>
      <c r="AX1922" s="142">
        <v>-93370.61</v>
      </c>
      <c r="AY1922" s="143">
        <v>-1.9096994385475334</v>
      </c>
      <c r="AZ1922" s="142">
        <v>-16357.918888888817</v>
      </c>
      <c r="BA1922" s="143">
        <v>-0.12992217294786471</v>
      </c>
      <c r="BB1922" s="142">
        <v>-2.9103830456733704E-11</v>
      </c>
      <c r="BC1922" s="143">
        <v>-2.0457701892161263E-16</v>
      </c>
      <c r="BE1922" s="139">
        <v>11855.286666666669</v>
      </c>
      <c r="BF1922" s="139">
        <v>11855.286666666669</v>
      </c>
      <c r="BG1922" s="139">
        <v>11855.286666666669</v>
      </c>
      <c r="BH1922" s="139">
        <v>11855.286666666669</v>
      </c>
      <c r="BI1922" s="139">
        <v>11855.286666666669</v>
      </c>
      <c r="BJ1922" s="139">
        <v>11855.286666666669</v>
      </c>
      <c r="BK1922" s="139">
        <v>11855.286666666669</v>
      </c>
      <c r="BL1922" s="139">
        <v>11855.286666666669</v>
      </c>
      <c r="BM1922" s="139">
        <v>11855.286666666669</v>
      </c>
      <c r="BN1922" s="139">
        <v>11855.286666666669</v>
      </c>
      <c r="BO1922" s="139">
        <v>11855.286666666669</v>
      </c>
      <c r="BP1922" s="139">
        <v>11855.286666666669</v>
      </c>
      <c r="BQ1922" s="144">
        <v>142263.44000000003</v>
      </c>
    </row>
    <row r="1923" spans="11:69" x14ac:dyDescent="0.25">
      <c r="K1923" s="135" t="s">
        <v>328</v>
      </c>
      <c r="N1923" s="61" t="s">
        <v>2104</v>
      </c>
      <c r="V1923" s="61" t="s">
        <v>490</v>
      </c>
      <c r="W1923" s="61" t="s">
        <v>521</v>
      </c>
      <c r="X1923" s="61">
        <v>311</v>
      </c>
      <c r="AB1923" s="136" t="s">
        <v>414</v>
      </c>
      <c r="AC1923" s="179">
        <v>6669606</v>
      </c>
      <c r="AD1923" s="180" t="s">
        <v>2105</v>
      </c>
      <c r="AE1923" s="139">
        <v>0</v>
      </c>
      <c r="AF1923" s="17">
        <v>11954.82</v>
      </c>
      <c r="AG1923" s="17">
        <v>27854.14</v>
      </c>
      <c r="AH1923" s="140">
        <v>32617.819999999992</v>
      </c>
      <c r="AI1923" s="141">
        <v>12060.91</v>
      </c>
      <c r="AJ1923" s="142">
        <v>36182.729999999996</v>
      </c>
      <c r="AK1923" s="121">
        <v>36510.69</v>
      </c>
      <c r="AL1923" s="142">
        <v>43812.828000000009</v>
      </c>
      <c r="AM1923" s="181">
        <v>27181.516666666656</v>
      </c>
      <c r="AN1923" s="141">
        <v>41946.993333333339</v>
      </c>
      <c r="AO1923" s="140">
        <v>35413.148571428595</v>
      </c>
      <c r="AP1923" s="140">
        <v>43956.62</v>
      </c>
      <c r="AQ1923" s="140">
        <v>43956.619999999952</v>
      </c>
      <c r="AR1923" s="142">
        <v>-7773.8899999999558</v>
      </c>
      <c r="AS1923" s="143">
        <v>-0.21485084182426137</v>
      </c>
      <c r="AT1923" s="142">
        <v>-11338.799999999959</v>
      </c>
      <c r="AU1923" s="143">
        <v>-0.34762592962987598</v>
      </c>
      <c r="AV1923" s="142">
        <v>-16102.479999999952</v>
      </c>
      <c r="AW1923" s="143">
        <v>-0.57810005981157386</v>
      </c>
      <c r="AX1923" s="142">
        <v>-7773.8900000000067</v>
      </c>
      <c r="AY1923" s="143">
        <v>-0.21485084182426278</v>
      </c>
      <c r="AZ1923" s="142">
        <v>-11338.80000000001</v>
      </c>
      <c r="BA1923" s="143">
        <v>-0.34762592962987754</v>
      </c>
      <c r="BB1923" s="142">
        <v>5.0931703299283981E-11</v>
      </c>
      <c r="BC1923" s="143">
        <v>1.1586810655433466E-15</v>
      </c>
      <c r="BE1923" s="139">
        <v>3663.0516666666631</v>
      </c>
      <c r="BF1923" s="139">
        <v>3663.0516666666631</v>
      </c>
      <c r="BG1923" s="139">
        <v>3663.0516666666631</v>
      </c>
      <c r="BH1923" s="139">
        <v>3663.0516666666631</v>
      </c>
      <c r="BI1923" s="139">
        <v>3663.0516666666631</v>
      </c>
      <c r="BJ1923" s="139">
        <v>3663.0516666666631</v>
      </c>
      <c r="BK1923" s="139">
        <v>3663.0516666666631</v>
      </c>
      <c r="BL1923" s="139">
        <v>3663.0516666666631</v>
      </c>
      <c r="BM1923" s="139">
        <v>3663.0516666666631</v>
      </c>
      <c r="BN1923" s="139">
        <v>3663.0516666666631</v>
      </c>
      <c r="BO1923" s="139">
        <v>3663.0516666666631</v>
      </c>
      <c r="BP1923" s="139">
        <v>3663.0516666666631</v>
      </c>
      <c r="BQ1923" s="144">
        <v>43956.619999999966</v>
      </c>
    </row>
    <row r="1924" spans="11:69" x14ac:dyDescent="0.25">
      <c r="K1924" s="135" t="s">
        <v>328</v>
      </c>
      <c r="N1924" s="61" t="s">
        <v>2106</v>
      </c>
      <c r="V1924" s="61" t="s">
        <v>490</v>
      </c>
      <c r="W1924" s="61" t="s">
        <v>521</v>
      </c>
      <c r="X1924" s="61">
        <v>311</v>
      </c>
      <c r="AB1924" s="136" t="s">
        <v>414</v>
      </c>
      <c r="AC1924" s="179">
        <v>6669611</v>
      </c>
      <c r="AD1924" s="180" t="s">
        <v>2107</v>
      </c>
      <c r="AE1924" s="139">
        <v>0</v>
      </c>
      <c r="AF1924" s="17">
        <v>0</v>
      </c>
      <c r="AG1924" s="17">
        <v>0</v>
      </c>
      <c r="AH1924" s="140">
        <v>5000.0000000000045</v>
      </c>
      <c r="AI1924" s="141">
        <v>0</v>
      </c>
      <c r="AJ1924" s="142">
        <v>0</v>
      </c>
      <c r="AK1924" s="121">
        <v>0</v>
      </c>
      <c r="AL1924" s="142">
        <v>0</v>
      </c>
      <c r="AM1924" s="181">
        <v>4166.6666666666706</v>
      </c>
      <c r="AN1924" s="141">
        <v>833.33333333333394</v>
      </c>
      <c r="AO1924" s="140">
        <v>0</v>
      </c>
      <c r="AP1924" s="140">
        <v>10000</v>
      </c>
      <c r="AQ1924" s="140">
        <v>9999.9999999999964</v>
      </c>
      <c r="AR1924" s="142">
        <v>-9999.9999999999964</v>
      </c>
      <c r="AS1924" s="143">
        <v>0</v>
      </c>
      <c r="AT1924" s="142">
        <v>-4999.9999999999918</v>
      </c>
      <c r="AU1924" s="143">
        <v>-0.99999999999999745</v>
      </c>
      <c r="AV1924" s="142">
        <v>-9999.9999999999964</v>
      </c>
      <c r="AW1924" s="143">
        <v>0</v>
      </c>
      <c r="AX1924" s="142">
        <v>-10000</v>
      </c>
      <c r="AY1924" s="143">
        <v>0</v>
      </c>
      <c r="AZ1924" s="142">
        <v>-4999.9999999999955</v>
      </c>
      <c r="BA1924" s="143">
        <v>-0.99999999999999822</v>
      </c>
      <c r="BB1924" s="142">
        <v>3.637978807091713E-12</v>
      </c>
      <c r="BC1924" s="143">
        <v>3.6379788070917131E-16</v>
      </c>
      <c r="BE1924" s="139">
        <v>3333.333333333333</v>
      </c>
      <c r="BF1924" s="139">
        <v>333.33333333333297</v>
      </c>
      <c r="BG1924" s="139">
        <v>333.33333333333297</v>
      </c>
      <c r="BH1924" s="139">
        <v>333.33333333333297</v>
      </c>
      <c r="BI1924" s="139">
        <v>333.33333333333297</v>
      </c>
      <c r="BJ1924" s="139">
        <v>333.33333333333297</v>
      </c>
      <c r="BK1924" s="139">
        <v>3333.333333333333</v>
      </c>
      <c r="BL1924" s="139">
        <v>333.33333333333297</v>
      </c>
      <c r="BM1924" s="139">
        <v>333.33333333333297</v>
      </c>
      <c r="BN1924" s="139">
        <v>333.33333333333297</v>
      </c>
      <c r="BO1924" s="139">
        <v>333.33333333333297</v>
      </c>
      <c r="BP1924" s="139">
        <v>333.33333333333297</v>
      </c>
      <c r="BQ1924" s="144">
        <v>9999.9999999999927</v>
      </c>
    </row>
    <row r="1925" spans="11:69" x14ac:dyDescent="0.25">
      <c r="K1925" s="135" t="s">
        <v>328</v>
      </c>
      <c r="N1925" s="61" t="s">
        <v>2108</v>
      </c>
      <c r="V1925" s="61" t="s">
        <v>490</v>
      </c>
      <c r="W1925" s="61" t="s">
        <v>521</v>
      </c>
      <c r="X1925" s="61">
        <v>311</v>
      </c>
      <c r="AB1925" s="136" t="s">
        <v>414</v>
      </c>
      <c r="AC1925" s="179">
        <v>6669613</v>
      </c>
      <c r="AD1925" s="180" t="s">
        <v>2109</v>
      </c>
      <c r="AE1925" s="139">
        <v>11272.77</v>
      </c>
      <c r="AF1925" s="17">
        <v>32154.58</v>
      </c>
      <c r="AG1925" s="17">
        <v>31413.08</v>
      </c>
      <c r="AH1925" s="140">
        <v>34275.483333333366</v>
      </c>
      <c r="AI1925" s="141">
        <v>9802.4599999999991</v>
      </c>
      <c r="AJ1925" s="142">
        <v>29407.379999999997</v>
      </c>
      <c r="AK1925" s="121">
        <v>31774.210000000003</v>
      </c>
      <c r="AL1925" s="142">
        <v>38129.052000000003</v>
      </c>
      <c r="AM1925" s="181">
        <v>28562.902777777803</v>
      </c>
      <c r="AN1925" s="141">
        <v>37486.790555555563</v>
      </c>
      <c r="AO1925" s="140">
        <v>48423.154285714249</v>
      </c>
      <c r="AP1925" s="140">
        <v>34370.370000000003</v>
      </c>
      <c r="AQ1925" s="140">
        <v>34370.370000000039</v>
      </c>
      <c r="AR1925" s="142">
        <v>-4962.9900000000416</v>
      </c>
      <c r="AS1925" s="143">
        <v>-0.16876681975749089</v>
      </c>
      <c r="AT1925" s="142">
        <v>-94.886666666672681</v>
      </c>
      <c r="AU1925" s="143">
        <v>-2.7683538622603207E-3</v>
      </c>
      <c r="AV1925" s="142">
        <v>-2957.2900000000373</v>
      </c>
      <c r="AW1925" s="143">
        <v>-9.4141994353945463E-2</v>
      </c>
      <c r="AX1925" s="142">
        <v>-4962.9900000000052</v>
      </c>
      <c r="AY1925" s="143">
        <v>-0.16876681975748964</v>
      </c>
      <c r="AZ1925" s="142">
        <v>-94.886666666636302</v>
      </c>
      <c r="BA1925" s="143">
        <v>-2.7683538622592595E-3</v>
      </c>
      <c r="BB1925" s="142">
        <v>-3.637978807091713E-11</v>
      </c>
      <c r="BC1925" s="143">
        <v>-1.0584636729519388E-15</v>
      </c>
      <c r="BE1925" s="139">
        <v>2864.1975000000029</v>
      </c>
      <c r="BF1925" s="139">
        <v>2864.1975000000029</v>
      </c>
      <c r="BG1925" s="139">
        <v>2864.1975000000029</v>
      </c>
      <c r="BH1925" s="139">
        <v>2864.1975000000029</v>
      </c>
      <c r="BI1925" s="139">
        <v>2864.1975000000029</v>
      </c>
      <c r="BJ1925" s="139">
        <v>2864.1975000000029</v>
      </c>
      <c r="BK1925" s="139">
        <v>2864.1975000000029</v>
      </c>
      <c r="BL1925" s="139">
        <v>2864.1975000000029</v>
      </c>
      <c r="BM1925" s="139">
        <v>2864.1975000000029</v>
      </c>
      <c r="BN1925" s="139">
        <v>2864.1975000000029</v>
      </c>
      <c r="BO1925" s="139">
        <v>2864.1975000000029</v>
      </c>
      <c r="BP1925" s="139">
        <v>2864.1975000000029</v>
      </c>
      <c r="BQ1925" s="144">
        <v>34370.370000000032</v>
      </c>
    </row>
    <row r="1926" spans="11:69" x14ac:dyDescent="0.25">
      <c r="K1926" s="135" t="s">
        <v>328</v>
      </c>
      <c r="N1926" s="61" t="s">
        <v>3737</v>
      </c>
      <c r="V1926" s="61" t="s">
        <v>490</v>
      </c>
      <c r="W1926" s="61" t="s">
        <v>521</v>
      </c>
      <c r="X1926" s="61">
        <v>311</v>
      </c>
      <c r="AB1926" s="136" t="s">
        <v>414</v>
      </c>
      <c r="AC1926" s="179">
        <v>6669614</v>
      </c>
      <c r="AD1926" s="180" t="s">
        <v>3738</v>
      </c>
      <c r="AE1926" s="139">
        <v>1153.79</v>
      </c>
      <c r="AF1926" s="17">
        <v>8249.2999999999993</v>
      </c>
      <c r="AG1926" s="17">
        <v>9378.85</v>
      </c>
      <c r="AH1926" s="140">
        <v>13904.588888888893</v>
      </c>
      <c r="AI1926" s="141">
        <v>6303.33</v>
      </c>
      <c r="AJ1926" s="142">
        <v>18909.989999999998</v>
      </c>
      <c r="AK1926" s="121">
        <v>14527.85</v>
      </c>
      <c r="AL1926" s="142">
        <v>17433.420000000002</v>
      </c>
      <c r="AM1926" s="181">
        <v>11587.157407407411</v>
      </c>
      <c r="AN1926" s="141">
        <v>16845.281481481485</v>
      </c>
      <c r="AO1926" s="140">
        <v>20353.560000000001</v>
      </c>
      <c r="AP1926" s="140">
        <v>22231.58</v>
      </c>
      <c r="AQ1926" s="140">
        <v>22231.579999999991</v>
      </c>
      <c r="AR1926" s="142">
        <v>-3321.5899999999929</v>
      </c>
      <c r="AS1926" s="143">
        <v>-0.17565265766930566</v>
      </c>
      <c r="AT1926" s="142">
        <v>-8326.9911111110978</v>
      </c>
      <c r="AU1926" s="143">
        <v>-0.59886640141983383</v>
      </c>
      <c r="AV1926" s="142">
        <v>-12852.72999999999</v>
      </c>
      <c r="AW1926" s="143">
        <v>-1.3703950910825944</v>
      </c>
      <c r="AX1926" s="142">
        <v>-3321.5900000000038</v>
      </c>
      <c r="AY1926" s="143">
        <v>-0.17565265766930624</v>
      </c>
      <c r="AZ1926" s="142">
        <v>-8326.9911111111087</v>
      </c>
      <c r="BA1926" s="143">
        <v>-0.59886640141983472</v>
      </c>
      <c r="BB1926" s="142">
        <v>1.0913936421275139E-11</v>
      </c>
      <c r="BC1926" s="143">
        <v>4.9092041237173144E-16</v>
      </c>
      <c r="BE1926" s="139">
        <v>1852.631666666666</v>
      </c>
      <c r="BF1926" s="139">
        <v>1852.631666666666</v>
      </c>
      <c r="BG1926" s="139">
        <v>1852.631666666666</v>
      </c>
      <c r="BH1926" s="139">
        <v>1852.631666666666</v>
      </c>
      <c r="BI1926" s="139">
        <v>1852.631666666666</v>
      </c>
      <c r="BJ1926" s="139">
        <v>1852.631666666666</v>
      </c>
      <c r="BK1926" s="139">
        <v>1852.631666666666</v>
      </c>
      <c r="BL1926" s="139">
        <v>1852.631666666666</v>
      </c>
      <c r="BM1926" s="139">
        <v>1852.631666666666</v>
      </c>
      <c r="BN1926" s="139">
        <v>1852.631666666666</v>
      </c>
      <c r="BO1926" s="139">
        <v>1852.631666666666</v>
      </c>
      <c r="BP1926" s="139">
        <v>1852.631666666666</v>
      </c>
      <c r="BQ1926" s="144">
        <v>22231.579999999987</v>
      </c>
    </row>
    <row r="1927" spans="11:69" x14ac:dyDescent="0.25">
      <c r="K1927" s="135" t="s">
        <v>328</v>
      </c>
      <c r="N1927" s="61" t="s">
        <v>2110</v>
      </c>
      <c r="V1927" s="61" t="s">
        <v>490</v>
      </c>
      <c r="W1927" s="61" t="s">
        <v>521</v>
      </c>
      <c r="X1927" s="61">
        <v>311</v>
      </c>
      <c r="AB1927" s="136" t="s">
        <v>414</v>
      </c>
      <c r="AC1927" s="179">
        <v>6669616</v>
      </c>
      <c r="AD1927" s="180" t="s">
        <v>2111</v>
      </c>
      <c r="AE1927" s="139">
        <v>13785.48</v>
      </c>
      <c r="AF1927" s="17">
        <v>243560.68</v>
      </c>
      <c r="AG1927" s="17">
        <v>219676.64</v>
      </c>
      <c r="AH1927" s="140">
        <v>314492.35999999969</v>
      </c>
      <c r="AI1927" s="141">
        <v>117816.11000000002</v>
      </c>
      <c r="AJ1927" s="142">
        <v>353448.33000000007</v>
      </c>
      <c r="AK1927" s="121">
        <v>319901.44</v>
      </c>
      <c r="AL1927" s="142">
        <v>383881.728</v>
      </c>
      <c r="AM1927" s="181">
        <v>262076.96666666641</v>
      </c>
      <c r="AN1927" s="141">
        <v>372316.83333333326</v>
      </c>
      <c r="AO1927" s="140">
        <v>382785.99428571417</v>
      </c>
      <c r="AP1927" s="140">
        <v>461486.51999999996</v>
      </c>
      <c r="AQ1927" s="140">
        <v>461486.51999999973</v>
      </c>
      <c r="AR1927" s="142">
        <v>-108038.18999999965</v>
      </c>
      <c r="AS1927" s="143">
        <v>-0.30566897854631153</v>
      </c>
      <c r="AT1927" s="142">
        <v>-146994.16000000003</v>
      </c>
      <c r="AU1927" s="143">
        <v>-0.46740137025904277</v>
      </c>
      <c r="AV1927" s="142">
        <v>-241809.87999999971</v>
      </c>
      <c r="AW1927" s="143">
        <v>-1.1007537260220281</v>
      </c>
      <c r="AX1927" s="142">
        <v>-108038.18999999989</v>
      </c>
      <c r="AY1927" s="143">
        <v>-0.30566897854631214</v>
      </c>
      <c r="AZ1927" s="142">
        <v>-146994.16000000027</v>
      </c>
      <c r="BA1927" s="143">
        <v>-0.46740137025904355</v>
      </c>
      <c r="BB1927" s="142">
        <v>2.3283064365386963E-10</v>
      </c>
      <c r="BC1927" s="143">
        <v>5.0452317362134357E-16</v>
      </c>
      <c r="BE1927" s="139">
        <v>38457.20999999997</v>
      </c>
      <c r="BF1927" s="139">
        <v>38457.20999999997</v>
      </c>
      <c r="BG1927" s="139">
        <v>38457.20999999997</v>
      </c>
      <c r="BH1927" s="139">
        <v>38457.20999999997</v>
      </c>
      <c r="BI1927" s="139">
        <v>38457.20999999997</v>
      </c>
      <c r="BJ1927" s="139">
        <v>38457.20999999997</v>
      </c>
      <c r="BK1927" s="139">
        <v>38457.20999999997</v>
      </c>
      <c r="BL1927" s="139">
        <v>38457.20999999997</v>
      </c>
      <c r="BM1927" s="139">
        <v>38457.20999999997</v>
      </c>
      <c r="BN1927" s="139">
        <v>38457.20999999997</v>
      </c>
      <c r="BO1927" s="139">
        <v>38457.20999999997</v>
      </c>
      <c r="BP1927" s="139">
        <v>38457.20999999997</v>
      </c>
      <c r="BQ1927" s="144">
        <v>461486.51999999961</v>
      </c>
    </row>
    <row r="1928" spans="11:69" x14ac:dyDescent="0.25">
      <c r="K1928" s="135" t="s">
        <v>328</v>
      </c>
      <c r="N1928" s="61" t="s">
        <v>3739</v>
      </c>
      <c r="V1928" s="61" t="s">
        <v>490</v>
      </c>
      <c r="W1928" s="61" t="s">
        <v>521</v>
      </c>
      <c r="X1928" s="61">
        <v>311</v>
      </c>
      <c r="AB1928" s="136" t="s">
        <v>414</v>
      </c>
      <c r="AC1928" s="179">
        <v>6669628</v>
      </c>
      <c r="AD1928" s="180" t="s">
        <v>3740</v>
      </c>
      <c r="AE1928" s="139">
        <v>190.19</v>
      </c>
      <c r="AF1928" s="17">
        <v>2109.4899999999998</v>
      </c>
      <c r="AG1928" s="17">
        <v>3676.38</v>
      </c>
      <c r="AH1928" s="140">
        <v>5999.625555555559</v>
      </c>
      <c r="AI1928" s="141">
        <v>1833.52</v>
      </c>
      <c r="AJ1928" s="142">
        <v>5500.5599999999995</v>
      </c>
      <c r="AK1928" s="121">
        <v>4459.9699999999993</v>
      </c>
      <c r="AL1928" s="142">
        <v>5351.9639999999999</v>
      </c>
      <c r="AM1928" s="181">
        <v>4999.6879629629666</v>
      </c>
      <c r="AN1928" s="141">
        <v>5459.9075925925918</v>
      </c>
      <c r="AO1928" s="140">
        <v>5646.2742857142903</v>
      </c>
      <c r="AP1928" s="140">
        <v>4765.25</v>
      </c>
      <c r="AQ1928" s="140">
        <v>4765.2500000000045</v>
      </c>
      <c r="AR1928" s="142">
        <v>735.30999999999494</v>
      </c>
      <c r="AS1928" s="143">
        <v>0.13367911630815682</v>
      </c>
      <c r="AT1928" s="142">
        <v>1234.3755555555545</v>
      </c>
      <c r="AU1928" s="143">
        <v>0.20574209909025773</v>
      </c>
      <c r="AV1928" s="142">
        <v>-1088.8700000000044</v>
      </c>
      <c r="AW1928" s="143">
        <v>-0.29617993787367042</v>
      </c>
      <c r="AX1928" s="142">
        <v>735.30999999999949</v>
      </c>
      <c r="AY1928" s="143">
        <v>0.13367911630815763</v>
      </c>
      <c r="AZ1928" s="142">
        <v>1234.375555555559</v>
      </c>
      <c r="BA1928" s="143">
        <v>0.20574209909025851</v>
      </c>
      <c r="BB1928" s="142">
        <v>-4.5474735088646412E-12</v>
      </c>
      <c r="BC1928" s="143">
        <v>-9.5429904178472081E-16</v>
      </c>
      <c r="BE1928" s="139">
        <v>397.10416666666703</v>
      </c>
      <c r="BF1928" s="139">
        <v>397.10416666666703</v>
      </c>
      <c r="BG1928" s="139">
        <v>397.10416666666703</v>
      </c>
      <c r="BH1928" s="139">
        <v>397.10416666666703</v>
      </c>
      <c r="BI1928" s="139">
        <v>397.10416666666703</v>
      </c>
      <c r="BJ1928" s="139">
        <v>397.10416666666703</v>
      </c>
      <c r="BK1928" s="139">
        <v>397.10416666666703</v>
      </c>
      <c r="BL1928" s="139">
        <v>397.10416666666703</v>
      </c>
      <c r="BM1928" s="139">
        <v>397.10416666666703</v>
      </c>
      <c r="BN1928" s="139">
        <v>397.10416666666703</v>
      </c>
      <c r="BO1928" s="139">
        <v>397.10416666666703</v>
      </c>
      <c r="BP1928" s="139">
        <v>397.10416666666703</v>
      </c>
      <c r="BQ1928" s="144">
        <v>4765.2500000000045</v>
      </c>
    </row>
    <row r="1929" spans="11:69" x14ac:dyDescent="0.25">
      <c r="K1929" s="135" t="s">
        <v>328</v>
      </c>
      <c r="N1929" s="61" t="s">
        <v>3741</v>
      </c>
      <c r="V1929" s="61" t="s">
        <v>490</v>
      </c>
      <c r="W1929" s="61" t="s">
        <v>521</v>
      </c>
      <c r="X1929" s="61">
        <v>311</v>
      </c>
      <c r="AB1929" s="136" t="s">
        <v>414</v>
      </c>
      <c r="AC1929" s="179">
        <v>6669701</v>
      </c>
      <c r="AD1929" s="180" t="s">
        <v>3742</v>
      </c>
      <c r="AE1929" s="139">
        <v>0</v>
      </c>
      <c r="AF1929" s="17">
        <v>0</v>
      </c>
      <c r="AG1929" s="17">
        <v>2092.5</v>
      </c>
      <c r="AH1929" s="140">
        <v>0</v>
      </c>
      <c r="AI1929" s="141">
        <v>1970.68</v>
      </c>
      <c r="AJ1929" s="142">
        <v>5912.04</v>
      </c>
      <c r="AK1929" s="121">
        <v>2627.55</v>
      </c>
      <c r="AL1929" s="142">
        <v>3153.06</v>
      </c>
      <c r="AM1929" s="181">
        <v>0</v>
      </c>
      <c r="AN1929" s="141">
        <v>2627.55</v>
      </c>
      <c r="AO1929" s="140">
        <v>4504.3714285714304</v>
      </c>
      <c r="AP1929" s="140">
        <v>4063.18</v>
      </c>
      <c r="AQ1929" s="140">
        <v>4063.1799999999953</v>
      </c>
      <c r="AR1929" s="142">
        <v>1848.8600000000047</v>
      </c>
      <c r="AS1929" s="143">
        <v>0.3127279247095765</v>
      </c>
      <c r="AT1929" s="142">
        <v>-4063.1799999999953</v>
      </c>
      <c r="AU1929" s="143">
        <v>0</v>
      </c>
      <c r="AV1929" s="142">
        <v>-1970.6799999999953</v>
      </c>
      <c r="AW1929" s="143">
        <v>-0.94178255675029643</v>
      </c>
      <c r="AX1929" s="142">
        <v>1848.8600000000001</v>
      </c>
      <c r="AY1929" s="143">
        <v>0.31272792470957572</v>
      </c>
      <c r="AZ1929" s="142">
        <v>-4063.18</v>
      </c>
      <c r="BA1929" s="143">
        <v>0</v>
      </c>
      <c r="BB1929" s="142">
        <v>4.5474735088646412E-12</v>
      </c>
      <c r="BC1929" s="143">
        <v>1.1191907591749913E-15</v>
      </c>
      <c r="BE1929" s="139">
        <v>338.59833333333302</v>
      </c>
      <c r="BF1929" s="139">
        <v>338.59833333333302</v>
      </c>
      <c r="BG1929" s="139">
        <v>338.59833333333302</v>
      </c>
      <c r="BH1929" s="139">
        <v>338.59833333333302</v>
      </c>
      <c r="BI1929" s="139">
        <v>338.59833333333302</v>
      </c>
      <c r="BJ1929" s="139">
        <v>338.59833333333302</v>
      </c>
      <c r="BK1929" s="139">
        <v>338.59833333333302</v>
      </c>
      <c r="BL1929" s="139">
        <v>338.59833333333302</v>
      </c>
      <c r="BM1929" s="139">
        <v>338.59833333333302</v>
      </c>
      <c r="BN1929" s="139">
        <v>338.59833333333302</v>
      </c>
      <c r="BO1929" s="139">
        <v>338.59833333333302</v>
      </c>
      <c r="BP1929" s="139">
        <v>338.59833333333302</v>
      </c>
      <c r="BQ1929" s="144">
        <v>4063.1799999999953</v>
      </c>
    </row>
    <row r="1930" spans="11:69" x14ac:dyDescent="0.25">
      <c r="K1930" s="135" t="s">
        <v>328</v>
      </c>
      <c r="N1930" s="61" t="s">
        <v>2112</v>
      </c>
      <c r="V1930" s="61" t="s">
        <v>490</v>
      </c>
      <c r="W1930" s="61" t="s">
        <v>521</v>
      </c>
      <c r="X1930" s="61">
        <v>311</v>
      </c>
      <c r="AB1930" s="136" t="s">
        <v>414</v>
      </c>
      <c r="AC1930" s="179">
        <v>6669704</v>
      </c>
      <c r="AD1930" s="180" t="s">
        <v>2113</v>
      </c>
      <c r="AE1930" s="139">
        <v>0</v>
      </c>
      <c r="AF1930" s="17">
        <v>-5.5</v>
      </c>
      <c r="AG1930" s="17">
        <v>0</v>
      </c>
      <c r="AH1930" s="140">
        <v>0</v>
      </c>
      <c r="AI1930" s="141">
        <v>0</v>
      </c>
      <c r="AJ1930" s="142">
        <v>0</v>
      </c>
      <c r="AK1930" s="121">
        <v>0</v>
      </c>
      <c r="AL1930" s="142">
        <v>0</v>
      </c>
      <c r="AM1930" s="181">
        <v>0</v>
      </c>
      <c r="AN1930" s="141">
        <v>0</v>
      </c>
      <c r="AO1930" s="140">
        <v>0</v>
      </c>
      <c r="AP1930" s="140">
        <v>0</v>
      </c>
      <c r="AQ1930" s="140">
        <v>0</v>
      </c>
      <c r="AR1930" s="142">
        <v>0</v>
      </c>
      <c r="AS1930" s="143">
        <v>0</v>
      </c>
      <c r="AT1930" s="142">
        <v>0</v>
      </c>
      <c r="AU1930" s="143">
        <v>0</v>
      </c>
      <c r="AV1930" s="142">
        <v>0</v>
      </c>
      <c r="AW1930" s="143">
        <v>0</v>
      </c>
      <c r="AX1930" s="142">
        <v>0</v>
      </c>
      <c r="AY1930" s="143">
        <v>0</v>
      </c>
      <c r="AZ1930" s="142">
        <v>0</v>
      </c>
      <c r="BA1930" s="143">
        <v>0</v>
      </c>
      <c r="BB1930" s="142">
        <v>0</v>
      </c>
      <c r="BC1930" s="143">
        <v>0</v>
      </c>
      <c r="BE1930" s="139">
        <v>0</v>
      </c>
      <c r="BF1930" s="139">
        <v>0</v>
      </c>
      <c r="BG1930" s="139">
        <v>0</v>
      </c>
      <c r="BH1930" s="139">
        <v>0</v>
      </c>
      <c r="BI1930" s="139">
        <v>0</v>
      </c>
      <c r="BJ1930" s="139">
        <v>0</v>
      </c>
      <c r="BK1930" s="139">
        <v>0</v>
      </c>
      <c r="BL1930" s="139">
        <v>0</v>
      </c>
      <c r="BM1930" s="139">
        <v>0</v>
      </c>
      <c r="BN1930" s="139">
        <v>0</v>
      </c>
      <c r="BO1930" s="139">
        <v>0</v>
      </c>
      <c r="BP1930" s="139">
        <v>0</v>
      </c>
      <c r="BQ1930" s="144">
        <v>0</v>
      </c>
    </row>
    <row r="1931" spans="11:69" x14ac:dyDescent="0.25">
      <c r="K1931" s="135" t="s">
        <v>328</v>
      </c>
      <c r="N1931" s="61" t="s">
        <v>3743</v>
      </c>
      <c r="V1931" s="61" t="s">
        <v>490</v>
      </c>
      <c r="W1931" s="61" t="s">
        <v>521</v>
      </c>
      <c r="X1931" s="61">
        <v>311</v>
      </c>
      <c r="AB1931" s="136" t="s">
        <v>414</v>
      </c>
      <c r="AC1931" s="179">
        <v>6669708</v>
      </c>
      <c r="AD1931" s="180" t="s">
        <v>3744</v>
      </c>
      <c r="AE1931" s="139">
        <v>220.95</v>
      </c>
      <c r="AF1931" s="17">
        <v>1747.93</v>
      </c>
      <c r="AG1931" s="17">
        <v>12310.96</v>
      </c>
      <c r="AH1931" s="140">
        <v>14999.722222222223</v>
      </c>
      <c r="AI1931" s="141">
        <v>3953.3399999999997</v>
      </c>
      <c r="AJ1931" s="142">
        <v>11860.019999999999</v>
      </c>
      <c r="AK1931" s="121">
        <v>8263.15</v>
      </c>
      <c r="AL1931" s="142">
        <v>9915.7799999999988</v>
      </c>
      <c r="AM1931" s="181">
        <v>12499.76851851852</v>
      </c>
      <c r="AN1931" s="141">
        <v>10763.103703703702</v>
      </c>
      <c r="AO1931" s="140">
        <v>9360.0342857142805</v>
      </c>
      <c r="AP1931" s="140">
        <v>21650.48</v>
      </c>
      <c r="AQ1931" s="140">
        <v>21650.480000000036</v>
      </c>
      <c r="AR1931" s="142">
        <v>-9790.4600000000373</v>
      </c>
      <c r="AS1931" s="143">
        <v>-0.82550113743484732</v>
      </c>
      <c r="AT1931" s="142">
        <v>-6650.7577777778133</v>
      </c>
      <c r="AU1931" s="143">
        <v>-0.44339206281598043</v>
      </c>
      <c r="AV1931" s="142">
        <v>-9339.5200000000368</v>
      </c>
      <c r="AW1931" s="143">
        <v>-0.75863458251834448</v>
      </c>
      <c r="AX1931" s="142">
        <v>-9790.4600000000009</v>
      </c>
      <c r="AY1931" s="143">
        <v>-0.82550113743484432</v>
      </c>
      <c r="AZ1931" s="142">
        <v>-6650.7577777777769</v>
      </c>
      <c r="BA1931" s="143">
        <v>-0.44339206281597798</v>
      </c>
      <c r="BB1931" s="142">
        <v>-3.637978807091713E-11</v>
      </c>
      <c r="BC1931" s="143">
        <v>-1.6803224718767035E-15</v>
      </c>
      <c r="BE1931" s="139">
        <v>1804.2066666666699</v>
      </c>
      <c r="BF1931" s="139">
        <v>1804.2066666666699</v>
      </c>
      <c r="BG1931" s="139">
        <v>1804.2066666666699</v>
      </c>
      <c r="BH1931" s="139">
        <v>1804.2066666666699</v>
      </c>
      <c r="BI1931" s="139">
        <v>1804.2066666666699</v>
      </c>
      <c r="BJ1931" s="139">
        <v>1804.2066666666699</v>
      </c>
      <c r="BK1931" s="139">
        <v>1804.2066666666699</v>
      </c>
      <c r="BL1931" s="139">
        <v>1804.2066666666699</v>
      </c>
      <c r="BM1931" s="139">
        <v>1804.2066666666699</v>
      </c>
      <c r="BN1931" s="139">
        <v>1804.2066666666699</v>
      </c>
      <c r="BO1931" s="139">
        <v>1804.2066666666699</v>
      </c>
      <c r="BP1931" s="139">
        <v>1804.2066666666699</v>
      </c>
      <c r="BQ1931" s="144">
        <v>21650.48000000004</v>
      </c>
    </row>
    <row r="1932" spans="11:69" x14ac:dyDescent="0.25">
      <c r="K1932" s="135" t="s">
        <v>328</v>
      </c>
      <c r="N1932" s="61" t="s">
        <v>3745</v>
      </c>
      <c r="V1932" s="61" t="s">
        <v>490</v>
      </c>
      <c r="W1932" s="61" t="s">
        <v>521</v>
      </c>
      <c r="X1932" s="61">
        <v>311</v>
      </c>
      <c r="AB1932" s="136" t="s">
        <v>414</v>
      </c>
      <c r="AC1932" s="179">
        <v>6669709</v>
      </c>
      <c r="AD1932" s="180" t="s">
        <v>3746</v>
      </c>
      <c r="AE1932" s="139">
        <v>0</v>
      </c>
      <c r="AF1932" s="17">
        <v>1330</v>
      </c>
      <c r="AG1932" s="17">
        <v>0</v>
      </c>
      <c r="AH1932" s="140">
        <v>0</v>
      </c>
      <c r="AI1932" s="141">
        <v>95.65</v>
      </c>
      <c r="AJ1932" s="142">
        <v>286.95000000000005</v>
      </c>
      <c r="AK1932" s="121">
        <v>95.65</v>
      </c>
      <c r="AL1932" s="142">
        <v>114.78000000000002</v>
      </c>
      <c r="AM1932" s="181">
        <v>0</v>
      </c>
      <c r="AN1932" s="141">
        <v>95.65</v>
      </c>
      <c r="AO1932" s="140">
        <v>163.97142857142899</v>
      </c>
      <c r="AP1932" s="140">
        <v>95.65</v>
      </c>
      <c r="AQ1932" s="140">
        <v>95.649999999999963</v>
      </c>
      <c r="AR1932" s="142">
        <v>191.30000000000007</v>
      </c>
      <c r="AS1932" s="143">
        <v>0.66666666666666685</v>
      </c>
      <c r="AT1932" s="142">
        <v>-95.649999999999963</v>
      </c>
      <c r="AU1932" s="143">
        <v>0</v>
      </c>
      <c r="AV1932" s="142">
        <v>-95.649999999999963</v>
      </c>
      <c r="AW1932" s="143">
        <v>0</v>
      </c>
      <c r="AX1932" s="142">
        <v>191.30000000000004</v>
      </c>
      <c r="AY1932" s="143">
        <v>0.66666666666666674</v>
      </c>
      <c r="AZ1932" s="142">
        <v>-95.65</v>
      </c>
      <c r="BA1932" s="143">
        <v>0</v>
      </c>
      <c r="BB1932" s="142">
        <v>4.2632564145606011E-14</v>
      </c>
      <c r="BC1932" s="143">
        <v>4.4571420957246217E-16</v>
      </c>
      <c r="BE1932" s="139">
        <v>7.9708333333333297</v>
      </c>
      <c r="BF1932" s="139">
        <v>7.9708333333333297</v>
      </c>
      <c r="BG1932" s="139">
        <v>7.9708333333333297</v>
      </c>
      <c r="BH1932" s="139">
        <v>7.9708333333333297</v>
      </c>
      <c r="BI1932" s="139">
        <v>7.9708333333333297</v>
      </c>
      <c r="BJ1932" s="139">
        <v>7.9708333333333297</v>
      </c>
      <c r="BK1932" s="139">
        <v>7.9708333333333297</v>
      </c>
      <c r="BL1932" s="139">
        <v>7.9708333333333297</v>
      </c>
      <c r="BM1932" s="139">
        <v>7.9708333333333297</v>
      </c>
      <c r="BN1932" s="139">
        <v>7.9708333333333297</v>
      </c>
      <c r="BO1932" s="139">
        <v>7.9708333333333297</v>
      </c>
      <c r="BP1932" s="139">
        <v>7.9708333333333297</v>
      </c>
      <c r="BQ1932" s="144">
        <v>95.649999999999963</v>
      </c>
    </row>
    <row r="1933" spans="11:69" x14ac:dyDescent="0.25">
      <c r="K1933" s="135" t="s">
        <v>328</v>
      </c>
      <c r="N1933" s="61" t="s">
        <v>2114</v>
      </c>
      <c r="V1933" s="61" t="s">
        <v>490</v>
      </c>
      <c r="W1933" s="61" t="s">
        <v>521</v>
      </c>
      <c r="X1933" s="61">
        <v>311</v>
      </c>
      <c r="AB1933" s="136" t="s">
        <v>414</v>
      </c>
      <c r="AC1933" s="179">
        <v>6669731</v>
      </c>
      <c r="AD1933" s="180" t="s">
        <v>2115</v>
      </c>
      <c r="AE1933" s="139">
        <v>15910.03</v>
      </c>
      <c r="AF1933" s="17">
        <v>73844.450000000012</v>
      </c>
      <c r="AG1933" s="17">
        <v>83190.3</v>
      </c>
      <c r="AH1933" s="140">
        <v>93094.38948249619</v>
      </c>
      <c r="AI1933" s="141">
        <v>17764.37</v>
      </c>
      <c r="AJ1933" s="142">
        <v>53293.11</v>
      </c>
      <c r="AK1933" s="121">
        <v>77226.590000000011</v>
      </c>
      <c r="AL1933" s="142">
        <v>92671.908000000025</v>
      </c>
      <c r="AM1933" s="181">
        <v>77578.657902080158</v>
      </c>
      <c r="AN1933" s="141">
        <v>92742.321580416043</v>
      </c>
      <c r="AO1933" s="140">
        <v>95458.405714285691</v>
      </c>
      <c r="AP1933" s="140">
        <v>90989.530000000013</v>
      </c>
      <c r="AQ1933" s="140">
        <v>90989.529999999955</v>
      </c>
      <c r="AR1933" s="142">
        <v>-37696.419999999955</v>
      </c>
      <c r="AS1933" s="143">
        <v>-0.70734134299912232</v>
      </c>
      <c r="AT1933" s="142">
        <v>2104.8594824962347</v>
      </c>
      <c r="AU1933" s="143">
        <v>2.2609949903500844E-2</v>
      </c>
      <c r="AV1933" s="142">
        <v>-7799.2299999999523</v>
      </c>
      <c r="AW1933" s="143">
        <v>-9.375167537561413E-2</v>
      </c>
      <c r="AX1933" s="142">
        <v>-37696.420000000013</v>
      </c>
      <c r="AY1933" s="143">
        <v>-0.70734134299912343</v>
      </c>
      <c r="AZ1933" s="142">
        <v>2104.8594824961765</v>
      </c>
      <c r="BA1933" s="143">
        <v>2.260994990350022E-2</v>
      </c>
      <c r="BB1933" s="142">
        <v>5.8207660913467407E-11</v>
      </c>
      <c r="BC1933" s="143">
        <v>6.3971822816831122E-16</v>
      </c>
      <c r="BE1933" s="139">
        <v>7582.4608333333299</v>
      </c>
      <c r="BF1933" s="139">
        <v>7582.4608333333299</v>
      </c>
      <c r="BG1933" s="139">
        <v>7582.4608333333299</v>
      </c>
      <c r="BH1933" s="139">
        <v>7582.4608333333299</v>
      </c>
      <c r="BI1933" s="139">
        <v>7582.4608333333299</v>
      </c>
      <c r="BJ1933" s="139">
        <v>7582.4608333333299</v>
      </c>
      <c r="BK1933" s="139">
        <v>7582.4608333333299</v>
      </c>
      <c r="BL1933" s="139">
        <v>7582.4608333333299</v>
      </c>
      <c r="BM1933" s="139">
        <v>7582.4608333333299</v>
      </c>
      <c r="BN1933" s="139">
        <v>7582.4608333333299</v>
      </c>
      <c r="BO1933" s="139">
        <v>7582.4608333333299</v>
      </c>
      <c r="BP1933" s="139">
        <v>7582.4608333333299</v>
      </c>
      <c r="BQ1933" s="144">
        <v>90989.529999999955</v>
      </c>
    </row>
    <row r="1934" spans="11:69" x14ac:dyDescent="0.25">
      <c r="K1934" s="135" t="s">
        <v>328</v>
      </c>
      <c r="N1934" s="61" t="s">
        <v>2116</v>
      </c>
      <c r="V1934" s="61" t="s">
        <v>490</v>
      </c>
      <c r="W1934" s="61" t="s">
        <v>521</v>
      </c>
      <c r="X1934" s="61">
        <v>311</v>
      </c>
      <c r="AB1934" s="136" t="s">
        <v>414</v>
      </c>
      <c r="AC1934" s="179">
        <v>6669733</v>
      </c>
      <c r="AD1934" s="180" t="s">
        <v>2117</v>
      </c>
      <c r="AE1934" s="139">
        <v>0</v>
      </c>
      <c r="AF1934" s="17">
        <v>1264.21</v>
      </c>
      <c r="AG1934" s="17">
        <v>3362.23</v>
      </c>
      <c r="AH1934" s="140">
        <v>6724.8399999999947</v>
      </c>
      <c r="AI1934" s="141">
        <v>0</v>
      </c>
      <c r="AJ1934" s="142">
        <v>0</v>
      </c>
      <c r="AK1934" s="121">
        <v>1500</v>
      </c>
      <c r="AL1934" s="142">
        <v>1800</v>
      </c>
      <c r="AM1934" s="181">
        <v>5604.0333333333292</v>
      </c>
      <c r="AN1934" s="141">
        <v>2620.8066666666655</v>
      </c>
      <c r="AO1934" s="140">
        <v>0</v>
      </c>
      <c r="AP1934" s="140">
        <v>5620.23</v>
      </c>
      <c r="AQ1934" s="140">
        <v>5620.23</v>
      </c>
      <c r="AR1934" s="142">
        <v>-5620.23</v>
      </c>
      <c r="AS1934" s="143">
        <v>0</v>
      </c>
      <c r="AT1934" s="142">
        <v>1104.6099999999951</v>
      </c>
      <c r="AU1934" s="143">
        <v>0.16425818309431839</v>
      </c>
      <c r="AV1934" s="142">
        <v>-2257.9999999999995</v>
      </c>
      <c r="AW1934" s="143">
        <v>-0.67157808954176235</v>
      </c>
      <c r="AX1934" s="142">
        <v>-5620.23</v>
      </c>
      <c r="AY1934" s="143">
        <v>0</v>
      </c>
      <c r="AZ1934" s="142">
        <v>1104.6099999999951</v>
      </c>
      <c r="BA1934" s="143">
        <v>0.16425818309431839</v>
      </c>
      <c r="BB1934" s="142">
        <v>0</v>
      </c>
      <c r="BC1934" s="143">
        <v>0</v>
      </c>
      <c r="BE1934" s="139">
        <v>468.35250000000002</v>
      </c>
      <c r="BF1934" s="139">
        <v>468.35250000000002</v>
      </c>
      <c r="BG1934" s="139">
        <v>468.35250000000002</v>
      </c>
      <c r="BH1934" s="139">
        <v>468.35250000000002</v>
      </c>
      <c r="BI1934" s="139">
        <v>468.35250000000002</v>
      </c>
      <c r="BJ1934" s="139">
        <v>468.35250000000002</v>
      </c>
      <c r="BK1934" s="139">
        <v>468.35250000000002</v>
      </c>
      <c r="BL1934" s="139">
        <v>468.35250000000002</v>
      </c>
      <c r="BM1934" s="139">
        <v>468.35250000000002</v>
      </c>
      <c r="BN1934" s="139">
        <v>468.35250000000002</v>
      </c>
      <c r="BO1934" s="139">
        <v>468.35250000000002</v>
      </c>
      <c r="BP1934" s="139">
        <v>468.35250000000002</v>
      </c>
      <c r="BQ1934" s="144">
        <v>5620.2300000000005</v>
      </c>
    </row>
    <row r="1935" spans="11:69" x14ac:dyDescent="0.25">
      <c r="K1935" s="135" t="s">
        <v>328</v>
      </c>
      <c r="N1935" s="61" t="s">
        <v>2118</v>
      </c>
      <c r="V1935" s="61" t="s">
        <v>490</v>
      </c>
      <c r="W1935" s="61" t="s">
        <v>521</v>
      </c>
      <c r="X1935" s="61">
        <v>311</v>
      </c>
      <c r="AB1935" s="136" t="s">
        <v>414</v>
      </c>
      <c r="AC1935" s="179">
        <v>6669802</v>
      </c>
      <c r="AD1935" s="180" t="s">
        <v>2119</v>
      </c>
      <c r="AE1935" s="139">
        <v>0</v>
      </c>
      <c r="AF1935" s="17">
        <v>0</v>
      </c>
      <c r="AG1935" s="17">
        <v>0</v>
      </c>
      <c r="AH1935" s="140">
        <v>73952.199999999953</v>
      </c>
      <c r="AI1935" s="141">
        <v>20281.34</v>
      </c>
      <c r="AJ1935" s="142">
        <v>60844.020000000004</v>
      </c>
      <c r="AK1935" s="121">
        <v>52727.71</v>
      </c>
      <c r="AL1935" s="142">
        <v>63273.251999999993</v>
      </c>
      <c r="AM1935" s="181">
        <v>61626.833333333285</v>
      </c>
      <c r="AN1935" s="141">
        <v>65053.076666666668</v>
      </c>
      <c r="AO1935" s="140">
        <v>63465.565714285702</v>
      </c>
      <c r="AP1935" s="140">
        <v>0</v>
      </c>
      <c r="AQ1935" s="140">
        <v>0</v>
      </c>
      <c r="AR1935" s="142">
        <v>60844.020000000004</v>
      </c>
      <c r="AS1935" s="143">
        <v>1</v>
      </c>
      <c r="AT1935" s="142">
        <v>73952.199999999953</v>
      </c>
      <c r="AU1935" s="143">
        <v>1</v>
      </c>
      <c r="AV1935" s="142">
        <v>0</v>
      </c>
      <c r="AW1935" s="143">
        <v>0</v>
      </c>
      <c r="AX1935" s="142">
        <v>60844.020000000004</v>
      </c>
      <c r="AY1935" s="143">
        <v>1</v>
      </c>
      <c r="AZ1935" s="142">
        <v>73952.199999999953</v>
      </c>
      <c r="BA1935" s="143">
        <v>1</v>
      </c>
      <c r="BB1935" s="142">
        <v>0</v>
      </c>
      <c r="BC1935" s="143">
        <v>0</v>
      </c>
      <c r="BE1935" s="139">
        <v>0</v>
      </c>
      <c r="BF1935" s="139">
        <v>0</v>
      </c>
      <c r="BG1935" s="139">
        <v>0</v>
      </c>
      <c r="BH1935" s="139">
        <v>0</v>
      </c>
      <c r="BI1935" s="139">
        <v>0</v>
      </c>
      <c r="BJ1935" s="139">
        <v>0</v>
      </c>
      <c r="BK1935" s="139">
        <v>0</v>
      </c>
      <c r="BL1935" s="139">
        <v>0</v>
      </c>
      <c r="BM1935" s="139">
        <v>0</v>
      </c>
      <c r="BN1935" s="139">
        <v>0</v>
      </c>
      <c r="BO1935" s="139">
        <v>0</v>
      </c>
      <c r="BP1935" s="139">
        <v>0</v>
      </c>
      <c r="BQ1935" s="144">
        <v>0</v>
      </c>
    </row>
    <row r="1936" spans="11:69" x14ac:dyDescent="0.25">
      <c r="K1936" s="135" t="s">
        <v>328</v>
      </c>
      <c r="N1936" s="61" t="s">
        <v>3747</v>
      </c>
      <c r="V1936" s="61" t="s">
        <v>490</v>
      </c>
      <c r="W1936" s="61" t="s">
        <v>521</v>
      </c>
      <c r="X1936" s="61">
        <v>311</v>
      </c>
      <c r="AB1936" s="136" t="s">
        <v>414</v>
      </c>
      <c r="AC1936" s="179">
        <v>6669831</v>
      </c>
      <c r="AD1936" s="180" t="s">
        <v>3748</v>
      </c>
      <c r="AE1936" s="139">
        <v>12216.44</v>
      </c>
      <c r="AF1936" s="17">
        <v>36514.930000000008</v>
      </c>
      <c r="AG1936" s="17">
        <v>59812.74</v>
      </c>
      <c r="AH1936" s="140">
        <v>15931.888888888921</v>
      </c>
      <c r="AI1936" s="141">
        <v>16841.59</v>
      </c>
      <c r="AJ1936" s="142">
        <v>50524.770000000004</v>
      </c>
      <c r="AK1936" s="121">
        <v>45034.36</v>
      </c>
      <c r="AL1936" s="142">
        <v>54041.231999999996</v>
      </c>
      <c r="AM1936" s="181">
        <v>13276.5740740741</v>
      </c>
      <c r="AN1936" s="141">
        <v>47689.674814814818</v>
      </c>
      <c r="AO1936" s="140">
        <v>51273.942857142902</v>
      </c>
      <c r="AP1936" s="140">
        <v>15932</v>
      </c>
      <c r="AQ1936" s="140">
        <v>15932.000000000038</v>
      </c>
      <c r="AR1936" s="142">
        <v>34592.769999999968</v>
      </c>
      <c r="AS1936" s="143">
        <v>0.68466951952477895</v>
      </c>
      <c r="AT1936" s="142">
        <v>-0.11111111111677019</v>
      </c>
      <c r="AU1936" s="143">
        <v>-6.9741329412773099E-6</v>
      </c>
      <c r="AV1936" s="142">
        <v>43880.739999999962</v>
      </c>
      <c r="AW1936" s="143">
        <v>0.73363534257082963</v>
      </c>
      <c r="AX1936" s="142">
        <v>34592.770000000004</v>
      </c>
      <c r="AY1936" s="143">
        <v>0.68466951952477961</v>
      </c>
      <c r="AZ1936" s="142">
        <v>-0.11111111107857141</v>
      </c>
      <c r="BA1936" s="143">
        <v>-6.9741329388796798E-6</v>
      </c>
      <c r="BB1936" s="142">
        <v>-3.8198777474462986E-11</v>
      </c>
      <c r="BC1936" s="143">
        <v>-2.3976134493135191E-15</v>
      </c>
      <c r="BE1936" s="139">
        <v>1327.6666666666699</v>
      </c>
      <c r="BF1936" s="139">
        <v>1327.6666666666699</v>
      </c>
      <c r="BG1936" s="139">
        <v>1327.6666666666699</v>
      </c>
      <c r="BH1936" s="139">
        <v>1327.6666666666699</v>
      </c>
      <c r="BI1936" s="139">
        <v>1327.6666666666699</v>
      </c>
      <c r="BJ1936" s="139">
        <v>1327.6666666666699</v>
      </c>
      <c r="BK1936" s="139">
        <v>1327.6666666666699</v>
      </c>
      <c r="BL1936" s="139">
        <v>1327.6666666666699</v>
      </c>
      <c r="BM1936" s="139">
        <v>1327.6666666666699</v>
      </c>
      <c r="BN1936" s="139">
        <v>1327.6666666666699</v>
      </c>
      <c r="BO1936" s="139">
        <v>1327.6666666666699</v>
      </c>
      <c r="BP1936" s="139">
        <v>1327.6666666666699</v>
      </c>
      <c r="BQ1936" s="144">
        <v>15932.000000000038</v>
      </c>
    </row>
    <row r="1937" spans="11:69" x14ac:dyDescent="0.25">
      <c r="K1937" s="135" t="s">
        <v>328</v>
      </c>
      <c r="N1937" s="61" t="s">
        <v>2120</v>
      </c>
      <c r="V1937" s="61" t="s">
        <v>490</v>
      </c>
      <c r="W1937" s="61" t="s">
        <v>521</v>
      </c>
      <c r="X1937" s="61">
        <v>311</v>
      </c>
      <c r="AB1937" s="136" t="s">
        <v>414</v>
      </c>
      <c r="AC1937" s="179">
        <v>6669840</v>
      </c>
      <c r="AD1937" s="180" t="s">
        <v>2121</v>
      </c>
      <c r="AE1937" s="139">
        <v>13508.9</v>
      </c>
      <c r="AF1937" s="17">
        <v>95722.3</v>
      </c>
      <c r="AG1937" s="17">
        <v>102469.32</v>
      </c>
      <c r="AH1937" s="140">
        <v>26718.227382039626</v>
      </c>
      <c r="AI1937" s="141">
        <v>19878.419999999998</v>
      </c>
      <c r="AJ1937" s="142">
        <v>59635.259999999995</v>
      </c>
      <c r="AK1937" s="121">
        <v>42514.67</v>
      </c>
      <c r="AL1937" s="142">
        <v>51017.603999999992</v>
      </c>
      <c r="AM1937" s="181">
        <v>22265.189485033021</v>
      </c>
      <c r="AN1937" s="141">
        <v>46967.707897006607</v>
      </c>
      <c r="AO1937" s="140">
        <v>53657.091428571519</v>
      </c>
      <c r="AP1937" s="140">
        <v>212644.16999999998</v>
      </c>
      <c r="AQ1937" s="140">
        <v>212644.17000000016</v>
      </c>
      <c r="AR1937" s="142">
        <v>-153008.91000000015</v>
      </c>
      <c r="AS1937" s="143">
        <v>-2.5657456679152597</v>
      </c>
      <c r="AT1937" s="142">
        <v>-185925.94261796054</v>
      </c>
      <c r="AU1937" s="143">
        <v>-6.9587678837909213</v>
      </c>
      <c r="AV1937" s="142">
        <v>-110174.85000000015</v>
      </c>
      <c r="AW1937" s="143">
        <v>-1.0751984106071959</v>
      </c>
      <c r="AX1937" s="142">
        <v>-153008.90999999997</v>
      </c>
      <c r="AY1937" s="143">
        <v>-2.5657456679152566</v>
      </c>
      <c r="AZ1937" s="142">
        <v>-185925.94261796036</v>
      </c>
      <c r="BA1937" s="143">
        <v>-6.958767883790915</v>
      </c>
      <c r="BB1937" s="142">
        <v>-1.7462298274040222E-10</v>
      </c>
      <c r="BC1937" s="143">
        <v>-8.2119807347834763E-16</v>
      </c>
      <c r="BE1937" s="139">
        <v>17720.347500000011</v>
      </c>
      <c r="BF1937" s="139">
        <v>17720.347500000011</v>
      </c>
      <c r="BG1937" s="139">
        <v>17720.347500000011</v>
      </c>
      <c r="BH1937" s="139">
        <v>17720.347500000011</v>
      </c>
      <c r="BI1937" s="139">
        <v>17720.347500000011</v>
      </c>
      <c r="BJ1937" s="139">
        <v>17720.347500000011</v>
      </c>
      <c r="BK1937" s="139">
        <v>17720.347500000011</v>
      </c>
      <c r="BL1937" s="139">
        <v>17720.347500000011</v>
      </c>
      <c r="BM1937" s="139">
        <v>17720.347500000011</v>
      </c>
      <c r="BN1937" s="139">
        <v>17720.347500000011</v>
      </c>
      <c r="BO1937" s="139">
        <v>17720.347500000011</v>
      </c>
      <c r="BP1937" s="139">
        <v>17720.347500000011</v>
      </c>
      <c r="BQ1937" s="144">
        <v>212644.17000000007</v>
      </c>
    </row>
    <row r="1938" spans="11:69" x14ac:dyDescent="0.25">
      <c r="K1938" s="135" t="s">
        <v>328</v>
      </c>
      <c r="N1938" s="61" t="s">
        <v>2122</v>
      </c>
      <c r="V1938" s="61" t="s">
        <v>490</v>
      </c>
      <c r="W1938" s="61" t="s">
        <v>521</v>
      </c>
      <c r="X1938" s="61">
        <v>311</v>
      </c>
      <c r="AB1938" s="136" t="s">
        <v>414</v>
      </c>
      <c r="AC1938" s="179">
        <v>6669842</v>
      </c>
      <c r="AD1938" s="180" t="s">
        <v>2123</v>
      </c>
      <c r="AE1938" s="139">
        <v>4500</v>
      </c>
      <c r="AF1938" s="17">
        <v>39319.42</v>
      </c>
      <c r="AG1938" s="17">
        <v>4282.9799999999996</v>
      </c>
      <c r="AH1938" s="140">
        <v>4282.9800000000005</v>
      </c>
      <c r="AI1938" s="141">
        <v>0</v>
      </c>
      <c r="AJ1938" s="142">
        <v>0</v>
      </c>
      <c r="AK1938" s="121">
        <v>3498</v>
      </c>
      <c r="AL1938" s="142">
        <v>4197.6000000000004</v>
      </c>
      <c r="AM1938" s="181">
        <v>3569.15</v>
      </c>
      <c r="AN1938" s="141">
        <v>4211.83</v>
      </c>
      <c r="AO1938" s="140">
        <v>5996.5714285714203</v>
      </c>
      <c r="AP1938" s="140">
        <v>20000</v>
      </c>
      <c r="AQ1938" s="140">
        <v>20000.000000000007</v>
      </c>
      <c r="AR1938" s="142">
        <v>-20000.000000000007</v>
      </c>
      <c r="AS1938" s="143">
        <v>0</v>
      </c>
      <c r="AT1938" s="142">
        <v>-15717.020000000008</v>
      </c>
      <c r="AU1938" s="143">
        <v>-3.6696459007513473</v>
      </c>
      <c r="AV1938" s="142">
        <v>-15717.020000000008</v>
      </c>
      <c r="AW1938" s="143">
        <v>-3.6696459007513482</v>
      </c>
      <c r="AX1938" s="142">
        <v>-20000</v>
      </c>
      <c r="AY1938" s="143">
        <v>0</v>
      </c>
      <c r="AZ1938" s="142">
        <v>-15717.02</v>
      </c>
      <c r="BA1938" s="143">
        <v>-3.6696459007513456</v>
      </c>
      <c r="BB1938" s="142">
        <v>-7.2759576141834259E-12</v>
      </c>
      <c r="BC1938" s="143">
        <v>-3.6379788070917131E-16</v>
      </c>
      <c r="BE1938" s="139">
        <v>1698.6301369862999</v>
      </c>
      <c r="BF1938" s="139">
        <v>1643.8356164383599</v>
      </c>
      <c r="BG1938" s="139">
        <v>1698.6301369862999</v>
      </c>
      <c r="BH1938" s="139">
        <v>1698.6301369862999</v>
      </c>
      <c r="BI1938" s="139">
        <v>1534.2465753424699</v>
      </c>
      <c r="BJ1938" s="139">
        <v>1698.6301369862999</v>
      </c>
      <c r="BK1938" s="139">
        <v>1643.8356164383599</v>
      </c>
      <c r="BL1938" s="139">
        <v>1698.6301369862999</v>
      </c>
      <c r="BM1938" s="139">
        <v>1643.8356164383599</v>
      </c>
      <c r="BN1938" s="139">
        <v>1698.6301369862999</v>
      </c>
      <c r="BO1938" s="139">
        <v>1698.6301369862999</v>
      </c>
      <c r="BP1938" s="139">
        <v>1643.8356164383599</v>
      </c>
      <c r="BQ1938" s="144">
        <v>20000.000000000007</v>
      </c>
    </row>
    <row r="1939" spans="11:69" x14ac:dyDescent="0.25">
      <c r="K1939" s="135" t="s">
        <v>328</v>
      </c>
      <c r="N1939" s="61" t="s">
        <v>3749</v>
      </c>
      <c r="V1939" s="61" t="s">
        <v>490</v>
      </c>
      <c r="W1939" s="61" t="s">
        <v>521</v>
      </c>
      <c r="X1939" s="61">
        <v>311</v>
      </c>
      <c r="AB1939" s="136" t="s">
        <v>414</v>
      </c>
      <c r="AC1939" s="179">
        <v>6669849</v>
      </c>
      <c r="AD1939" s="180" t="s">
        <v>3750</v>
      </c>
      <c r="AE1939" s="139">
        <v>0</v>
      </c>
      <c r="AF1939" s="17">
        <v>18645.97</v>
      </c>
      <c r="AG1939" s="17">
        <v>16456.25</v>
      </c>
      <c r="AH1939" s="140">
        <v>69334.495251141532</v>
      </c>
      <c r="AI1939" s="141">
        <v>42945.94</v>
      </c>
      <c r="AJ1939" s="142">
        <v>128837.82</v>
      </c>
      <c r="AK1939" s="121">
        <v>81957.05</v>
      </c>
      <c r="AL1939" s="142">
        <v>98348.459999999992</v>
      </c>
      <c r="AM1939" s="181">
        <v>57778.746042617939</v>
      </c>
      <c r="AN1939" s="141">
        <v>93512.799208523589</v>
      </c>
      <c r="AO1939" s="140">
        <v>87775.868571428582</v>
      </c>
      <c r="AP1939" s="140">
        <v>66575.53</v>
      </c>
      <c r="AQ1939" s="140">
        <v>66575.53</v>
      </c>
      <c r="AR1939" s="142">
        <v>62262.290000000008</v>
      </c>
      <c r="AS1939" s="143">
        <v>0.48326097104095678</v>
      </c>
      <c r="AT1939" s="142">
        <v>2758.9652511415334</v>
      </c>
      <c r="AU1939" s="143">
        <v>3.9792101192171143E-2</v>
      </c>
      <c r="AV1939" s="142">
        <v>-50119.28</v>
      </c>
      <c r="AW1939" s="143">
        <v>-3.0456075958982147</v>
      </c>
      <c r="AX1939" s="142">
        <v>62262.290000000008</v>
      </c>
      <c r="AY1939" s="143">
        <v>0.48326097104095678</v>
      </c>
      <c r="AZ1939" s="142">
        <v>2758.9652511415334</v>
      </c>
      <c r="BA1939" s="143">
        <v>3.9792101192171143E-2</v>
      </c>
      <c r="BB1939" s="142">
        <v>0</v>
      </c>
      <c r="BC1939" s="143">
        <v>0</v>
      </c>
      <c r="BE1939" s="139">
        <v>5547.9608333333326</v>
      </c>
      <c r="BF1939" s="139">
        <v>5547.9608333333326</v>
      </c>
      <c r="BG1939" s="139">
        <v>5547.9608333333326</v>
      </c>
      <c r="BH1939" s="139">
        <v>5547.9608333333326</v>
      </c>
      <c r="BI1939" s="139">
        <v>5547.9608333333326</v>
      </c>
      <c r="BJ1939" s="139">
        <v>5547.9608333333326</v>
      </c>
      <c r="BK1939" s="139">
        <v>5547.9608333333326</v>
      </c>
      <c r="BL1939" s="139">
        <v>5547.9608333333326</v>
      </c>
      <c r="BM1939" s="139">
        <v>5547.9608333333326</v>
      </c>
      <c r="BN1939" s="139">
        <v>5547.9608333333326</v>
      </c>
      <c r="BO1939" s="139">
        <v>5547.9608333333326</v>
      </c>
      <c r="BP1939" s="139">
        <v>5547.9608333333326</v>
      </c>
      <c r="BQ1939" s="144">
        <v>66575.529999999984</v>
      </c>
    </row>
    <row r="1940" spans="11:69" x14ac:dyDescent="0.25">
      <c r="K1940" s="135" t="s">
        <v>328</v>
      </c>
      <c r="N1940" s="61" t="s">
        <v>2124</v>
      </c>
      <c r="V1940" s="61" t="s">
        <v>490</v>
      </c>
      <c r="W1940" s="61" t="s">
        <v>521</v>
      </c>
      <c r="X1940" s="61">
        <v>311</v>
      </c>
      <c r="AB1940" s="136" t="s">
        <v>414</v>
      </c>
      <c r="AC1940" s="179">
        <v>6669890</v>
      </c>
      <c r="AD1940" s="180" t="s">
        <v>2125</v>
      </c>
      <c r="AE1940" s="139">
        <v>0</v>
      </c>
      <c r="AF1940" s="17">
        <v>0</v>
      </c>
      <c r="AG1940" s="17">
        <v>0</v>
      </c>
      <c r="AH1940" s="140">
        <v>0</v>
      </c>
      <c r="AI1940" s="141">
        <v>0</v>
      </c>
      <c r="AJ1940" s="142">
        <v>0</v>
      </c>
      <c r="AK1940" s="121">
        <v>0</v>
      </c>
      <c r="AL1940" s="142">
        <v>0</v>
      </c>
      <c r="AM1940" s="181">
        <v>0</v>
      </c>
      <c r="AN1940" s="141">
        <v>0</v>
      </c>
      <c r="AO1940" s="140">
        <v>0</v>
      </c>
      <c r="AP1940" s="140">
        <v>0</v>
      </c>
      <c r="AQ1940" s="140">
        <v>0</v>
      </c>
      <c r="AR1940" s="142">
        <v>0</v>
      </c>
      <c r="AS1940" s="143">
        <v>0</v>
      </c>
      <c r="AT1940" s="142">
        <v>0</v>
      </c>
      <c r="AU1940" s="143">
        <v>0</v>
      </c>
      <c r="AV1940" s="142">
        <v>0</v>
      </c>
      <c r="AW1940" s="143">
        <v>0</v>
      </c>
      <c r="AX1940" s="142">
        <v>0</v>
      </c>
      <c r="AY1940" s="143">
        <v>0</v>
      </c>
      <c r="AZ1940" s="142">
        <v>0</v>
      </c>
      <c r="BA1940" s="143">
        <v>0</v>
      </c>
      <c r="BB1940" s="142">
        <v>0</v>
      </c>
      <c r="BC1940" s="143">
        <v>0</v>
      </c>
      <c r="BE1940" s="139">
        <v>200000</v>
      </c>
      <c r="BF1940" s="139">
        <v>-175000</v>
      </c>
      <c r="BG1940" s="139">
        <v>-25000</v>
      </c>
      <c r="BH1940" s="139">
        <v>50000</v>
      </c>
      <c r="BI1940" s="139">
        <v>0</v>
      </c>
      <c r="BJ1940" s="139">
        <v>-50000</v>
      </c>
      <c r="BK1940" s="139">
        <v>0</v>
      </c>
      <c r="BL1940" s="139">
        <v>0</v>
      </c>
      <c r="BM1940" s="139">
        <v>0</v>
      </c>
      <c r="BN1940" s="139">
        <v>0</v>
      </c>
      <c r="BO1940" s="139">
        <v>0</v>
      </c>
      <c r="BP1940" s="139">
        <v>0</v>
      </c>
      <c r="BQ1940" s="144">
        <v>0</v>
      </c>
    </row>
    <row r="1941" spans="11:69" x14ac:dyDescent="0.25">
      <c r="K1941" s="135" t="s">
        <v>328</v>
      </c>
      <c r="N1941" s="61" t="s">
        <v>2126</v>
      </c>
      <c r="V1941" s="61" t="s">
        <v>490</v>
      </c>
      <c r="W1941" s="61" t="s">
        <v>521</v>
      </c>
      <c r="X1941" s="61">
        <v>311</v>
      </c>
      <c r="AB1941" s="136" t="s">
        <v>414</v>
      </c>
      <c r="AC1941" s="179">
        <v>6669891</v>
      </c>
      <c r="AD1941" s="180" t="s">
        <v>2127</v>
      </c>
      <c r="AE1941" s="139">
        <v>642.95000000000005</v>
      </c>
      <c r="AF1941" s="17">
        <v>736.16999999999985</v>
      </c>
      <c r="AG1941" s="17">
        <v>317.13</v>
      </c>
      <c r="AH1941" s="140">
        <v>100.70000000000157</v>
      </c>
      <c r="AI1941" s="141">
        <v>215.45</v>
      </c>
      <c r="AJ1941" s="142">
        <v>646.34999999999991</v>
      </c>
      <c r="AK1941" s="121">
        <v>10928.66</v>
      </c>
      <c r="AL1941" s="142">
        <v>13114.392</v>
      </c>
      <c r="AM1941" s="181">
        <v>83.916666666667965</v>
      </c>
      <c r="AN1941" s="141">
        <v>10945.443333333333</v>
      </c>
      <c r="AO1941" s="140">
        <v>7828.9371428571458</v>
      </c>
      <c r="AP1941" s="140">
        <v>329.69</v>
      </c>
      <c r="AQ1941" s="140">
        <v>329.68999999999988</v>
      </c>
      <c r="AR1941" s="142">
        <v>316.66000000000003</v>
      </c>
      <c r="AS1941" s="143">
        <v>0.48992032180707057</v>
      </c>
      <c r="AT1941" s="142">
        <v>-228.9899999999983</v>
      </c>
      <c r="AU1941" s="143">
        <v>-2.2739821251240788</v>
      </c>
      <c r="AV1941" s="142">
        <v>-12.559999999999889</v>
      </c>
      <c r="AW1941" s="143">
        <v>-3.9605209220193262E-2</v>
      </c>
      <c r="AX1941" s="142">
        <v>316.65999999999991</v>
      </c>
      <c r="AY1941" s="143">
        <v>0.4899203218070704</v>
      </c>
      <c r="AZ1941" s="142">
        <v>-228.98999999999842</v>
      </c>
      <c r="BA1941" s="143">
        <v>-2.2739821251240802</v>
      </c>
      <c r="BB1941" s="142">
        <v>1.1368683772161603E-13</v>
      </c>
      <c r="BC1941" s="143">
        <v>3.4482949959542609E-16</v>
      </c>
      <c r="BE1941" s="139">
        <v>27.474166666666662</v>
      </c>
      <c r="BF1941" s="139">
        <v>27.474166666666662</v>
      </c>
      <c r="BG1941" s="139">
        <v>27.474166666666662</v>
      </c>
      <c r="BH1941" s="139">
        <v>27.474166666666662</v>
      </c>
      <c r="BI1941" s="139">
        <v>27.474166666666662</v>
      </c>
      <c r="BJ1941" s="139">
        <v>27.474166666666662</v>
      </c>
      <c r="BK1941" s="139">
        <v>27.474166666666662</v>
      </c>
      <c r="BL1941" s="139">
        <v>27.474166666666662</v>
      </c>
      <c r="BM1941" s="139">
        <v>27.474166666666662</v>
      </c>
      <c r="BN1941" s="139">
        <v>27.474166666666662</v>
      </c>
      <c r="BO1941" s="139">
        <v>27.474166666666662</v>
      </c>
      <c r="BP1941" s="139">
        <v>27.474166666666662</v>
      </c>
      <c r="BQ1941" s="144">
        <v>329.68999999999994</v>
      </c>
    </row>
    <row r="1942" spans="11:69" x14ac:dyDescent="0.25">
      <c r="K1942" s="135" t="s">
        <v>328</v>
      </c>
      <c r="N1942" s="61" t="s">
        <v>2128</v>
      </c>
      <c r="V1942" s="61" t="s">
        <v>490</v>
      </c>
      <c r="W1942" s="61" t="s">
        <v>521</v>
      </c>
      <c r="X1942" s="61">
        <v>311</v>
      </c>
      <c r="AB1942" s="136" t="s">
        <v>414</v>
      </c>
      <c r="AC1942" s="179">
        <v>6669895</v>
      </c>
      <c r="AD1942" s="180" t="s">
        <v>2129</v>
      </c>
      <c r="AE1942" s="139">
        <v>20974.61</v>
      </c>
      <c r="AF1942" s="17">
        <v>133705.32</v>
      </c>
      <c r="AG1942" s="17">
        <v>129639.95000000001</v>
      </c>
      <c r="AH1942" s="140">
        <v>134611.91333333318</v>
      </c>
      <c r="AI1942" s="141">
        <v>58398.79</v>
      </c>
      <c r="AJ1942" s="142">
        <v>175196.37</v>
      </c>
      <c r="AK1942" s="121">
        <v>136986.71</v>
      </c>
      <c r="AL1942" s="142">
        <v>164384.05199999997</v>
      </c>
      <c r="AM1942" s="181">
        <v>112176.59444444433</v>
      </c>
      <c r="AN1942" s="141">
        <v>159422.02888888883</v>
      </c>
      <c r="AO1942" s="140">
        <v>175119.6857142857</v>
      </c>
      <c r="AP1942" s="140">
        <v>160485.4</v>
      </c>
      <c r="AQ1942" s="140">
        <v>160485.40000000005</v>
      </c>
      <c r="AR1942" s="142">
        <v>14710.969999999943</v>
      </c>
      <c r="AS1942" s="143">
        <v>8.3968463501840493E-2</v>
      </c>
      <c r="AT1942" s="142">
        <v>-25873.486666666868</v>
      </c>
      <c r="AU1942" s="143">
        <v>-0.19220800021315768</v>
      </c>
      <c r="AV1942" s="142">
        <v>-30845.450000000041</v>
      </c>
      <c r="AW1942" s="143">
        <v>-0.23793167152563727</v>
      </c>
      <c r="AX1942" s="142">
        <v>14710.970000000001</v>
      </c>
      <c r="AY1942" s="143">
        <v>8.3968463501840826E-2</v>
      </c>
      <c r="AZ1942" s="142">
        <v>-25873.486666666809</v>
      </c>
      <c r="BA1942" s="143">
        <v>-0.19220800021315726</v>
      </c>
      <c r="BB1942" s="142">
        <v>-5.8207660913467407E-11</v>
      </c>
      <c r="BC1942" s="143">
        <v>-3.6269754702588154E-16</v>
      </c>
      <c r="BE1942" s="139">
        <v>13373.78333333334</v>
      </c>
      <c r="BF1942" s="139">
        <v>13373.78333333334</v>
      </c>
      <c r="BG1942" s="139">
        <v>13373.78333333334</v>
      </c>
      <c r="BH1942" s="139">
        <v>13373.78333333334</v>
      </c>
      <c r="BI1942" s="139">
        <v>13373.78333333334</v>
      </c>
      <c r="BJ1942" s="139">
        <v>13373.78333333334</v>
      </c>
      <c r="BK1942" s="139">
        <v>13373.78333333334</v>
      </c>
      <c r="BL1942" s="139">
        <v>13373.78333333334</v>
      </c>
      <c r="BM1942" s="139">
        <v>13373.78333333334</v>
      </c>
      <c r="BN1942" s="139">
        <v>13373.78333333334</v>
      </c>
      <c r="BO1942" s="139">
        <v>13373.78333333334</v>
      </c>
      <c r="BP1942" s="139">
        <v>13373.78333333334</v>
      </c>
      <c r="BQ1942" s="144">
        <v>160485.40000000008</v>
      </c>
    </row>
    <row r="1943" spans="11:69" x14ac:dyDescent="0.25">
      <c r="K1943" s="135" t="s">
        <v>328</v>
      </c>
      <c r="N1943" s="61" t="s">
        <v>2130</v>
      </c>
      <c r="V1943" s="61" t="s">
        <v>490</v>
      </c>
      <c r="W1943" s="61" t="s">
        <v>521</v>
      </c>
      <c r="X1943" s="61">
        <v>311</v>
      </c>
      <c r="AB1943" s="136" t="s">
        <v>414</v>
      </c>
      <c r="AC1943" s="179">
        <v>6669900</v>
      </c>
      <c r="AD1943" s="180" t="s">
        <v>2131</v>
      </c>
      <c r="AE1943" s="139">
        <v>35174.54</v>
      </c>
      <c r="AF1943" s="17">
        <v>197452.49</v>
      </c>
      <c r="AG1943" s="17">
        <v>150714.25000000003</v>
      </c>
      <c r="AH1943" s="140">
        <v>151983.4433333333</v>
      </c>
      <c r="AI1943" s="141">
        <v>-547.87000000000023</v>
      </c>
      <c r="AJ1943" s="142">
        <v>-1643.6100000000006</v>
      </c>
      <c r="AK1943" s="121">
        <v>-1636.9900000000002</v>
      </c>
      <c r="AL1943" s="142">
        <v>-1964.3880000000001</v>
      </c>
      <c r="AM1943" s="181">
        <v>126652.86944444438</v>
      </c>
      <c r="AN1943" s="141">
        <v>23693.583888888916</v>
      </c>
      <c r="AO1943" s="140">
        <v>-1872.7371428571439</v>
      </c>
      <c r="AP1943" s="140">
        <v>0</v>
      </c>
      <c r="AQ1943" s="140">
        <v>0</v>
      </c>
      <c r="AR1943" s="142">
        <v>-1643.6100000000006</v>
      </c>
      <c r="AS1943" s="143">
        <v>-1</v>
      </c>
      <c r="AT1943" s="142">
        <v>151983.4433333333</v>
      </c>
      <c r="AU1943" s="143">
        <v>1</v>
      </c>
      <c r="AV1943" s="142">
        <v>150714.25000000003</v>
      </c>
      <c r="AW1943" s="143">
        <v>1</v>
      </c>
      <c r="AX1943" s="142">
        <v>-1643.6100000000006</v>
      </c>
      <c r="AY1943" s="143">
        <v>-1</v>
      </c>
      <c r="AZ1943" s="142">
        <v>151983.4433333333</v>
      </c>
      <c r="BA1943" s="143">
        <v>1</v>
      </c>
      <c r="BB1943" s="142">
        <v>0</v>
      </c>
      <c r="BC1943" s="143">
        <v>0</v>
      </c>
      <c r="BE1943" s="139">
        <v>0</v>
      </c>
      <c r="BF1943" s="139">
        <v>0</v>
      </c>
      <c r="BG1943" s="139">
        <v>0</v>
      </c>
      <c r="BH1943" s="139">
        <v>0</v>
      </c>
      <c r="BI1943" s="139">
        <v>0</v>
      </c>
      <c r="BJ1943" s="139">
        <v>0</v>
      </c>
      <c r="BK1943" s="139">
        <v>0</v>
      </c>
      <c r="BL1943" s="139">
        <v>0</v>
      </c>
      <c r="BM1943" s="139">
        <v>0</v>
      </c>
      <c r="BN1943" s="139">
        <v>0</v>
      </c>
      <c r="BO1943" s="139">
        <v>0</v>
      </c>
      <c r="BP1943" s="139">
        <v>0</v>
      </c>
      <c r="BQ1943" s="144">
        <v>0</v>
      </c>
    </row>
    <row r="1944" spans="11:69" x14ac:dyDescent="0.25">
      <c r="K1944" s="135" t="s">
        <v>328</v>
      </c>
      <c r="N1944" s="61" t="s">
        <v>3751</v>
      </c>
      <c r="V1944" s="61" t="s">
        <v>490</v>
      </c>
      <c r="W1944" s="61" t="s">
        <v>521</v>
      </c>
      <c r="X1944" s="61">
        <v>311</v>
      </c>
      <c r="AB1944" s="136" t="s">
        <v>414</v>
      </c>
      <c r="AC1944" s="179">
        <v>6680013</v>
      </c>
      <c r="AD1944" s="180" t="s">
        <v>3752</v>
      </c>
      <c r="AE1944" s="139">
        <v>0</v>
      </c>
      <c r="AF1944" s="17">
        <v>0</v>
      </c>
      <c r="AG1944" s="17">
        <v>1018.1500000000001</v>
      </c>
      <c r="AH1944" s="140">
        <v>0</v>
      </c>
      <c r="AI1944" s="141">
        <v>1120.28</v>
      </c>
      <c r="AJ1944" s="142">
        <v>3360.84</v>
      </c>
      <c r="AK1944" s="121">
        <v>8569.2900000000009</v>
      </c>
      <c r="AL1944" s="142">
        <v>10283.148000000001</v>
      </c>
      <c r="AM1944" s="181">
        <v>0</v>
      </c>
      <c r="AN1944" s="141">
        <v>8569.2900000000009</v>
      </c>
      <c r="AO1944" s="140">
        <v>6418.2171428571401</v>
      </c>
      <c r="AP1944" s="140">
        <v>0</v>
      </c>
      <c r="AQ1944" s="140">
        <v>0</v>
      </c>
      <c r="AR1944" s="142">
        <v>3360.84</v>
      </c>
      <c r="AS1944" s="143">
        <v>1</v>
      </c>
      <c r="AT1944" s="142">
        <v>0</v>
      </c>
      <c r="AU1944" s="143">
        <v>0</v>
      </c>
      <c r="AV1944" s="142">
        <v>1018.1500000000001</v>
      </c>
      <c r="AW1944" s="143">
        <v>1</v>
      </c>
      <c r="AX1944" s="142">
        <v>3360.84</v>
      </c>
      <c r="AY1944" s="143">
        <v>1</v>
      </c>
      <c r="AZ1944" s="142">
        <v>0</v>
      </c>
      <c r="BA1944" s="143">
        <v>0</v>
      </c>
      <c r="BB1944" s="142">
        <v>0</v>
      </c>
      <c r="BC1944" s="143">
        <v>0</v>
      </c>
      <c r="BE1944" s="139">
        <v>0</v>
      </c>
      <c r="BF1944" s="139">
        <v>0</v>
      </c>
      <c r="BG1944" s="139">
        <v>0</v>
      </c>
      <c r="BH1944" s="139">
        <v>0</v>
      </c>
      <c r="BI1944" s="139">
        <v>0</v>
      </c>
      <c r="BJ1944" s="139">
        <v>0</v>
      </c>
      <c r="BK1944" s="139">
        <v>0</v>
      </c>
      <c r="BL1944" s="139">
        <v>0</v>
      </c>
      <c r="BM1944" s="139">
        <v>0</v>
      </c>
      <c r="BN1944" s="139">
        <v>0</v>
      </c>
      <c r="BO1944" s="139">
        <v>0</v>
      </c>
      <c r="BP1944" s="139">
        <v>0</v>
      </c>
      <c r="BQ1944" s="144">
        <v>0</v>
      </c>
    </row>
    <row r="1945" spans="11:69" x14ac:dyDescent="0.25">
      <c r="K1945" s="135" t="s">
        <v>328</v>
      </c>
      <c r="N1945" s="61" t="s">
        <v>2132</v>
      </c>
      <c r="V1945" s="61" t="s">
        <v>490</v>
      </c>
      <c r="W1945" s="61" t="s">
        <v>521</v>
      </c>
      <c r="X1945" s="61">
        <v>311</v>
      </c>
      <c r="AB1945" s="136" t="s">
        <v>414</v>
      </c>
      <c r="AC1945" s="179">
        <v>6680016</v>
      </c>
      <c r="AD1945" s="180" t="s">
        <v>2133</v>
      </c>
      <c r="AE1945" s="139">
        <v>0</v>
      </c>
      <c r="AF1945" s="17">
        <v>0</v>
      </c>
      <c r="AG1945" s="17">
        <v>630.57000000000005</v>
      </c>
      <c r="AH1945" s="140">
        <v>509.66463414634194</v>
      </c>
      <c r="AI1945" s="141">
        <v>0</v>
      </c>
      <c r="AJ1945" s="142">
        <v>0</v>
      </c>
      <c r="AK1945" s="121">
        <v>83.75</v>
      </c>
      <c r="AL1945" s="142">
        <v>100.5</v>
      </c>
      <c r="AM1945" s="181">
        <v>424.72052845528498</v>
      </c>
      <c r="AN1945" s="141">
        <v>168.69410569105696</v>
      </c>
      <c r="AO1945" s="140">
        <v>74.657142857142802</v>
      </c>
      <c r="AP1945" s="140">
        <v>4000</v>
      </c>
      <c r="AQ1945" s="140">
        <v>3999.9999999999959</v>
      </c>
      <c r="AR1945" s="142">
        <v>-3999.9999999999959</v>
      </c>
      <c r="AS1945" s="143">
        <v>0</v>
      </c>
      <c r="AT1945" s="142">
        <v>-3490.3353658536539</v>
      </c>
      <c r="AU1945" s="143">
        <v>-6.8482981396183371</v>
      </c>
      <c r="AV1945" s="142">
        <v>-3369.4299999999957</v>
      </c>
      <c r="AW1945" s="143">
        <v>-5.3434670219008131</v>
      </c>
      <c r="AX1945" s="142">
        <v>-4000</v>
      </c>
      <c r="AY1945" s="143">
        <v>0</v>
      </c>
      <c r="AZ1945" s="142">
        <v>-3490.335365853658</v>
      </c>
      <c r="BA1945" s="143">
        <v>-6.8482981396183451</v>
      </c>
      <c r="BB1945" s="142">
        <v>4.0927261579781771E-12</v>
      </c>
      <c r="BC1945" s="143">
        <v>1.0231815394945442E-15</v>
      </c>
      <c r="BE1945" s="139">
        <v>333.33333333333297</v>
      </c>
      <c r="BF1945" s="139">
        <v>333.33333333333297</v>
      </c>
      <c r="BG1945" s="139">
        <v>333.33333333333297</v>
      </c>
      <c r="BH1945" s="139">
        <v>333.33333333333297</v>
      </c>
      <c r="BI1945" s="139">
        <v>333.33333333333297</v>
      </c>
      <c r="BJ1945" s="139">
        <v>333.33333333333297</v>
      </c>
      <c r="BK1945" s="139">
        <v>333.33333333333297</v>
      </c>
      <c r="BL1945" s="139">
        <v>333.33333333333297</v>
      </c>
      <c r="BM1945" s="139">
        <v>333.33333333333297</v>
      </c>
      <c r="BN1945" s="139">
        <v>333.33333333333297</v>
      </c>
      <c r="BO1945" s="139">
        <v>333.33333333333297</v>
      </c>
      <c r="BP1945" s="139">
        <v>333.33333333333297</v>
      </c>
      <c r="BQ1945" s="144">
        <v>3999.9999999999959</v>
      </c>
    </row>
    <row r="1946" spans="11:69" x14ac:dyDescent="0.25">
      <c r="K1946" s="135" t="s">
        <v>328</v>
      </c>
      <c r="N1946" s="61" t="s">
        <v>2134</v>
      </c>
      <c r="V1946" s="61" t="s">
        <v>490</v>
      </c>
      <c r="W1946" s="61" t="s">
        <v>521</v>
      </c>
      <c r="X1946" s="61">
        <v>311</v>
      </c>
      <c r="AB1946" s="136" t="s">
        <v>414</v>
      </c>
      <c r="AC1946" s="179">
        <v>6680023</v>
      </c>
      <c r="AD1946" s="180" t="s">
        <v>2135</v>
      </c>
      <c r="AE1946" s="139">
        <v>0</v>
      </c>
      <c r="AF1946" s="17">
        <v>0</v>
      </c>
      <c r="AG1946" s="17">
        <v>12826.680000000002</v>
      </c>
      <c r="AH1946" s="140">
        <v>0</v>
      </c>
      <c r="AI1946" s="141">
        <v>3297.46</v>
      </c>
      <c r="AJ1946" s="142">
        <v>9892.380000000001</v>
      </c>
      <c r="AK1946" s="121">
        <v>3932.01</v>
      </c>
      <c r="AL1946" s="142">
        <v>4718.4120000000003</v>
      </c>
      <c r="AM1946" s="181">
        <v>0</v>
      </c>
      <c r="AN1946" s="141">
        <v>3932.01</v>
      </c>
      <c r="AO1946" s="140">
        <v>5652.7885714285703</v>
      </c>
      <c r="AP1946" s="140">
        <v>0</v>
      </c>
      <c r="AQ1946" s="140">
        <v>0</v>
      </c>
      <c r="AR1946" s="142">
        <v>9892.380000000001</v>
      </c>
      <c r="AS1946" s="143">
        <v>1</v>
      </c>
      <c r="AT1946" s="142">
        <v>0</v>
      </c>
      <c r="AU1946" s="143">
        <v>0</v>
      </c>
      <c r="AV1946" s="142">
        <v>12826.680000000002</v>
      </c>
      <c r="AW1946" s="143">
        <v>1</v>
      </c>
      <c r="AX1946" s="142">
        <v>9892.380000000001</v>
      </c>
      <c r="AY1946" s="143">
        <v>1</v>
      </c>
      <c r="AZ1946" s="142">
        <v>0</v>
      </c>
      <c r="BA1946" s="143">
        <v>0</v>
      </c>
      <c r="BB1946" s="142">
        <v>0</v>
      </c>
      <c r="BC1946" s="143">
        <v>0</v>
      </c>
      <c r="BE1946" s="139">
        <v>0</v>
      </c>
      <c r="BF1946" s="139">
        <v>0</v>
      </c>
      <c r="BG1946" s="139">
        <v>0</v>
      </c>
      <c r="BH1946" s="139">
        <v>0</v>
      </c>
      <c r="BI1946" s="139">
        <v>0</v>
      </c>
      <c r="BJ1946" s="139">
        <v>0</v>
      </c>
      <c r="BK1946" s="139">
        <v>0</v>
      </c>
      <c r="BL1946" s="139">
        <v>0</v>
      </c>
      <c r="BM1946" s="139">
        <v>0</v>
      </c>
      <c r="BN1946" s="139">
        <v>0</v>
      </c>
      <c r="BO1946" s="139">
        <v>0</v>
      </c>
      <c r="BP1946" s="139">
        <v>0</v>
      </c>
      <c r="BQ1946" s="144">
        <v>0</v>
      </c>
    </row>
    <row r="1947" spans="11:69" x14ac:dyDescent="0.25">
      <c r="K1947" s="135" t="s">
        <v>328</v>
      </c>
      <c r="N1947" s="61" t="s">
        <v>2136</v>
      </c>
      <c r="V1947" s="61" t="s">
        <v>490</v>
      </c>
      <c r="W1947" s="61" t="s">
        <v>521</v>
      </c>
      <c r="X1947" s="61">
        <v>311</v>
      </c>
      <c r="AB1947" s="136" t="s">
        <v>414</v>
      </c>
      <c r="AC1947" s="179">
        <v>6699900</v>
      </c>
      <c r="AD1947" s="180" t="s">
        <v>2137</v>
      </c>
      <c r="AE1947" s="139">
        <v>89648.249999999985</v>
      </c>
      <c r="AF1947" s="17">
        <v>307646.54000000004</v>
      </c>
      <c r="AG1947" s="17">
        <v>320894.41000000009</v>
      </c>
      <c r="AH1947" s="140">
        <v>320894.36259999964</v>
      </c>
      <c r="AI1947" s="141">
        <v>123273.20000000001</v>
      </c>
      <c r="AJ1947" s="142">
        <v>369819.60000000003</v>
      </c>
      <c r="AK1947" s="121">
        <v>308183.02999999997</v>
      </c>
      <c r="AL1947" s="142">
        <v>369819.63599999994</v>
      </c>
      <c r="AM1947" s="181">
        <v>267411.968833333</v>
      </c>
      <c r="AN1947" s="141">
        <v>361665.42376666662</v>
      </c>
      <c r="AO1947" s="140">
        <v>369819.61714285699</v>
      </c>
      <c r="AP1947" s="140">
        <v>-0.18999999988591301</v>
      </c>
      <c r="AQ1947" s="140">
        <v>-0.18999999988591301</v>
      </c>
      <c r="AR1947" s="142">
        <v>369819.78999999992</v>
      </c>
      <c r="AS1947" s="143">
        <v>1.0000005137640078</v>
      </c>
      <c r="AT1947" s="142">
        <v>320894.55259999953</v>
      </c>
      <c r="AU1947" s="143">
        <v>1.0000005920951629</v>
      </c>
      <c r="AV1947" s="142">
        <v>320894.59999999998</v>
      </c>
      <c r="AW1947" s="143">
        <v>1.0000005920950754</v>
      </c>
      <c r="AX1947" s="142">
        <v>369819.78999999992</v>
      </c>
      <c r="AY1947" s="143">
        <v>1.0000005137640078</v>
      </c>
      <c r="AZ1947" s="142">
        <v>320894.55259999953</v>
      </c>
      <c r="BA1947" s="143">
        <v>1.0000005920951629</v>
      </c>
      <c r="BB1947" s="142">
        <v>0</v>
      </c>
      <c r="BC1947" s="143">
        <v>0</v>
      </c>
      <c r="BE1947" s="139">
        <v>-1.5833333323825999E-2</v>
      </c>
      <c r="BF1947" s="139">
        <v>-1.5833333323825999E-2</v>
      </c>
      <c r="BG1947" s="139">
        <v>-1.5833333323825999E-2</v>
      </c>
      <c r="BH1947" s="139">
        <v>-1.5833333323825999E-2</v>
      </c>
      <c r="BI1947" s="139">
        <v>-1.5833333323825999E-2</v>
      </c>
      <c r="BJ1947" s="139">
        <v>-1.5833333323825999E-2</v>
      </c>
      <c r="BK1947" s="139">
        <v>-1.5833333323825999E-2</v>
      </c>
      <c r="BL1947" s="139">
        <v>-1.5833333323825999E-2</v>
      </c>
      <c r="BM1947" s="139">
        <v>-1.5833333323825999E-2</v>
      </c>
      <c r="BN1947" s="139">
        <v>-1.5833333323825999E-2</v>
      </c>
      <c r="BO1947" s="139">
        <v>-1.5833333323825999E-2</v>
      </c>
      <c r="BP1947" s="139">
        <v>-1.5833333323825999E-2</v>
      </c>
      <c r="BQ1947" s="144">
        <v>-0.18999999988591199</v>
      </c>
    </row>
    <row r="1948" spans="11:69" x14ac:dyDescent="0.25">
      <c r="K1948" s="135" t="s">
        <v>328</v>
      </c>
      <c r="N1948" s="61" t="s">
        <v>2138</v>
      </c>
      <c r="V1948" s="61" t="s">
        <v>490</v>
      </c>
      <c r="W1948" s="61" t="s">
        <v>521</v>
      </c>
      <c r="X1948" s="61">
        <v>311</v>
      </c>
      <c r="AB1948" s="136" t="s">
        <v>414</v>
      </c>
      <c r="AC1948" s="179">
        <v>6699985</v>
      </c>
      <c r="AD1948" s="180" t="s">
        <v>2139</v>
      </c>
      <c r="AE1948" s="139">
        <v>97165.94</v>
      </c>
      <c r="AF1948" s="17">
        <v>-2123812.0000000005</v>
      </c>
      <c r="AG1948" s="17">
        <v>0</v>
      </c>
      <c r="AH1948" s="140">
        <v>599802.0947801891</v>
      </c>
      <c r="AI1948" s="141">
        <v>200015.48</v>
      </c>
      <c r="AJ1948" s="142">
        <v>600046.44000000006</v>
      </c>
      <c r="AK1948" s="121">
        <v>500038.7</v>
      </c>
      <c r="AL1948" s="142">
        <v>600046.44000000006</v>
      </c>
      <c r="AM1948" s="181">
        <v>499835.07898349088</v>
      </c>
      <c r="AN1948" s="141">
        <v>600005.71579669823</v>
      </c>
      <c r="AO1948" s="140">
        <v>600046.43999999994</v>
      </c>
      <c r="AP1948" s="140">
        <v>0</v>
      </c>
      <c r="AQ1948" s="140">
        <v>0</v>
      </c>
      <c r="AR1948" s="142">
        <v>600046.44000000006</v>
      </c>
      <c r="AS1948" s="143">
        <v>1</v>
      </c>
      <c r="AT1948" s="142">
        <v>599802.0947801891</v>
      </c>
      <c r="AU1948" s="143">
        <v>1</v>
      </c>
      <c r="AV1948" s="142">
        <v>0</v>
      </c>
      <c r="AW1948" s="143">
        <v>0</v>
      </c>
      <c r="AX1948" s="142">
        <v>600046.44000000006</v>
      </c>
      <c r="AY1948" s="143">
        <v>1</v>
      </c>
      <c r="AZ1948" s="142">
        <v>599802.0947801891</v>
      </c>
      <c r="BA1948" s="143">
        <v>1</v>
      </c>
      <c r="BB1948" s="142">
        <v>0</v>
      </c>
      <c r="BC1948" s="143">
        <v>0</v>
      </c>
      <c r="BE1948" s="139">
        <v>0</v>
      </c>
      <c r="BF1948" s="139">
        <v>0</v>
      </c>
      <c r="BG1948" s="139">
        <v>0</v>
      </c>
      <c r="BH1948" s="139">
        <v>0</v>
      </c>
      <c r="BI1948" s="139">
        <v>0</v>
      </c>
      <c r="BJ1948" s="139">
        <v>0</v>
      </c>
      <c r="BK1948" s="139">
        <v>0</v>
      </c>
      <c r="BL1948" s="139">
        <v>0</v>
      </c>
      <c r="BM1948" s="139">
        <v>0</v>
      </c>
      <c r="BN1948" s="139">
        <v>0</v>
      </c>
      <c r="BO1948" s="139">
        <v>0</v>
      </c>
      <c r="BP1948" s="139">
        <v>0</v>
      </c>
      <c r="BQ1948" s="144">
        <v>0</v>
      </c>
    </row>
    <row r="1949" spans="11:69" x14ac:dyDescent="0.25">
      <c r="K1949" s="135" t="s">
        <v>328</v>
      </c>
      <c r="N1949" s="61" t="s">
        <v>3753</v>
      </c>
      <c r="V1949" s="61" t="s">
        <v>490</v>
      </c>
      <c r="W1949" s="61" t="s">
        <v>521</v>
      </c>
      <c r="X1949" s="61">
        <v>311</v>
      </c>
      <c r="AB1949" s="136" t="s">
        <v>414</v>
      </c>
      <c r="AC1949" s="179">
        <v>250000001110</v>
      </c>
      <c r="AD1949" s="180" t="s">
        <v>3754</v>
      </c>
      <c r="AE1949" s="139">
        <v>24766.31</v>
      </c>
      <c r="AF1949" s="17">
        <v>0</v>
      </c>
      <c r="AG1949" s="17">
        <v>0</v>
      </c>
      <c r="AH1949" s="140">
        <v>0</v>
      </c>
      <c r="AI1949" s="141">
        <v>0</v>
      </c>
      <c r="AJ1949" s="142">
        <v>0</v>
      </c>
      <c r="AK1949" s="121">
        <v>0</v>
      </c>
      <c r="AL1949" s="142">
        <v>0</v>
      </c>
      <c r="AM1949" s="181">
        <v>0</v>
      </c>
      <c r="AN1949" s="141">
        <v>0</v>
      </c>
      <c r="AO1949" s="140">
        <v>0</v>
      </c>
      <c r="AP1949" s="140">
        <v>0</v>
      </c>
      <c r="AQ1949" s="140">
        <v>0</v>
      </c>
      <c r="AR1949" s="142">
        <v>0</v>
      </c>
      <c r="AS1949" s="143">
        <v>0</v>
      </c>
      <c r="AT1949" s="142">
        <v>0</v>
      </c>
      <c r="AU1949" s="143">
        <v>0</v>
      </c>
      <c r="AV1949" s="142">
        <v>0</v>
      </c>
      <c r="AW1949" s="143">
        <v>0</v>
      </c>
      <c r="AX1949" s="142">
        <v>0</v>
      </c>
      <c r="AY1949" s="143">
        <v>0</v>
      </c>
      <c r="AZ1949" s="142">
        <v>0</v>
      </c>
      <c r="BA1949" s="143">
        <v>0</v>
      </c>
      <c r="BB1949" s="142">
        <v>0</v>
      </c>
      <c r="BC1949" s="143">
        <v>0</v>
      </c>
      <c r="BE1949" s="139">
        <v>0</v>
      </c>
      <c r="BF1949" s="139">
        <v>0</v>
      </c>
      <c r="BG1949" s="139">
        <v>0</v>
      </c>
      <c r="BH1949" s="139">
        <v>0</v>
      </c>
      <c r="BI1949" s="139">
        <v>0</v>
      </c>
      <c r="BJ1949" s="139">
        <v>0</v>
      </c>
      <c r="BK1949" s="139">
        <v>0</v>
      </c>
      <c r="BL1949" s="139">
        <v>0</v>
      </c>
      <c r="BM1949" s="139">
        <v>0</v>
      </c>
      <c r="BN1949" s="139">
        <v>0</v>
      </c>
      <c r="BO1949" s="139">
        <v>0</v>
      </c>
      <c r="BP1949" s="139">
        <v>0</v>
      </c>
      <c r="BQ1949" s="144">
        <v>0</v>
      </c>
    </row>
    <row r="1950" spans="11:69" x14ac:dyDescent="0.25">
      <c r="K1950" s="135" t="s">
        <v>328</v>
      </c>
      <c r="N1950" s="61" t="s">
        <v>3755</v>
      </c>
      <c r="V1950" s="61" t="s">
        <v>490</v>
      </c>
      <c r="W1950" s="61" t="s">
        <v>521</v>
      </c>
      <c r="X1950" s="61">
        <v>311</v>
      </c>
      <c r="AB1950" s="136" t="s">
        <v>414</v>
      </c>
      <c r="AC1950" s="179">
        <v>250000002720</v>
      </c>
      <c r="AD1950" s="180" t="s">
        <v>3756</v>
      </c>
      <c r="AE1950" s="139">
        <v>184226.72</v>
      </c>
      <c r="AF1950" s="17">
        <v>0</v>
      </c>
      <c r="AG1950" s="17">
        <v>0</v>
      </c>
      <c r="AH1950" s="140">
        <v>0</v>
      </c>
      <c r="AI1950" s="141">
        <v>0</v>
      </c>
      <c r="AJ1950" s="142">
        <v>0</v>
      </c>
      <c r="AK1950" s="121">
        <v>0</v>
      </c>
      <c r="AL1950" s="142">
        <v>0</v>
      </c>
      <c r="AM1950" s="181">
        <v>0</v>
      </c>
      <c r="AN1950" s="141">
        <v>0</v>
      </c>
      <c r="AO1950" s="140">
        <v>0</v>
      </c>
      <c r="AP1950" s="140">
        <v>0</v>
      </c>
      <c r="AQ1950" s="140">
        <v>0</v>
      </c>
      <c r="AR1950" s="142">
        <v>0</v>
      </c>
      <c r="AS1950" s="143">
        <v>0</v>
      </c>
      <c r="AT1950" s="142">
        <v>0</v>
      </c>
      <c r="AU1950" s="143">
        <v>0</v>
      </c>
      <c r="AV1950" s="142">
        <v>0</v>
      </c>
      <c r="AW1950" s="143">
        <v>0</v>
      </c>
      <c r="AX1950" s="142">
        <v>0</v>
      </c>
      <c r="AY1950" s="143">
        <v>0</v>
      </c>
      <c r="AZ1950" s="142">
        <v>0</v>
      </c>
      <c r="BA1950" s="143">
        <v>0</v>
      </c>
      <c r="BB1950" s="142">
        <v>0</v>
      </c>
      <c r="BC1950" s="143">
        <v>0</v>
      </c>
      <c r="BE1950" s="139">
        <v>0</v>
      </c>
      <c r="BF1950" s="139">
        <v>0</v>
      </c>
      <c r="BG1950" s="139">
        <v>0</v>
      </c>
      <c r="BH1950" s="139">
        <v>0</v>
      </c>
      <c r="BI1950" s="139">
        <v>0</v>
      </c>
      <c r="BJ1950" s="139">
        <v>0</v>
      </c>
      <c r="BK1950" s="139">
        <v>0</v>
      </c>
      <c r="BL1950" s="139">
        <v>0</v>
      </c>
      <c r="BM1950" s="139">
        <v>0</v>
      </c>
      <c r="BN1950" s="139">
        <v>0</v>
      </c>
      <c r="BO1950" s="139">
        <v>0</v>
      </c>
      <c r="BP1950" s="139">
        <v>0</v>
      </c>
      <c r="BQ1950" s="144">
        <v>0</v>
      </c>
    </row>
    <row r="1951" spans="11:69" x14ac:dyDescent="0.25">
      <c r="K1951" s="135" t="s">
        <v>328</v>
      </c>
      <c r="N1951" s="61" t="s">
        <v>3757</v>
      </c>
      <c r="V1951" s="61" t="s">
        <v>490</v>
      </c>
      <c r="W1951" s="61" t="s">
        <v>521</v>
      </c>
      <c r="X1951" s="61">
        <v>311</v>
      </c>
      <c r="AB1951" s="136" t="s">
        <v>414</v>
      </c>
      <c r="AC1951" s="179">
        <v>250000003670</v>
      </c>
      <c r="AD1951" s="180" t="s">
        <v>3758</v>
      </c>
      <c r="AE1951" s="139">
        <v>79349.890000000014</v>
      </c>
      <c r="AF1951" s="17">
        <v>0</v>
      </c>
      <c r="AG1951" s="17">
        <v>0</v>
      </c>
      <c r="AH1951" s="140">
        <v>0</v>
      </c>
      <c r="AI1951" s="141">
        <v>0</v>
      </c>
      <c r="AJ1951" s="142">
        <v>0</v>
      </c>
      <c r="AK1951" s="121">
        <v>0</v>
      </c>
      <c r="AL1951" s="142">
        <v>0</v>
      </c>
      <c r="AM1951" s="181">
        <v>0</v>
      </c>
      <c r="AN1951" s="141">
        <v>0</v>
      </c>
      <c r="AO1951" s="140">
        <v>0</v>
      </c>
      <c r="AP1951" s="140">
        <v>0</v>
      </c>
      <c r="AQ1951" s="140">
        <v>0</v>
      </c>
      <c r="AR1951" s="142">
        <v>0</v>
      </c>
      <c r="AS1951" s="143">
        <v>0</v>
      </c>
      <c r="AT1951" s="142">
        <v>0</v>
      </c>
      <c r="AU1951" s="143">
        <v>0</v>
      </c>
      <c r="AV1951" s="142">
        <v>0</v>
      </c>
      <c r="AW1951" s="143">
        <v>0</v>
      </c>
      <c r="AX1951" s="142">
        <v>0</v>
      </c>
      <c r="AY1951" s="143">
        <v>0</v>
      </c>
      <c r="AZ1951" s="142">
        <v>0</v>
      </c>
      <c r="BA1951" s="143">
        <v>0</v>
      </c>
      <c r="BB1951" s="142">
        <v>0</v>
      </c>
      <c r="BC1951" s="143">
        <v>0</v>
      </c>
      <c r="BE1951" s="139">
        <v>0</v>
      </c>
      <c r="BF1951" s="139">
        <v>0</v>
      </c>
      <c r="BG1951" s="139">
        <v>0</v>
      </c>
      <c r="BH1951" s="139">
        <v>0</v>
      </c>
      <c r="BI1951" s="139">
        <v>0</v>
      </c>
      <c r="BJ1951" s="139">
        <v>0</v>
      </c>
      <c r="BK1951" s="139">
        <v>0</v>
      </c>
      <c r="BL1951" s="139">
        <v>0</v>
      </c>
      <c r="BM1951" s="139">
        <v>0</v>
      </c>
      <c r="BN1951" s="139">
        <v>0</v>
      </c>
      <c r="BO1951" s="139">
        <v>0</v>
      </c>
      <c r="BP1951" s="139">
        <v>0</v>
      </c>
      <c r="BQ1951" s="144">
        <v>0</v>
      </c>
    </row>
    <row r="1952" spans="11:69" x14ac:dyDescent="0.25">
      <c r="K1952" s="135" t="s">
        <v>328</v>
      </c>
      <c r="N1952" s="61" t="s">
        <v>3759</v>
      </c>
      <c r="V1952" s="61" t="s">
        <v>490</v>
      </c>
      <c r="W1952" s="61" t="s">
        <v>521</v>
      </c>
      <c r="X1952" s="61">
        <v>311</v>
      </c>
      <c r="AB1952" s="136" t="s">
        <v>414</v>
      </c>
      <c r="AC1952" s="179">
        <v>250000004210</v>
      </c>
      <c r="AD1952" s="180" t="s">
        <v>3760</v>
      </c>
      <c r="AE1952" s="139">
        <v>10401.280000000001</v>
      </c>
      <c r="AF1952" s="17">
        <v>0</v>
      </c>
      <c r="AG1952" s="17">
        <v>0</v>
      </c>
      <c r="AH1952" s="140">
        <v>0</v>
      </c>
      <c r="AI1952" s="141">
        <v>0</v>
      </c>
      <c r="AJ1952" s="142">
        <v>0</v>
      </c>
      <c r="AK1952" s="121">
        <v>0</v>
      </c>
      <c r="AL1952" s="142">
        <v>0</v>
      </c>
      <c r="AM1952" s="181">
        <v>0</v>
      </c>
      <c r="AN1952" s="141">
        <v>0</v>
      </c>
      <c r="AO1952" s="140">
        <v>0</v>
      </c>
      <c r="AP1952" s="140">
        <v>0</v>
      </c>
      <c r="AQ1952" s="140">
        <v>0</v>
      </c>
      <c r="AR1952" s="142">
        <v>0</v>
      </c>
      <c r="AS1952" s="143">
        <v>0</v>
      </c>
      <c r="AT1952" s="142">
        <v>0</v>
      </c>
      <c r="AU1952" s="143">
        <v>0</v>
      </c>
      <c r="AV1952" s="142">
        <v>0</v>
      </c>
      <c r="AW1952" s="143">
        <v>0</v>
      </c>
      <c r="AX1952" s="142">
        <v>0</v>
      </c>
      <c r="AY1952" s="143">
        <v>0</v>
      </c>
      <c r="AZ1952" s="142">
        <v>0</v>
      </c>
      <c r="BA1952" s="143">
        <v>0</v>
      </c>
      <c r="BB1952" s="142">
        <v>0</v>
      </c>
      <c r="BC1952" s="143">
        <v>0</v>
      </c>
      <c r="BE1952" s="139">
        <v>0</v>
      </c>
      <c r="BF1952" s="139">
        <v>0</v>
      </c>
      <c r="BG1952" s="139">
        <v>0</v>
      </c>
      <c r="BH1952" s="139">
        <v>0</v>
      </c>
      <c r="BI1952" s="139">
        <v>0</v>
      </c>
      <c r="BJ1952" s="139">
        <v>0</v>
      </c>
      <c r="BK1952" s="139">
        <v>0</v>
      </c>
      <c r="BL1952" s="139">
        <v>0</v>
      </c>
      <c r="BM1952" s="139">
        <v>0</v>
      </c>
      <c r="BN1952" s="139">
        <v>0</v>
      </c>
      <c r="BO1952" s="139">
        <v>0</v>
      </c>
      <c r="BP1952" s="139">
        <v>0</v>
      </c>
      <c r="BQ1952" s="144">
        <v>0</v>
      </c>
    </row>
    <row r="1953" spans="11:69" x14ac:dyDescent="0.25">
      <c r="K1953" s="135" t="s">
        <v>328</v>
      </c>
      <c r="N1953" s="61" t="s">
        <v>3761</v>
      </c>
      <c r="V1953" s="61" t="s">
        <v>490</v>
      </c>
      <c r="W1953" s="61" t="s">
        <v>521</v>
      </c>
      <c r="X1953" s="61">
        <v>311</v>
      </c>
      <c r="AB1953" s="136" t="s">
        <v>414</v>
      </c>
      <c r="AC1953" s="179">
        <v>250000004500</v>
      </c>
      <c r="AD1953" s="180" t="s">
        <v>3762</v>
      </c>
      <c r="AE1953" s="139">
        <v>7082.11</v>
      </c>
      <c r="AF1953" s="17">
        <v>0</v>
      </c>
      <c r="AG1953" s="17">
        <v>0</v>
      </c>
      <c r="AH1953" s="140">
        <v>0</v>
      </c>
      <c r="AI1953" s="141">
        <v>0</v>
      </c>
      <c r="AJ1953" s="142">
        <v>0</v>
      </c>
      <c r="AK1953" s="121">
        <v>0</v>
      </c>
      <c r="AL1953" s="142">
        <v>0</v>
      </c>
      <c r="AM1953" s="181">
        <v>0</v>
      </c>
      <c r="AN1953" s="141">
        <v>0</v>
      </c>
      <c r="AO1953" s="140">
        <v>0</v>
      </c>
      <c r="AP1953" s="140">
        <v>0</v>
      </c>
      <c r="AQ1953" s="140">
        <v>0</v>
      </c>
      <c r="AR1953" s="142">
        <v>0</v>
      </c>
      <c r="AS1953" s="143">
        <v>0</v>
      </c>
      <c r="AT1953" s="142">
        <v>0</v>
      </c>
      <c r="AU1953" s="143">
        <v>0</v>
      </c>
      <c r="AV1953" s="142">
        <v>0</v>
      </c>
      <c r="AW1953" s="143">
        <v>0</v>
      </c>
      <c r="AX1953" s="142">
        <v>0</v>
      </c>
      <c r="AY1953" s="143">
        <v>0</v>
      </c>
      <c r="AZ1953" s="142">
        <v>0</v>
      </c>
      <c r="BA1953" s="143">
        <v>0</v>
      </c>
      <c r="BB1953" s="142">
        <v>0</v>
      </c>
      <c r="BC1953" s="143">
        <v>0</v>
      </c>
      <c r="BE1953" s="139">
        <v>0</v>
      </c>
      <c r="BF1953" s="139">
        <v>0</v>
      </c>
      <c r="BG1953" s="139">
        <v>0</v>
      </c>
      <c r="BH1953" s="139">
        <v>0</v>
      </c>
      <c r="BI1953" s="139">
        <v>0</v>
      </c>
      <c r="BJ1953" s="139">
        <v>0</v>
      </c>
      <c r="BK1953" s="139">
        <v>0</v>
      </c>
      <c r="BL1953" s="139">
        <v>0</v>
      </c>
      <c r="BM1953" s="139">
        <v>0</v>
      </c>
      <c r="BN1953" s="139">
        <v>0</v>
      </c>
      <c r="BO1953" s="139">
        <v>0</v>
      </c>
      <c r="BP1953" s="139">
        <v>0</v>
      </c>
      <c r="BQ1953" s="144">
        <v>0</v>
      </c>
    </row>
    <row r="1954" spans="11:69" x14ac:dyDescent="0.25">
      <c r="K1954" s="135" t="s">
        <v>328</v>
      </c>
      <c r="N1954" s="61" t="s">
        <v>3763</v>
      </c>
      <c r="V1954" s="61" t="s">
        <v>490</v>
      </c>
      <c r="W1954" s="61" t="s">
        <v>521</v>
      </c>
      <c r="X1954" s="61">
        <v>311</v>
      </c>
      <c r="AB1954" s="136" t="s">
        <v>414</v>
      </c>
      <c r="AC1954" s="179">
        <v>250000004510</v>
      </c>
      <c r="AD1954" s="180" t="s">
        <v>3764</v>
      </c>
      <c r="AE1954" s="139">
        <v>21591.08</v>
      </c>
      <c r="AF1954" s="17">
        <v>0</v>
      </c>
      <c r="AG1954" s="17">
        <v>0</v>
      </c>
      <c r="AH1954" s="140">
        <v>0</v>
      </c>
      <c r="AI1954" s="141">
        <v>0</v>
      </c>
      <c r="AJ1954" s="142">
        <v>0</v>
      </c>
      <c r="AK1954" s="121">
        <v>0</v>
      </c>
      <c r="AL1954" s="142">
        <v>0</v>
      </c>
      <c r="AM1954" s="181">
        <v>0</v>
      </c>
      <c r="AN1954" s="141">
        <v>0</v>
      </c>
      <c r="AO1954" s="140">
        <v>0</v>
      </c>
      <c r="AP1954" s="140">
        <v>0</v>
      </c>
      <c r="AQ1954" s="140">
        <v>0</v>
      </c>
      <c r="AR1954" s="142">
        <v>0</v>
      </c>
      <c r="AS1954" s="143">
        <v>0</v>
      </c>
      <c r="AT1954" s="142">
        <v>0</v>
      </c>
      <c r="AU1954" s="143">
        <v>0</v>
      </c>
      <c r="AV1954" s="142">
        <v>0</v>
      </c>
      <c r="AW1954" s="143">
        <v>0</v>
      </c>
      <c r="AX1954" s="142">
        <v>0</v>
      </c>
      <c r="AY1954" s="143">
        <v>0</v>
      </c>
      <c r="AZ1954" s="142">
        <v>0</v>
      </c>
      <c r="BA1954" s="143">
        <v>0</v>
      </c>
      <c r="BB1954" s="142">
        <v>0</v>
      </c>
      <c r="BC1954" s="143">
        <v>0</v>
      </c>
      <c r="BE1954" s="139">
        <v>0</v>
      </c>
      <c r="BF1954" s="139">
        <v>0</v>
      </c>
      <c r="BG1954" s="139">
        <v>0</v>
      </c>
      <c r="BH1954" s="139">
        <v>0</v>
      </c>
      <c r="BI1954" s="139">
        <v>0</v>
      </c>
      <c r="BJ1954" s="139">
        <v>0</v>
      </c>
      <c r="BK1954" s="139">
        <v>0</v>
      </c>
      <c r="BL1954" s="139">
        <v>0</v>
      </c>
      <c r="BM1954" s="139">
        <v>0</v>
      </c>
      <c r="BN1954" s="139">
        <v>0</v>
      </c>
      <c r="BO1954" s="139">
        <v>0</v>
      </c>
      <c r="BP1954" s="139">
        <v>0</v>
      </c>
      <c r="BQ1954" s="144">
        <v>0</v>
      </c>
    </row>
    <row r="1955" spans="11:69" x14ac:dyDescent="0.25">
      <c r="K1955" s="135" t="s">
        <v>328</v>
      </c>
      <c r="N1955" s="61" t="s">
        <v>3765</v>
      </c>
      <c r="V1955" s="61" t="s">
        <v>490</v>
      </c>
      <c r="W1955" s="61" t="s">
        <v>521</v>
      </c>
      <c r="X1955" s="61">
        <v>311</v>
      </c>
      <c r="AB1955" s="136" t="s">
        <v>414</v>
      </c>
      <c r="AC1955" s="179">
        <v>250000004550</v>
      </c>
      <c r="AD1955" s="180" t="s">
        <v>3766</v>
      </c>
      <c r="AE1955" s="139">
        <v>22355.48</v>
      </c>
      <c r="AF1955" s="17">
        <v>0</v>
      </c>
      <c r="AG1955" s="17">
        <v>0</v>
      </c>
      <c r="AH1955" s="140">
        <v>0</v>
      </c>
      <c r="AI1955" s="141">
        <v>0</v>
      </c>
      <c r="AJ1955" s="142">
        <v>0</v>
      </c>
      <c r="AK1955" s="121">
        <v>0</v>
      </c>
      <c r="AL1955" s="142">
        <v>0</v>
      </c>
      <c r="AM1955" s="181">
        <v>0</v>
      </c>
      <c r="AN1955" s="141">
        <v>0</v>
      </c>
      <c r="AO1955" s="140">
        <v>0</v>
      </c>
      <c r="AP1955" s="140">
        <v>0</v>
      </c>
      <c r="AQ1955" s="140">
        <v>0</v>
      </c>
      <c r="AR1955" s="142">
        <v>0</v>
      </c>
      <c r="AS1955" s="143">
        <v>0</v>
      </c>
      <c r="AT1955" s="142">
        <v>0</v>
      </c>
      <c r="AU1955" s="143">
        <v>0</v>
      </c>
      <c r="AV1955" s="142">
        <v>0</v>
      </c>
      <c r="AW1955" s="143">
        <v>0</v>
      </c>
      <c r="AX1955" s="142">
        <v>0</v>
      </c>
      <c r="AY1955" s="143">
        <v>0</v>
      </c>
      <c r="AZ1955" s="142">
        <v>0</v>
      </c>
      <c r="BA1955" s="143">
        <v>0</v>
      </c>
      <c r="BB1955" s="142">
        <v>0</v>
      </c>
      <c r="BC1955" s="143">
        <v>0</v>
      </c>
      <c r="BE1955" s="139">
        <v>0</v>
      </c>
      <c r="BF1955" s="139">
        <v>0</v>
      </c>
      <c r="BG1955" s="139">
        <v>0</v>
      </c>
      <c r="BH1955" s="139">
        <v>0</v>
      </c>
      <c r="BI1955" s="139">
        <v>0</v>
      </c>
      <c r="BJ1955" s="139">
        <v>0</v>
      </c>
      <c r="BK1955" s="139">
        <v>0</v>
      </c>
      <c r="BL1955" s="139">
        <v>0</v>
      </c>
      <c r="BM1955" s="139">
        <v>0</v>
      </c>
      <c r="BN1955" s="139">
        <v>0</v>
      </c>
      <c r="BO1955" s="139">
        <v>0</v>
      </c>
      <c r="BP1955" s="139">
        <v>0</v>
      </c>
      <c r="BQ1955" s="144">
        <v>0</v>
      </c>
    </row>
    <row r="1956" spans="11:69" x14ac:dyDescent="0.25">
      <c r="K1956" s="135" t="s">
        <v>328</v>
      </c>
      <c r="N1956" s="61" t="s">
        <v>3767</v>
      </c>
      <c r="V1956" s="61" t="s">
        <v>490</v>
      </c>
      <c r="W1956" s="61" t="s">
        <v>521</v>
      </c>
      <c r="X1956" s="61">
        <v>311</v>
      </c>
      <c r="AB1956" s="136" t="s">
        <v>414</v>
      </c>
      <c r="AC1956" s="179">
        <v>250000004900</v>
      </c>
      <c r="AD1956" s="180" t="s">
        <v>3768</v>
      </c>
      <c r="AE1956" s="139">
        <v>61902.89</v>
      </c>
      <c r="AF1956" s="17">
        <v>0</v>
      </c>
      <c r="AG1956" s="17">
        <v>0</v>
      </c>
      <c r="AH1956" s="140">
        <v>0</v>
      </c>
      <c r="AI1956" s="141">
        <v>0</v>
      </c>
      <c r="AJ1956" s="142">
        <v>0</v>
      </c>
      <c r="AK1956" s="121">
        <v>0</v>
      </c>
      <c r="AL1956" s="142">
        <v>0</v>
      </c>
      <c r="AM1956" s="181">
        <v>0</v>
      </c>
      <c r="AN1956" s="141">
        <v>0</v>
      </c>
      <c r="AO1956" s="140">
        <v>0</v>
      </c>
      <c r="AP1956" s="140">
        <v>0</v>
      </c>
      <c r="AQ1956" s="140">
        <v>0</v>
      </c>
      <c r="AR1956" s="142">
        <v>0</v>
      </c>
      <c r="AS1956" s="143">
        <v>0</v>
      </c>
      <c r="AT1956" s="142">
        <v>0</v>
      </c>
      <c r="AU1956" s="143">
        <v>0</v>
      </c>
      <c r="AV1956" s="142">
        <v>0</v>
      </c>
      <c r="AW1956" s="143">
        <v>0</v>
      </c>
      <c r="AX1956" s="142">
        <v>0</v>
      </c>
      <c r="AY1956" s="143">
        <v>0</v>
      </c>
      <c r="AZ1956" s="142">
        <v>0</v>
      </c>
      <c r="BA1956" s="143">
        <v>0</v>
      </c>
      <c r="BB1956" s="142">
        <v>0</v>
      </c>
      <c r="BC1956" s="143">
        <v>0</v>
      </c>
      <c r="BE1956" s="139">
        <v>0</v>
      </c>
      <c r="BF1956" s="139">
        <v>0</v>
      </c>
      <c r="BG1956" s="139">
        <v>0</v>
      </c>
      <c r="BH1956" s="139">
        <v>0</v>
      </c>
      <c r="BI1956" s="139">
        <v>0</v>
      </c>
      <c r="BJ1956" s="139">
        <v>0</v>
      </c>
      <c r="BK1956" s="139">
        <v>0</v>
      </c>
      <c r="BL1956" s="139">
        <v>0</v>
      </c>
      <c r="BM1956" s="139">
        <v>0</v>
      </c>
      <c r="BN1956" s="139">
        <v>0</v>
      </c>
      <c r="BO1956" s="139">
        <v>0</v>
      </c>
      <c r="BP1956" s="139">
        <v>0</v>
      </c>
      <c r="BQ1956" s="144">
        <v>0</v>
      </c>
    </row>
    <row r="1957" spans="11:69" x14ac:dyDescent="0.25">
      <c r="K1957" s="135" t="s">
        <v>328</v>
      </c>
      <c r="N1957" s="61" t="s">
        <v>3769</v>
      </c>
      <c r="V1957" s="61" t="s">
        <v>490</v>
      </c>
      <c r="W1957" s="61" t="s">
        <v>521</v>
      </c>
      <c r="X1957" s="61">
        <v>311</v>
      </c>
      <c r="AB1957" s="136" t="s">
        <v>414</v>
      </c>
      <c r="AC1957" s="179">
        <v>250000004920</v>
      </c>
      <c r="AD1957" s="180" t="s">
        <v>3770</v>
      </c>
      <c r="AE1957" s="139">
        <v>58737.84</v>
      </c>
      <c r="AF1957" s="17">
        <v>0</v>
      </c>
      <c r="AG1957" s="17">
        <v>0</v>
      </c>
      <c r="AH1957" s="140">
        <v>0</v>
      </c>
      <c r="AI1957" s="141">
        <v>0</v>
      </c>
      <c r="AJ1957" s="142">
        <v>0</v>
      </c>
      <c r="AK1957" s="121">
        <v>0</v>
      </c>
      <c r="AL1957" s="142">
        <v>0</v>
      </c>
      <c r="AM1957" s="181">
        <v>0</v>
      </c>
      <c r="AN1957" s="141">
        <v>0</v>
      </c>
      <c r="AO1957" s="140">
        <v>0</v>
      </c>
      <c r="AP1957" s="140">
        <v>0</v>
      </c>
      <c r="AQ1957" s="140">
        <v>0</v>
      </c>
      <c r="AR1957" s="142">
        <v>0</v>
      </c>
      <c r="AS1957" s="143">
        <v>0</v>
      </c>
      <c r="AT1957" s="142">
        <v>0</v>
      </c>
      <c r="AU1957" s="143">
        <v>0</v>
      </c>
      <c r="AV1957" s="142">
        <v>0</v>
      </c>
      <c r="AW1957" s="143">
        <v>0</v>
      </c>
      <c r="AX1957" s="142">
        <v>0</v>
      </c>
      <c r="AY1957" s="143">
        <v>0</v>
      </c>
      <c r="AZ1957" s="142">
        <v>0</v>
      </c>
      <c r="BA1957" s="143">
        <v>0</v>
      </c>
      <c r="BB1957" s="142">
        <v>0</v>
      </c>
      <c r="BC1957" s="143">
        <v>0</v>
      </c>
      <c r="BE1957" s="139">
        <v>0</v>
      </c>
      <c r="BF1957" s="139">
        <v>0</v>
      </c>
      <c r="BG1957" s="139">
        <v>0</v>
      </c>
      <c r="BH1957" s="139">
        <v>0</v>
      </c>
      <c r="BI1957" s="139">
        <v>0</v>
      </c>
      <c r="BJ1957" s="139">
        <v>0</v>
      </c>
      <c r="BK1957" s="139">
        <v>0</v>
      </c>
      <c r="BL1957" s="139">
        <v>0</v>
      </c>
      <c r="BM1957" s="139">
        <v>0</v>
      </c>
      <c r="BN1957" s="139">
        <v>0</v>
      </c>
      <c r="BO1957" s="139">
        <v>0</v>
      </c>
      <c r="BP1957" s="139">
        <v>0</v>
      </c>
      <c r="BQ1957" s="144">
        <v>0</v>
      </c>
    </row>
    <row r="1958" spans="11:69" x14ac:dyDescent="0.25">
      <c r="K1958" s="135" t="s">
        <v>328</v>
      </c>
      <c r="N1958" s="61" t="s">
        <v>3771</v>
      </c>
      <c r="V1958" s="61" t="s">
        <v>490</v>
      </c>
      <c r="W1958" s="61" t="s">
        <v>521</v>
      </c>
      <c r="X1958" s="61">
        <v>311</v>
      </c>
      <c r="AB1958" s="136" t="s">
        <v>414</v>
      </c>
      <c r="AC1958" s="179">
        <v>250000005200</v>
      </c>
      <c r="AD1958" s="180" t="s">
        <v>3772</v>
      </c>
      <c r="AE1958" s="139">
        <v>23110.76</v>
      </c>
      <c r="AF1958" s="17">
        <v>0</v>
      </c>
      <c r="AG1958" s="17">
        <v>0</v>
      </c>
      <c r="AH1958" s="140">
        <v>0</v>
      </c>
      <c r="AI1958" s="141">
        <v>0</v>
      </c>
      <c r="AJ1958" s="142">
        <v>0</v>
      </c>
      <c r="AK1958" s="121">
        <v>0</v>
      </c>
      <c r="AL1958" s="142">
        <v>0</v>
      </c>
      <c r="AM1958" s="181">
        <v>0</v>
      </c>
      <c r="AN1958" s="141">
        <v>0</v>
      </c>
      <c r="AO1958" s="140">
        <v>0</v>
      </c>
      <c r="AP1958" s="140">
        <v>0</v>
      </c>
      <c r="AQ1958" s="140">
        <v>0</v>
      </c>
      <c r="AR1958" s="142">
        <v>0</v>
      </c>
      <c r="AS1958" s="143">
        <v>0</v>
      </c>
      <c r="AT1958" s="142">
        <v>0</v>
      </c>
      <c r="AU1958" s="143">
        <v>0</v>
      </c>
      <c r="AV1958" s="142">
        <v>0</v>
      </c>
      <c r="AW1958" s="143">
        <v>0</v>
      </c>
      <c r="AX1958" s="142">
        <v>0</v>
      </c>
      <c r="AY1958" s="143">
        <v>0</v>
      </c>
      <c r="AZ1958" s="142">
        <v>0</v>
      </c>
      <c r="BA1958" s="143">
        <v>0</v>
      </c>
      <c r="BB1958" s="142">
        <v>0</v>
      </c>
      <c r="BC1958" s="143">
        <v>0</v>
      </c>
      <c r="BE1958" s="139">
        <v>0</v>
      </c>
      <c r="BF1958" s="139">
        <v>0</v>
      </c>
      <c r="BG1958" s="139">
        <v>0</v>
      </c>
      <c r="BH1958" s="139">
        <v>0</v>
      </c>
      <c r="BI1958" s="139">
        <v>0</v>
      </c>
      <c r="BJ1958" s="139">
        <v>0</v>
      </c>
      <c r="BK1958" s="139">
        <v>0</v>
      </c>
      <c r="BL1958" s="139">
        <v>0</v>
      </c>
      <c r="BM1958" s="139">
        <v>0</v>
      </c>
      <c r="BN1958" s="139">
        <v>0</v>
      </c>
      <c r="BO1958" s="139">
        <v>0</v>
      </c>
      <c r="BP1958" s="139">
        <v>0</v>
      </c>
      <c r="BQ1958" s="144">
        <v>0</v>
      </c>
    </row>
    <row r="1959" spans="11:69" x14ac:dyDescent="0.25">
      <c r="K1959" s="135" t="s">
        <v>328</v>
      </c>
      <c r="N1959" s="61" t="s">
        <v>3773</v>
      </c>
      <c r="V1959" s="61" t="s">
        <v>490</v>
      </c>
      <c r="W1959" s="61" t="s">
        <v>521</v>
      </c>
      <c r="X1959" s="61">
        <v>311</v>
      </c>
      <c r="AB1959" s="136" t="s">
        <v>414</v>
      </c>
      <c r="AC1959" s="179">
        <v>250000005300</v>
      </c>
      <c r="AD1959" s="180" t="s">
        <v>3774</v>
      </c>
      <c r="AE1959" s="139">
        <v>6521.99</v>
      </c>
      <c r="AF1959" s="17">
        <v>0</v>
      </c>
      <c r="AG1959" s="17">
        <v>0</v>
      </c>
      <c r="AH1959" s="140">
        <v>0</v>
      </c>
      <c r="AI1959" s="141">
        <v>0</v>
      </c>
      <c r="AJ1959" s="142">
        <v>0</v>
      </c>
      <c r="AK1959" s="121">
        <v>0</v>
      </c>
      <c r="AL1959" s="142">
        <v>0</v>
      </c>
      <c r="AM1959" s="181">
        <v>0</v>
      </c>
      <c r="AN1959" s="141">
        <v>0</v>
      </c>
      <c r="AO1959" s="140">
        <v>0</v>
      </c>
      <c r="AP1959" s="140">
        <v>0</v>
      </c>
      <c r="AQ1959" s="140">
        <v>0</v>
      </c>
      <c r="AR1959" s="142">
        <v>0</v>
      </c>
      <c r="AS1959" s="143">
        <v>0</v>
      </c>
      <c r="AT1959" s="142">
        <v>0</v>
      </c>
      <c r="AU1959" s="143">
        <v>0</v>
      </c>
      <c r="AV1959" s="142">
        <v>0</v>
      </c>
      <c r="AW1959" s="143">
        <v>0</v>
      </c>
      <c r="AX1959" s="142">
        <v>0</v>
      </c>
      <c r="AY1959" s="143">
        <v>0</v>
      </c>
      <c r="AZ1959" s="142">
        <v>0</v>
      </c>
      <c r="BA1959" s="143">
        <v>0</v>
      </c>
      <c r="BB1959" s="142">
        <v>0</v>
      </c>
      <c r="BC1959" s="143">
        <v>0</v>
      </c>
      <c r="BE1959" s="139">
        <v>0</v>
      </c>
      <c r="BF1959" s="139">
        <v>0</v>
      </c>
      <c r="BG1959" s="139">
        <v>0</v>
      </c>
      <c r="BH1959" s="139">
        <v>0</v>
      </c>
      <c r="BI1959" s="139">
        <v>0</v>
      </c>
      <c r="BJ1959" s="139">
        <v>0</v>
      </c>
      <c r="BK1959" s="139">
        <v>0</v>
      </c>
      <c r="BL1959" s="139">
        <v>0</v>
      </c>
      <c r="BM1959" s="139">
        <v>0</v>
      </c>
      <c r="BN1959" s="139">
        <v>0</v>
      </c>
      <c r="BO1959" s="139">
        <v>0</v>
      </c>
      <c r="BP1959" s="139">
        <v>0</v>
      </c>
      <c r="BQ1959" s="144">
        <v>0</v>
      </c>
    </row>
    <row r="1960" spans="11:69" x14ac:dyDescent="0.25">
      <c r="K1960" s="135" t="s">
        <v>328</v>
      </c>
      <c r="N1960" s="61" t="s">
        <v>3775</v>
      </c>
      <c r="V1960" s="61" t="s">
        <v>490</v>
      </c>
      <c r="W1960" s="61" t="s">
        <v>521</v>
      </c>
      <c r="X1960" s="61">
        <v>311</v>
      </c>
      <c r="AB1960" s="136" t="s">
        <v>414</v>
      </c>
      <c r="AC1960" s="179">
        <v>250000005450</v>
      </c>
      <c r="AD1960" s="180" t="s">
        <v>3776</v>
      </c>
      <c r="AE1960" s="139">
        <v>46329.03</v>
      </c>
      <c r="AF1960" s="17">
        <v>0</v>
      </c>
      <c r="AG1960" s="17">
        <v>0</v>
      </c>
      <c r="AH1960" s="140">
        <v>0</v>
      </c>
      <c r="AI1960" s="141">
        <v>0</v>
      </c>
      <c r="AJ1960" s="142">
        <v>0</v>
      </c>
      <c r="AK1960" s="121">
        <v>0</v>
      </c>
      <c r="AL1960" s="142">
        <v>0</v>
      </c>
      <c r="AM1960" s="181">
        <v>0</v>
      </c>
      <c r="AN1960" s="141">
        <v>0</v>
      </c>
      <c r="AO1960" s="140">
        <v>0</v>
      </c>
      <c r="AP1960" s="140">
        <v>0</v>
      </c>
      <c r="AQ1960" s="140">
        <v>0</v>
      </c>
      <c r="AR1960" s="142">
        <v>0</v>
      </c>
      <c r="AS1960" s="143">
        <v>0</v>
      </c>
      <c r="AT1960" s="142">
        <v>0</v>
      </c>
      <c r="AU1960" s="143">
        <v>0</v>
      </c>
      <c r="AV1960" s="142">
        <v>0</v>
      </c>
      <c r="AW1960" s="143">
        <v>0</v>
      </c>
      <c r="AX1960" s="142">
        <v>0</v>
      </c>
      <c r="AY1960" s="143">
        <v>0</v>
      </c>
      <c r="AZ1960" s="142">
        <v>0</v>
      </c>
      <c r="BA1960" s="143">
        <v>0</v>
      </c>
      <c r="BB1960" s="142">
        <v>0</v>
      </c>
      <c r="BC1960" s="143">
        <v>0</v>
      </c>
      <c r="BE1960" s="139">
        <v>0</v>
      </c>
      <c r="BF1960" s="139">
        <v>0</v>
      </c>
      <c r="BG1960" s="139">
        <v>0</v>
      </c>
      <c r="BH1960" s="139">
        <v>0</v>
      </c>
      <c r="BI1960" s="139">
        <v>0</v>
      </c>
      <c r="BJ1960" s="139">
        <v>0</v>
      </c>
      <c r="BK1960" s="139">
        <v>0</v>
      </c>
      <c r="BL1960" s="139">
        <v>0</v>
      </c>
      <c r="BM1960" s="139">
        <v>0</v>
      </c>
      <c r="BN1960" s="139">
        <v>0</v>
      </c>
      <c r="BO1960" s="139">
        <v>0</v>
      </c>
      <c r="BP1960" s="139">
        <v>0</v>
      </c>
      <c r="BQ1960" s="144">
        <v>0</v>
      </c>
    </row>
    <row r="1961" spans="11:69" x14ac:dyDescent="0.25">
      <c r="K1961" s="135" t="s">
        <v>328</v>
      </c>
      <c r="N1961" s="61" t="s">
        <v>3777</v>
      </c>
      <c r="V1961" s="61" t="s">
        <v>490</v>
      </c>
      <c r="W1961" s="61" t="s">
        <v>521</v>
      </c>
      <c r="X1961" s="61">
        <v>311</v>
      </c>
      <c r="AB1961" s="136" t="s">
        <v>414</v>
      </c>
      <c r="AC1961" s="179">
        <v>250000005830</v>
      </c>
      <c r="AD1961" s="180" t="s">
        <v>3778</v>
      </c>
      <c r="AE1961" s="139">
        <v>291497.85000000003</v>
      </c>
      <c r="AF1961" s="17">
        <v>0</v>
      </c>
      <c r="AG1961" s="17">
        <v>0</v>
      </c>
      <c r="AH1961" s="140">
        <v>0</v>
      </c>
      <c r="AI1961" s="141">
        <v>0</v>
      </c>
      <c r="AJ1961" s="142">
        <v>0</v>
      </c>
      <c r="AK1961" s="121">
        <v>0</v>
      </c>
      <c r="AL1961" s="142">
        <v>0</v>
      </c>
      <c r="AM1961" s="181">
        <v>0</v>
      </c>
      <c r="AN1961" s="141">
        <v>0</v>
      </c>
      <c r="AO1961" s="140">
        <v>0</v>
      </c>
      <c r="AP1961" s="140">
        <v>0</v>
      </c>
      <c r="AQ1961" s="140">
        <v>0</v>
      </c>
      <c r="AR1961" s="142">
        <v>0</v>
      </c>
      <c r="AS1961" s="143">
        <v>0</v>
      </c>
      <c r="AT1961" s="142">
        <v>0</v>
      </c>
      <c r="AU1961" s="143">
        <v>0</v>
      </c>
      <c r="AV1961" s="142">
        <v>0</v>
      </c>
      <c r="AW1961" s="143">
        <v>0</v>
      </c>
      <c r="AX1961" s="142">
        <v>0</v>
      </c>
      <c r="AY1961" s="143">
        <v>0</v>
      </c>
      <c r="AZ1961" s="142">
        <v>0</v>
      </c>
      <c r="BA1961" s="143">
        <v>0</v>
      </c>
      <c r="BB1961" s="142">
        <v>0</v>
      </c>
      <c r="BC1961" s="143">
        <v>0</v>
      </c>
      <c r="BE1961" s="139">
        <v>0</v>
      </c>
      <c r="BF1961" s="139">
        <v>0</v>
      </c>
      <c r="BG1961" s="139">
        <v>0</v>
      </c>
      <c r="BH1961" s="139">
        <v>0</v>
      </c>
      <c r="BI1961" s="139">
        <v>0</v>
      </c>
      <c r="BJ1961" s="139">
        <v>0</v>
      </c>
      <c r="BK1961" s="139">
        <v>0</v>
      </c>
      <c r="BL1961" s="139">
        <v>0</v>
      </c>
      <c r="BM1961" s="139">
        <v>0</v>
      </c>
      <c r="BN1961" s="139">
        <v>0</v>
      </c>
      <c r="BO1961" s="139">
        <v>0</v>
      </c>
      <c r="BP1961" s="139">
        <v>0</v>
      </c>
      <c r="BQ1961" s="144">
        <v>0</v>
      </c>
    </row>
    <row r="1962" spans="11:69" x14ac:dyDescent="0.25">
      <c r="K1962" s="135" t="s">
        <v>328</v>
      </c>
      <c r="N1962" s="61" t="s">
        <v>3779</v>
      </c>
      <c r="V1962" s="61" t="s">
        <v>490</v>
      </c>
      <c r="W1962" s="61" t="s">
        <v>521</v>
      </c>
      <c r="X1962" s="61">
        <v>311</v>
      </c>
      <c r="AB1962" s="136" t="s">
        <v>414</v>
      </c>
      <c r="AC1962" s="179">
        <v>250000005870</v>
      </c>
      <c r="AD1962" s="180" t="s">
        <v>3780</v>
      </c>
      <c r="AE1962" s="139">
        <v>268944.75</v>
      </c>
      <c r="AF1962" s="17">
        <v>0</v>
      </c>
      <c r="AG1962" s="17">
        <v>0</v>
      </c>
      <c r="AH1962" s="140">
        <v>0</v>
      </c>
      <c r="AI1962" s="141">
        <v>0</v>
      </c>
      <c r="AJ1962" s="142">
        <v>0</v>
      </c>
      <c r="AK1962" s="121">
        <v>0</v>
      </c>
      <c r="AL1962" s="142">
        <v>0</v>
      </c>
      <c r="AM1962" s="181">
        <v>0</v>
      </c>
      <c r="AN1962" s="141">
        <v>0</v>
      </c>
      <c r="AO1962" s="140">
        <v>0</v>
      </c>
      <c r="AP1962" s="140">
        <v>0</v>
      </c>
      <c r="AQ1962" s="140">
        <v>0</v>
      </c>
      <c r="AR1962" s="142">
        <v>0</v>
      </c>
      <c r="AS1962" s="143">
        <v>0</v>
      </c>
      <c r="AT1962" s="142">
        <v>0</v>
      </c>
      <c r="AU1962" s="143">
        <v>0</v>
      </c>
      <c r="AV1962" s="142">
        <v>0</v>
      </c>
      <c r="AW1962" s="143">
        <v>0</v>
      </c>
      <c r="AX1962" s="142">
        <v>0</v>
      </c>
      <c r="AY1962" s="143">
        <v>0</v>
      </c>
      <c r="AZ1962" s="142">
        <v>0</v>
      </c>
      <c r="BA1962" s="143">
        <v>0</v>
      </c>
      <c r="BB1962" s="142">
        <v>0</v>
      </c>
      <c r="BC1962" s="143">
        <v>0</v>
      </c>
      <c r="BE1962" s="139">
        <v>0</v>
      </c>
      <c r="BF1962" s="139">
        <v>0</v>
      </c>
      <c r="BG1962" s="139">
        <v>0</v>
      </c>
      <c r="BH1962" s="139">
        <v>0</v>
      </c>
      <c r="BI1962" s="139">
        <v>0</v>
      </c>
      <c r="BJ1962" s="139">
        <v>0</v>
      </c>
      <c r="BK1962" s="139">
        <v>0</v>
      </c>
      <c r="BL1962" s="139">
        <v>0</v>
      </c>
      <c r="BM1962" s="139">
        <v>0</v>
      </c>
      <c r="BN1962" s="139">
        <v>0</v>
      </c>
      <c r="BO1962" s="139">
        <v>0</v>
      </c>
      <c r="BP1962" s="139">
        <v>0</v>
      </c>
      <c r="BQ1962" s="144">
        <v>0</v>
      </c>
    </row>
    <row r="1963" spans="11:69" x14ac:dyDescent="0.25">
      <c r="K1963" s="135" t="s">
        <v>328</v>
      </c>
      <c r="N1963" s="61" t="s">
        <v>3781</v>
      </c>
      <c r="V1963" s="61" t="s">
        <v>490</v>
      </c>
      <c r="W1963" s="61" t="s">
        <v>521</v>
      </c>
      <c r="X1963" s="61">
        <v>311</v>
      </c>
      <c r="AB1963" s="136" t="s">
        <v>414</v>
      </c>
      <c r="AC1963" s="179">
        <v>250000006000</v>
      </c>
      <c r="AD1963" s="180" t="s">
        <v>3782</v>
      </c>
      <c r="AE1963" s="139">
        <v>7437.01</v>
      </c>
      <c r="AF1963" s="17">
        <v>0</v>
      </c>
      <c r="AG1963" s="17">
        <v>0</v>
      </c>
      <c r="AH1963" s="140">
        <v>0</v>
      </c>
      <c r="AI1963" s="141">
        <v>0</v>
      </c>
      <c r="AJ1963" s="142">
        <v>0</v>
      </c>
      <c r="AK1963" s="121">
        <v>0</v>
      </c>
      <c r="AL1963" s="142">
        <v>0</v>
      </c>
      <c r="AM1963" s="181">
        <v>0</v>
      </c>
      <c r="AN1963" s="141">
        <v>0</v>
      </c>
      <c r="AO1963" s="140">
        <v>0</v>
      </c>
      <c r="AP1963" s="140">
        <v>0</v>
      </c>
      <c r="AQ1963" s="140">
        <v>0</v>
      </c>
      <c r="AR1963" s="142">
        <v>0</v>
      </c>
      <c r="AS1963" s="143">
        <v>0</v>
      </c>
      <c r="AT1963" s="142">
        <v>0</v>
      </c>
      <c r="AU1963" s="143">
        <v>0</v>
      </c>
      <c r="AV1963" s="142">
        <v>0</v>
      </c>
      <c r="AW1963" s="143">
        <v>0</v>
      </c>
      <c r="AX1963" s="142">
        <v>0</v>
      </c>
      <c r="AY1963" s="143">
        <v>0</v>
      </c>
      <c r="AZ1963" s="142">
        <v>0</v>
      </c>
      <c r="BA1963" s="143">
        <v>0</v>
      </c>
      <c r="BB1963" s="142">
        <v>0</v>
      </c>
      <c r="BC1963" s="143">
        <v>0</v>
      </c>
      <c r="BE1963" s="139">
        <v>0</v>
      </c>
      <c r="BF1963" s="139">
        <v>0</v>
      </c>
      <c r="BG1963" s="139">
        <v>0</v>
      </c>
      <c r="BH1963" s="139">
        <v>0</v>
      </c>
      <c r="BI1963" s="139">
        <v>0</v>
      </c>
      <c r="BJ1963" s="139">
        <v>0</v>
      </c>
      <c r="BK1963" s="139">
        <v>0</v>
      </c>
      <c r="BL1963" s="139">
        <v>0</v>
      </c>
      <c r="BM1963" s="139">
        <v>0</v>
      </c>
      <c r="BN1963" s="139">
        <v>0</v>
      </c>
      <c r="BO1963" s="139">
        <v>0</v>
      </c>
      <c r="BP1963" s="139">
        <v>0</v>
      </c>
      <c r="BQ1963" s="144">
        <v>0</v>
      </c>
    </row>
    <row r="1964" spans="11:69" x14ac:dyDescent="0.25">
      <c r="K1964" s="135" t="s">
        <v>328</v>
      </c>
      <c r="N1964" s="61" t="s">
        <v>3783</v>
      </c>
      <c r="V1964" s="61" t="s">
        <v>490</v>
      </c>
      <c r="W1964" s="61" t="s">
        <v>521</v>
      </c>
      <c r="X1964" s="61">
        <v>311</v>
      </c>
      <c r="AB1964" s="136" t="s">
        <v>414</v>
      </c>
      <c r="AC1964" s="179">
        <v>250000008698</v>
      </c>
      <c r="AD1964" s="180" t="s">
        <v>3784</v>
      </c>
      <c r="AE1964" s="139">
        <v>2178.4899999999998</v>
      </c>
      <c r="AF1964" s="17">
        <v>0</v>
      </c>
      <c r="AG1964" s="17">
        <v>0</v>
      </c>
      <c r="AH1964" s="140">
        <v>0</v>
      </c>
      <c r="AI1964" s="141">
        <v>0</v>
      </c>
      <c r="AJ1964" s="142">
        <v>0</v>
      </c>
      <c r="AK1964" s="121">
        <v>0</v>
      </c>
      <c r="AL1964" s="142">
        <v>0</v>
      </c>
      <c r="AM1964" s="181">
        <v>0</v>
      </c>
      <c r="AN1964" s="141">
        <v>0</v>
      </c>
      <c r="AO1964" s="140">
        <v>0</v>
      </c>
      <c r="AP1964" s="140">
        <v>0</v>
      </c>
      <c r="AQ1964" s="140">
        <v>0</v>
      </c>
      <c r="AR1964" s="142">
        <v>0</v>
      </c>
      <c r="AS1964" s="143">
        <v>0</v>
      </c>
      <c r="AT1964" s="142">
        <v>0</v>
      </c>
      <c r="AU1964" s="143">
        <v>0</v>
      </c>
      <c r="AV1964" s="142">
        <v>0</v>
      </c>
      <c r="AW1964" s="143">
        <v>0</v>
      </c>
      <c r="AX1964" s="142">
        <v>0</v>
      </c>
      <c r="AY1964" s="143">
        <v>0</v>
      </c>
      <c r="AZ1964" s="142">
        <v>0</v>
      </c>
      <c r="BA1964" s="143">
        <v>0</v>
      </c>
      <c r="BB1964" s="142">
        <v>0</v>
      </c>
      <c r="BC1964" s="143">
        <v>0</v>
      </c>
      <c r="BE1964" s="139">
        <v>0</v>
      </c>
      <c r="BF1964" s="139">
        <v>0</v>
      </c>
      <c r="BG1964" s="139">
        <v>0</v>
      </c>
      <c r="BH1964" s="139">
        <v>0</v>
      </c>
      <c r="BI1964" s="139">
        <v>0</v>
      </c>
      <c r="BJ1964" s="139">
        <v>0</v>
      </c>
      <c r="BK1964" s="139">
        <v>0</v>
      </c>
      <c r="BL1964" s="139">
        <v>0</v>
      </c>
      <c r="BM1964" s="139">
        <v>0</v>
      </c>
      <c r="BN1964" s="139">
        <v>0</v>
      </c>
      <c r="BO1964" s="139">
        <v>0</v>
      </c>
      <c r="BP1964" s="139">
        <v>0</v>
      </c>
      <c r="BQ1964" s="144">
        <v>0</v>
      </c>
    </row>
    <row r="1965" spans="11:69" x14ac:dyDescent="0.25">
      <c r="K1965" s="135" t="s">
        <v>328</v>
      </c>
      <c r="N1965" s="61" t="s">
        <v>3785</v>
      </c>
      <c r="V1965" s="61" t="s">
        <v>490</v>
      </c>
      <c r="W1965" s="61" t="s">
        <v>521</v>
      </c>
      <c r="X1965" s="61">
        <v>311</v>
      </c>
      <c r="AB1965" s="136" t="s">
        <v>414</v>
      </c>
      <c r="AC1965" s="179">
        <v>250000008699</v>
      </c>
      <c r="AD1965" s="180" t="s">
        <v>3786</v>
      </c>
      <c r="AE1965" s="139">
        <v>7038.49</v>
      </c>
      <c r="AF1965" s="17">
        <v>0</v>
      </c>
      <c r="AG1965" s="17">
        <v>0</v>
      </c>
      <c r="AH1965" s="140">
        <v>0</v>
      </c>
      <c r="AI1965" s="141">
        <v>0</v>
      </c>
      <c r="AJ1965" s="142">
        <v>0</v>
      </c>
      <c r="AK1965" s="121">
        <v>0</v>
      </c>
      <c r="AL1965" s="142">
        <v>0</v>
      </c>
      <c r="AM1965" s="181">
        <v>0</v>
      </c>
      <c r="AN1965" s="141">
        <v>0</v>
      </c>
      <c r="AO1965" s="140">
        <v>0</v>
      </c>
      <c r="AP1965" s="140">
        <v>0</v>
      </c>
      <c r="AQ1965" s="140">
        <v>0</v>
      </c>
      <c r="AR1965" s="142">
        <v>0</v>
      </c>
      <c r="AS1965" s="143">
        <v>0</v>
      </c>
      <c r="AT1965" s="142">
        <v>0</v>
      </c>
      <c r="AU1965" s="143">
        <v>0</v>
      </c>
      <c r="AV1965" s="142">
        <v>0</v>
      </c>
      <c r="AW1965" s="143">
        <v>0</v>
      </c>
      <c r="AX1965" s="142">
        <v>0</v>
      </c>
      <c r="AY1965" s="143">
        <v>0</v>
      </c>
      <c r="AZ1965" s="142">
        <v>0</v>
      </c>
      <c r="BA1965" s="143">
        <v>0</v>
      </c>
      <c r="BB1965" s="142">
        <v>0</v>
      </c>
      <c r="BC1965" s="143">
        <v>0</v>
      </c>
      <c r="BE1965" s="139">
        <v>0</v>
      </c>
      <c r="BF1965" s="139">
        <v>0</v>
      </c>
      <c r="BG1965" s="139">
        <v>0</v>
      </c>
      <c r="BH1965" s="139">
        <v>0</v>
      </c>
      <c r="BI1965" s="139">
        <v>0</v>
      </c>
      <c r="BJ1965" s="139">
        <v>0</v>
      </c>
      <c r="BK1965" s="139">
        <v>0</v>
      </c>
      <c r="BL1965" s="139">
        <v>0</v>
      </c>
      <c r="BM1965" s="139">
        <v>0</v>
      </c>
      <c r="BN1965" s="139">
        <v>0</v>
      </c>
      <c r="BO1965" s="139">
        <v>0</v>
      </c>
      <c r="BP1965" s="139">
        <v>0</v>
      </c>
      <c r="BQ1965" s="144">
        <v>0</v>
      </c>
    </row>
    <row r="1966" spans="11:69" x14ac:dyDescent="0.25">
      <c r="K1966" s="135" t="s">
        <v>328</v>
      </c>
      <c r="N1966" s="61" t="s">
        <v>3787</v>
      </c>
      <c r="V1966" s="61" t="s">
        <v>490</v>
      </c>
      <c r="W1966" s="61" t="s">
        <v>521</v>
      </c>
      <c r="X1966" s="61">
        <v>311</v>
      </c>
      <c r="AB1966" s="136" t="s">
        <v>414</v>
      </c>
      <c r="AC1966" s="179">
        <v>250000008700</v>
      </c>
      <c r="AD1966" s="180" t="s">
        <v>3788</v>
      </c>
      <c r="AE1966" s="139">
        <v>114103.12</v>
      </c>
      <c r="AF1966" s="17">
        <v>0</v>
      </c>
      <c r="AG1966" s="17">
        <v>0</v>
      </c>
      <c r="AH1966" s="140">
        <v>0</v>
      </c>
      <c r="AI1966" s="141">
        <v>0</v>
      </c>
      <c r="AJ1966" s="142">
        <v>0</v>
      </c>
      <c r="AK1966" s="121">
        <v>0</v>
      </c>
      <c r="AL1966" s="142">
        <v>0</v>
      </c>
      <c r="AM1966" s="181">
        <v>0</v>
      </c>
      <c r="AN1966" s="141">
        <v>0</v>
      </c>
      <c r="AO1966" s="140">
        <v>0</v>
      </c>
      <c r="AP1966" s="140">
        <v>0</v>
      </c>
      <c r="AQ1966" s="140">
        <v>0</v>
      </c>
      <c r="AR1966" s="142">
        <v>0</v>
      </c>
      <c r="AS1966" s="143">
        <v>0</v>
      </c>
      <c r="AT1966" s="142">
        <v>0</v>
      </c>
      <c r="AU1966" s="143">
        <v>0</v>
      </c>
      <c r="AV1966" s="142">
        <v>0</v>
      </c>
      <c r="AW1966" s="143">
        <v>0</v>
      </c>
      <c r="AX1966" s="142">
        <v>0</v>
      </c>
      <c r="AY1966" s="143">
        <v>0</v>
      </c>
      <c r="AZ1966" s="142">
        <v>0</v>
      </c>
      <c r="BA1966" s="143">
        <v>0</v>
      </c>
      <c r="BB1966" s="142">
        <v>0</v>
      </c>
      <c r="BC1966" s="143">
        <v>0</v>
      </c>
      <c r="BE1966" s="139">
        <v>0</v>
      </c>
      <c r="BF1966" s="139">
        <v>0</v>
      </c>
      <c r="BG1966" s="139">
        <v>0</v>
      </c>
      <c r="BH1966" s="139">
        <v>0</v>
      </c>
      <c r="BI1966" s="139">
        <v>0</v>
      </c>
      <c r="BJ1966" s="139">
        <v>0</v>
      </c>
      <c r="BK1966" s="139">
        <v>0</v>
      </c>
      <c r="BL1966" s="139">
        <v>0</v>
      </c>
      <c r="BM1966" s="139">
        <v>0</v>
      </c>
      <c r="BN1966" s="139">
        <v>0</v>
      </c>
      <c r="BO1966" s="139">
        <v>0</v>
      </c>
      <c r="BP1966" s="139">
        <v>0</v>
      </c>
      <c r="BQ1966" s="144">
        <v>0</v>
      </c>
    </row>
    <row r="1967" spans="11:69" x14ac:dyDescent="0.25">
      <c r="K1967" s="135" t="s">
        <v>328</v>
      </c>
      <c r="N1967" s="61" t="s">
        <v>3789</v>
      </c>
      <c r="V1967" s="61" t="s">
        <v>490</v>
      </c>
      <c r="W1967" s="61" t="s">
        <v>521</v>
      </c>
      <c r="X1967" s="61">
        <v>311</v>
      </c>
      <c r="AB1967" s="136" t="s">
        <v>414</v>
      </c>
      <c r="AC1967" s="179">
        <v>250000008770</v>
      </c>
      <c r="AD1967" s="180" t="s">
        <v>3790</v>
      </c>
      <c r="AE1967" s="139">
        <v>-75.54000000000002</v>
      </c>
      <c r="AF1967" s="17">
        <v>0</v>
      </c>
      <c r="AG1967" s="17">
        <v>0</v>
      </c>
      <c r="AH1967" s="140">
        <v>0</v>
      </c>
      <c r="AI1967" s="141">
        <v>0</v>
      </c>
      <c r="AJ1967" s="142">
        <v>0</v>
      </c>
      <c r="AK1967" s="121">
        <v>0</v>
      </c>
      <c r="AL1967" s="142">
        <v>0</v>
      </c>
      <c r="AM1967" s="181">
        <v>0</v>
      </c>
      <c r="AN1967" s="141">
        <v>0</v>
      </c>
      <c r="AO1967" s="140">
        <v>0</v>
      </c>
      <c r="AP1967" s="140">
        <v>0</v>
      </c>
      <c r="AQ1967" s="140">
        <v>0</v>
      </c>
      <c r="AR1967" s="142">
        <v>0</v>
      </c>
      <c r="AS1967" s="143">
        <v>0</v>
      </c>
      <c r="AT1967" s="142">
        <v>0</v>
      </c>
      <c r="AU1967" s="143">
        <v>0</v>
      </c>
      <c r="AV1967" s="142">
        <v>0</v>
      </c>
      <c r="AW1967" s="143">
        <v>0</v>
      </c>
      <c r="AX1967" s="142">
        <v>0</v>
      </c>
      <c r="AY1967" s="143">
        <v>0</v>
      </c>
      <c r="AZ1967" s="142">
        <v>0</v>
      </c>
      <c r="BA1967" s="143">
        <v>0</v>
      </c>
      <c r="BB1967" s="142">
        <v>0</v>
      </c>
      <c r="BC1967" s="143">
        <v>0</v>
      </c>
      <c r="BE1967" s="139">
        <v>0</v>
      </c>
      <c r="BF1967" s="139">
        <v>0</v>
      </c>
      <c r="BG1967" s="139">
        <v>0</v>
      </c>
      <c r="BH1967" s="139">
        <v>0</v>
      </c>
      <c r="BI1967" s="139">
        <v>0</v>
      </c>
      <c r="BJ1967" s="139">
        <v>0</v>
      </c>
      <c r="BK1967" s="139">
        <v>0</v>
      </c>
      <c r="BL1967" s="139">
        <v>0</v>
      </c>
      <c r="BM1967" s="139">
        <v>0</v>
      </c>
      <c r="BN1967" s="139">
        <v>0</v>
      </c>
      <c r="BO1967" s="139">
        <v>0</v>
      </c>
      <c r="BP1967" s="139">
        <v>0</v>
      </c>
      <c r="BQ1967" s="144">
        <v>0</v>
      </c>
    </row>
    <row r="1968" spans="11:69" x14ac:dyDescent="0.25">
      <c r="K1968" s="135" t="s">
        <v>328</v>
      </c>
      <c r="N1968" s="61" t="s">
        <v>3791</v>
      </c>
      <c r="V1968" s="61" t="s">
        <v>490</v>
      </c>
      <c r="W1968" s="61" t="s">
        <v>521</v>
      </c>
      <c r="X1968" s="61">
        <v>311</v>
      </c>
      <c r="AB1968" s="136" t="s">
        <v>414</v>
      </c>
      <c r="AC1968" s="179">
        <v>250000008900</v>
      </c>
      <c r="AD1968" s="180" t="s">
        <v>3792</v>
      </c>
      <c r="AE1968" s="139">
        <v>142134.45000000001</v>
      </c>
      <c r="AF1968" s="17">
        <v>0</v>
      </c>
      <c r="AG1968" s="17">
        <v>0</v>
      </c>
      <c r="AH1968" s="140">
        <v>0</v>
      </c>
      <c r="AI1968" s="141">
        <v>0</v>
      </c>
      <c r="AJ1968" s="142">
        <v>0</v>
      </c>
      <c r="AK1968" s="121">
        <v>0</v>
      </c>
      <c r="AL1968" s="142">
        <v>0</v>
      </c>
      <c r="AM1968" s="181">
        <v>0</v>
      </c>
      <c r="AN1968" s="141">
        <v>0</v>
      </c>
      <c r="AO1968" s="140">
        <v>0</v>
      </c>
      <c r="AP1968" s="140">
        <v>0</v>
      </c>
      <c r="AQ1968" s="140">
        <v>0</v>
      </c>
      <c r="AR1968" s="142">
        <v>0</v>
      </c>
      <c r="AS1968" s="143">
        <v>0</v>
      </c>
      <c r="AT1968" s="142">
        <v>0</v>
      </c>
      <c r="AU1968" s="143">
        <v>0</v>
      </c>
      <c r="AV1968" s="142">
        <v>0</v>
      </c>
      <c r="AW1968" s="143">
        <v>0</v>
      </c>
      <c r="AX1968" s="142">
        <v>0</v>
      </c>
      <c r="AY1968" s="143">
        <v>0</v>
      </c>
      <c r="AZ1968" s="142">
        <v>0</v>
      </c>
      <c r="BA1968" s="143">
        <v>0</v>
      </c>
      <c r="BB1968" s="142">
        <v>0</v>
      </c>
      <c r="BC1968" s="143">
        <v>0</v>
      </c>
      <c r="BE1968" s="139">
        <v>0</v>
      </c>
      <c r="BF1968" s="139">
        <v>0</v>
      </c>
      <c r="BG1968" s="139">
        <v>0</v>
      </c>
      <c r="BH1968" s="139">
        <v>0</v>
      </c>
      <c r="BI1968" s="139">
        <v>0</v>
      </c>
      <c r="BJ1968" s="139">
        <v>0</v>
      </c>
      <c r="BK1968" s="139">
        <v>0</v>
      </c>
      <c r="BL1968" s="139">
        <v>0</v>
      </c>
      <c r="BM1968" s="139">
        <v>0</v>
      </c>
      <c r="BN1968" s="139">
        <v>0</v>
      </c>
      <c r="BO1968" s="139">
        <v>0</v>
      </c>
      <c r="BP1968" s="139">
        <v>0</v>
      </c>
      <c r="BQ1968" s="144">
        <v>0</v>
      </c>
    </row>
    <row r="1969" spans="2:96" x14ac:dyDescent="0.25">
      <c r="K1969" s="135" t="s">
        <v>328</v>
      </c>
      <c r="N1969" s="61" t="s">
        <v>3793</v>
      </c>
      <c r="V1969" s="61" t="s">
        <v>490</v>
      </c>
      <c r="W1969" s="61" t="s">
        <v>521</v>
      </c>
      <c r="X1969" s="61">
        <v>311</v>
      </c>
      <c r="AB1969" s="136" t="s">
        <v>414</v>
      </c>
      <c r="AC1969" s="179">
        <v>250000009000</v>
      </c>
      <c r="AD1969" s="180" t="s">
        <v>3794</v>
      </c>
      <c r="AE1969" s="139">
        <v>176600.25</v>
      </c>
      <c r="AF1969" s="17">
        <v>0</v>
      </c>
      <c r="AG1969" s="17">
        <v>0</v>
      </c>
      <c r="AH1969" s="140">
        <v>0</v>
      </c>
      <c r="AI1969" s="141">
        <v>0</v>
      </c>
      <c r="AJ1969" s="142">
        <v>0</v>
      </c>
      <c r="AK1969" s="121">
        <v>0</v>
      </c>
      <c r="AL1969" s="142">
        <v>0</v>
      </c>
      <c r="AM1969" s="181">
        <v>0</v>
      </c>
      <c r="AN1969" s="141">
        <v>0</v>
      </c>
      <c r="AO1969" s="140">
        <v>0</v>
      </c>
      <c r="AP1969" s="140">
        <v>0</v>
      </c>
      <c r="AQ1969" s="140">
        <v>0</v>
      </c>
      <c r="AR1969" s="142">
        <v>0</v>
      </c>
      <c r="AS1969" s="143">
        <v>0</v>
      </c>
      <c r="AT1969" s="142">
        <v>0</v>
      </c>
      <c r="AU1969" s="143">
        <v>0</v>
      </c>
      <c r="AV1969" s="142">
        <v>0</v>
      </c>
      <c r="AW1969" s="143">
        <v>0</v>
      </c>
      <c r="AX1969" s="142">
        <v>0</v>
      </c>
      <c r="AY1969" s="143">
        <v>0</v>
      </c>
      <c r="AZ1969" s="142">
        <v>0</v>
      </c>
      <c r="BA1969" s="143">
        <v>0</v>
      </c>
      <c r="BB1969" s="142">
        <v>0</v>
      </c>
      <c r="BC1969" s="143">
        <v>0</v>
      </c>
      <c r="BE1969" s="139">
        <v>0</v>
      </c>
      <c r="BF1969" s="139">
        <v>0</v>
      </c>
      <c r="BG1969" s="139">
        <v>0</v>
      </c>
      <c r="BH1969" s="139">
        <v>0</v>
      </c>
      <c r="BI1969" s="139">
        <v>0</v>
      </c>
      <c r="BJ1969" s="139">
        <v>0</v>
      </c>
      <c r="BK1969" s="139">
        <v>0</v>
      </c>
      <c r="BL1969" s="139">
        <v>0</v>
      </c>
      <c r="BM1969" s="139">
        <v>0</v>
      </c>
      <c r="BN1969" s="139">
        <v>0</v>
      </c>
      <c r="BO1969" s="139">
        <v>0</v>
      </c>
      <c r="BP1969" s="139">
        <v>0</v>
      </c>
      <c r="BQ1969" s="144">
        <v>0</v>
      </c>
    </row>
    <row r="1970" spans="2:96" x14ac:dyDescent="0.25">
      <c r="K1970" s="135" t="s">
        <v>328</v>
      </c>
      <c r="N1970" s="61" t="s">
        <v>3795</v>
      </c>
      <c r="V1970" s="61" t="s">
        <v>490</v>
      </c>
      <c r="W1970" s="61" t="s">
        <v>521</v>
      </c>
      <c r="X1970" s="61">
        <v>311</v>
      </c>
      <c r="AB1970" s="136" t="s">
        <v>414</v>
      </c>
      <c r="AC1970" s="179">
        <v>250000009100</v>
      </c>
      <c r="AD1970" s="180" t="s">
        <v>3796</v>
      </c>
      <c r="AE1970" s="139">
        <v>109441.68999999999</v>
      </c>
      <c r="AF1970" s="17">
        <v>0</v>
      </c>
      <c r="AG1970" s="17">
        <v>0</v>
      </c>
      <c r="AH1970" s="140">
        <v>0</v>
      </c>
      <c r="AI1970" s="141">
        <v>0</v>
      </c>
      <c r="AJ1970" s="142">
        <v>0</v>
      </c>
      <c r="AK1970" s="121">
        <v>0</v>
      </c>
      <c r="AL1970" s="142">
        <v>0</v>
      </c>
      <c r="AM1970" s="181">
        <v>0</v>
      </c>
      <c r="AN1970" s="141">
        <v>0</v>
      </c>
      <c r="AO1970" s="140">
        <v>0</v>
      </c>
      <c r="AP1970" s="140">
        <v>0</v>
      </c>
      <c r="AQ1970" s="140">
        <v>0</v>
      </c>
      <c r="AR1970" s="142">
        <v>0</v>
      </c>
      <c r="AS1970" s="143">
        <v>0</v>
      </c>
      <c r="AT1970" s="142">
        <v>0</v>
      </c>
      <c r="AU1970" s="143">
        <v>0</v>
      </c>
      <c r="AV1970" s="142">
        <v>0</v>
      </c>
      <c r="AW1970" s="143">
        <v>0</v>
      </c>
      <c r="AX1970" s="142">
        <v>0</v>
      </c>
      <c r="AY1970" s="143">
        <v>0</v>
      </c>
      <c r="AZ1970" s="142">
        <v>0</v>
      </c>
      <c r="BA1970" s="143">
        <v>0</v>
      </c>
      <c r="BB1970" s="142">
        <v>0</v>
      </c>
      <c r="BC1970" s="143">
        <v>0</v>
      </c>
      <c r="BE1970" s="139">
        <v>0</v>
      </c>
      <c r="BF1970" s="139">
        <v>0</v>
      </c>
      <c r="BG1970" s="139">
        <v>0</v>
      </c>
      <c r="BH1970" s="139">
        <v>0</v>
      </c>
      <c r="BI1970" s="139">
        <v>0</v>
      </c>
      <c r="BJ1970" s="139">
        <v>0</v>
      </c>
      <c r="BK1970" s="139">
        <v>0</v>
      </c>
      <c r="BL1970" s="139">
        <v>0</v>
      </c>
      <c r="BM1970" s="139">
        <v>0</v>
      </c>
      <c r="BN1970" s="139">
        <v>0</v>
      </c>
      <c r="BO1970" s="139">
        <v>0</v>
      </c>
      <c r="BP1970" s="139">
        <v>0</v>
      </c>
      <c r="BQ1970" s="144">
        <v>0</v>
      </c>
    </row>
    <row r="1971" spans="2:96" x14ac:dyDescent="0.25">
      <c r="K1971" s="135" t="s">
        <v>328</v>
      </c>
      <c r="N1971" s="61" t="s">
        <v>3797</v>
      </c>
      <c r="V1971" s="61" t="s">
        <v>490</v>
      </c>
      <c r="W1971" s="61" t="s">
        <v>521</v>
      </c>
      <c r="X1971" s="61">
        <v>311</v>
      </c>
      <c r="AB1971" s="136" t="s">
        <v>414</v>
      </c>
      <c r="AC1971" s="179">
        <v>250000009200</v>
      </c>
      <c r="AD1971" s="180" t="s">
        <v>3798</v>
      </c>
      <c r="AE1971" s="139">
        <v>16835.38</v>
      </c>
      <c r="AF1971" s="17">
        <v>0</v>
      </c>
      <c r="AG1971" s="17">
        <v>0</v>
      </c>
      <c r="AH1971" s="140">
        <v>0</v>
      </c>
      <c r="AI1971" s="141">
        <v>0</v>
      </c>
      <c r="AJ1971" s="142">
        <v>0</v>
      </c>
      <c r="AK1971" s="121">
        <v>0</v>
      </c>
      <c r="AL1971" s="142">
        <v>0</v>
      </c>
      <c r="AM1971" s="181">
        <v>0</v>
      </c>
      <c r="AN1971" s="141">
        <v>0</v>
      </c>
      <c r="AO1971" s="140">
        <v>0</v>
      </c>
      <c r="AP1971" s="140">
        <v>0</v>
      </c>
      <c r="AQ1971" s="140">
        <v>0</v>
      </c>
      <c r="AR1971" s="142">
        <v>0</v>
      </c>
      <c r="AS1971" s="143">
        <v>0</v>
      </c>
      <c r="AT1971" s="142">
        <v>0</v>
      </c>
      <c r="AU1971" s="143">
        <v>0</v>
      </c>
      <c r="AV1971" s="142">
        <v>0</v>
      </c>
      <c r="AW1971" s="143">
        <v>0</v>
      </c>
      <c r="AX1971" s="142">
        <v>0</v>
      </c>
      <c r="AY1971" s="143">
        <v>0</v>
      </c>
      <c r="AZ1971" s="142">
        <v>0</v>
      </c>
      <c r="BA1971" s="143">
        <v>0</v>
      </c>
      <c r="BB1971" s="142">
        <v>0</v>
      </c>
      <c r="BC1971" s="143">
        <v>0</v>
      </c>
      <c r="BE1971" s="139">
        <v>0</v>
      </c>
      <c r="BF1971" s="139">
        <v>0</v>
      </c>
      <c r="BG1971" s="139">
        <v>0</v>
      </c>
      <c r="BH1971" s="139">
        <v>0</v>
      </c>
      <c r="BI1971" s="139">
        <v>0</v>
      </c>
      <c r="BJ1971" s="139">
        <v>0</v>
      </c>
      <c r="BK1971" s="139">
        <v>0</v>
      </c>
      <c r="BL1971" s="139">
        <v>0</v>
      </c>
      <c r="BM1971" s="139">
        <v>0</v>
      </c>
      <c r="BN1971" s="139">
        <v>0</v>
      </c>
      <c r="BO1971" s="139">
        <v>0</v>
      </c>
      <c r="BP1971" s="139">
        <v>0</v>
      </c>
      <c r="BQ1971" s="144">
        <v>0</v>
      </c>
    </row>
    <row r="1972" spans="2:96" x14ac:dyDescent="0.25">
      <c r="K1972" s="135" t="s">
        <v>328</v>
      </c>
      <c r="N1972" s="61" t="s">
        <v>3799</v>
      </c>
      <c r="V1972" s="61" t="s">
        <v>490</v>
      </c>
      <c r="W1972" s="61" t="s">
        <v>521</v>
      </c>
      <c r="X1972" s="61">
        <v>311</v>
      </c>
      <c r="AB1972" s="136" t="s">
        <v>414</v>
      </c>
      <c r="AC1972" s="179">
        <v>250000009400</v>
      </c>
      <c r="AD1972" s="180" t="s">
        <v>3800</v>
      </c>
      <c r="AE1972" s="139">
        <v>248.37</v>
      </c>
      <c r="AF1972" s="17">
        <v>0</v>
      </c>
      <c r="AG1972" s="17">
        <v>0</v>
      </c>
      <c r="AH1972" s="140">
        <v>0</v>
      </c>
      <c r="AI1972" s="141">
        <v>0</v>
      </c>
      <c r="AJ1972" s="142">
        <v>0</v>
      </c>
      <c r="AK1972" s="121">
        <v>0</v>
      </c>
      <c r="AL1972" s="142">
        <v>0</v>
      </c>
      <c r="AM1972" s="181">
        <v>0</v>
      </c>
      <c r="AN1972" s="141">
        <v>0</v>
      </c>
      <c r="AO1972" s="140">
        <v>0</v>
      </c>
      <c r="AP1972" s="140">
        <v>0</v>
      </c>
      <c r="AQ1972" s="140">
        <v>0</v>
      </c>
      <c r="AR1972" s="142">
        <v>0</v>
      </c>
      <c r="AS1972" s="143">
        <v>0</v>
      </c>
      <c r="AT1972" s="142">
        <v>0</v>
      </c>
      <c r="AU1972" s="143">
        <v>0</v>
      </c>
      <c r="AV1972" s="142">
        <v>0</v>
      </c>
      <c r="AW1972" s="143">
        <v>0</v>
      </c>
      <c r="AX1972" s="142">
        <v>0</v>
      </c>
      <c r="AY1972" s="143">
        <v>0</v>
      </c>
      <c r="AZ1972" s="142">
        <v>0</v>
      </c>
      <c r="BA1972" s="143">
        <v>0</v>
      </c>
      <c r="BB1972" s="142">
        <v>0</v>
      </c>
      <c r="BC1972" s="143">
        <v>0</v>
      </c>
      <c r="BE1972" s="139">
        <v>0</v>
      </c>
      <c r="BF1972" s="139">
        <v>0</v>
      </c>
      <c r="BG1972" s="139">
        <v>0</v>
      </c>
      <c r="BH1972" s="139">
        <v>0</v>
      </c>
      <c r="BI1972" s="139">
        <v>0</v>
      </c>
      <c r="BJ1972" s="139">
        <v>0</v>
      </c>
      <c r="BK1972" s="139">
        <v>0</v>
      </c>
      <c r="BL1972" s="139">
        <v>0</v>
      </c>
      <c r="BM1972" s="139">
        <v>0</v>
      </c>
      <c r="BN1972" s="139">
        <v>0</v>
      </c>
      <c r="BO1972" s="139">
        <v>0</v>
      </c>
      <c r="BP1972" s="139">
        <v>0</v>
      </c>
      <c r="BQ1972" s="144">
        <v>0</v>
      </c>
    </row>
    <row r="1973" spans="2:96" x14ac:dyDescent="0.25">
      <c r="K1973" s="135" t="s">
        <v>328</v>
      </c>
      <c r="N1973" s="61" t="s">
        <v>3801</v>
      </c>
      <c r="V1973" s="61" t="s">
        <v>490</v>
      </c>
      <c r="W1973" s="61" t="s">
        <v>521</v>
      </c>
      <c r="X1973" s="61">
        <v>311</v>
      </c>
      <c r="AB1973" s="136" t="s">
        <v>414</v>
      </c>
      <c r="AC1973" s="179">
        <v>250000009505</v>
      </c>
      <c r="AD1973" s="180" t="s">
        <v>3802</v>
      </c>
      <c r="AE1973" s="139">
        <v>26769.19</v>
      </c>
      <c r="AF1973" s="17">
        <v>0</v>
      </c>
      <c r="AG1973" s="17">
        <v>0</v>
      </c>
      <c r="AH1973" s="140">
        <v>0</v>
      </c>
      <c r="AI1973" s="141">
        <v>0</v>
      </c>
      <c r="AJ1973" s="142">
        <v>0</v>
      </c>
      <c r="AK1973" s="121">
        <v>0</v>
      </c>
      <c r="AL1973" s="142">
        <v>0</v>
      </c>
      <c r="AM1973" s="181">
        <v>0</v>
      </c>
      <c r="AN1973" s="141">
        <v>0</v>
      </c>
      <c r="AO1973" s="140">
        <v>0</v>
      </c>
      <c r="AP1973" s="140">
        <v>0</v>
      </c>
      <c r="AQ1973" s="140">
        <v>0</v>
      </c>
      <c r="AR1973" s="142">
        <v>0</v>
      </c>
      <c r="AS1973" s="143">
        <v>0</v>
      </c>
      <c r="AT1973" s="142">
        <v>0</v>
      </c>
      <c r="AU1973" s="143">
        <v>0</v>
      </c>
      <c r="AV1973" s="142">
        <v>0</v>
      </c>
      <c r="AW1973" s="143">
        <v>0</v>
      </c>
      <c r="AX1973" s="142">
        <v>0</v>
      </c>
      <c r="AY1973" s="143">
        <v>0</v>
      </c>
      <c r="AZ1973" s="142">
        <v>0</v>
      </c>
      <c r="BA1973" s="143">
        <v>0</v>
      </c>
      <c r="BB1973" s="142">
        <v>0</v>
      </c>
      <c r="BC1973" s="143">
        <v>0</v>
      </c>
      <c r="BE1973" s="139">
        <v>0</v>
      </c>
      <c r="BF1973" s="139">
        <v>0</v>
      </c>
      <c r="BG1973" s="139">
        <v>0</v>
      </c>
      <c r="BH1973" s="139">
        <v>0</v>
      </c>
      <c r="BI1973" s="139">
        <v>0</v>
      </c>
      <c r="BJ1973" s="139">
        <v>0</v>
      </c>
      <c r="BK1973" s="139">
        <v>0</v>
      </c>
      <c r="BL1973" s="139">
        <v>0</v>
      </c>
      <c r="BM1973" s="139">
        <v>0</v>
      </c>
      <c r="BN1973" s="139">
        <v>0</v>
      </c>
      <c r="BO1973" s="139">
        <v>0</v>
      </c>
      <c r="BP1973" s="139">
        <v>0</v>
      </c>
      <c r="BQ1973" s="144">
        <v>0</v>
      </c>
    </row>
    <row r="1974" spans="2:96" x14ac:dyDescent="0.25">
      <c r="K1974" s="135" t="s">
        <v>328</v>
      </c>
      <c r="N1974" s="61" t="s">
        <v>3803</v>
      </c>
      <c r="V1974" s="61" t="s">
        <v>490</v>
      </c>
      <c r="W1974" s="61" t="s">
        <v>521</v>
      </c>
      <c r="X1974" s="61">
        <v>311</v>
      </c>
      <c r="AB1974" s="136" t="s">
        <v>414</v>
      </c>
      <c r="AC1974" s="179">
        <v>250000009700</v>
      </c>
      <c r="AD1974" s="180" t="s">
        <v>3804</v>
      </c>
      <c r="AE1974" s="139">
        <v>38349.17</v>
      </c>
      <c r="AF1974" s="17">
        <v>0</v>
      </c>
      <c r="AG1974" s="17">
        <v>0</v>
      </c>
      <c r="AH1974" s="140">
        <v>0</v>
      </c>
      <c r="AI1974" s="141">
        <v>0</v>
      </c>
      <c r="AJ1974" s="142">
        <v>0</v>
      </c>
      <c r="AK1974" s="121">
        <v>0</v>
      </c>
      <c r="AL1974" s="142">
        <v>0</v>
      </c>
      <c r="AM1974" s="181">
        <v>0</v>
      </c>
      <c r="AN1974" s="141">
        <v>0</v>
      </c>
      <c r="AO1974" s="140">
        <v>0</v>
      </c>
      <c r="AP1974" s="140">
        <v>0</v>
      </c>
      <c r="AQ1974" s="140">
        <v>0</v>
      </c>
      <c r="AR1974" s="142">
        <v>0</v>
      </c>
      <c r="AS1974" s="143">
        <v>0</v>
      </c>
      <c r="AT1974" s="142">
        <v>0</v>
      </c>
      <c r="AU1974" s="143">
        <v>0</v>
      </c>
      <c r="AV1974" s="142">
        <v>0</v>
      </c>
      <c r="AW1974" s="143">
        <v>0</v>
      </c>
      <c r="AX1974" s="142">
        <v>0</v>
      </c>
      <c r="AY1974" s="143">
        <v>0</v>
      </c>
      <c r="AZ1974" s="142">
        <v>0</v>
      </c>
      <c r="BA1974" s="143">
        <v>0</v>
      </c>
      <c r="BB1974" s="142">
        <v>0</v>
      </c>
      <c r="BC1974" s="143">
        <v>0</v>
      </c>
      <c r="BE1974" s="139">
        <v>0</v>
      </c>
      <c r="BF1974" s="139">
        <v>0</v>
      </c>
      <c r="BG1974" s="139">
        <v>0</v>
      </c>
      <c r="BH1974" s="139">
        <v>0</v>
      </c>
      <c r="BI1974" s="139">
        <v>0</v>
      </c>
      <c r="BJ1974" s="139">
        <v>0</v>
      </c>
      <c r="BK1974" s="139">
        <v>0</v>
      </c>
      <c r="BL1974" s="139">
        <v>0</v>
      </c>
      <c r="BM1974" s="139">
        <v>0</v>
      </c>
      <c r="BN1974" s="139">
        <v>0</v>
      </c>
      <c r="BO1974" s="139">
        <v>0</v>
      </c>
      <c r="BP1974" s="139">
        <v>0</v>
      </c>
      <c r="BQ1974" s="144">
        <v>0</v>
      </c>
    </row>
    <row r="1975" spans="2:96" x14ac:dyDescent="0.25">
      <c r="K1975" s="135" t="s">
        <v>328</v>
      </c>
      <c r="N1975" s="61" t="s">
        <v>3805</v>
      </c>
      <c r="V1975" s="61" t="s">
        <v>490</v>
      </c>
      <c r="W1975" s="61" t="s">
        <v>521</v>
      </c>
      <c r="X1975" s="61">
        <v>311</v>
      </c>
      <c r="AB1975" s="136" t="s">
        <v>414</v>
      </c>
      <c r="AC1975" s="179">
        <v>250000009710</v>
      </c>
      <c r="AD1975" s="180" t="s">
        <v>3806</v>
      </c>
      <c r="AE1975" s="139">
        <v>10000</v>
      </c>
      <c r="AF1975" s="17">
        <v>0</v>
      </c>
      <c r="AG1975" s="17">
        <v>0</v>
      </c>
      <c r="AH1975" s="140">
        <v>0</v>
      </c>
      <c r="AI1975" s="141">
        <v>0</v>
      </c>
      <c r="AJ1975" s="142">
        <v>0</v>
      </c>
      <c r="AK1975" s="121">
        <v>0</v>
      </c>
      <c r="AL1975" s="142">
        <v>0</v>
      </c>
      <c r="AM1975" s="181">
        <v>0</v>
      </c>
      <c r="AN1975" s="141">
        <v>0</v>
      </c>
      <c r="AO1975" s="140">
        <v>0</v>
      </c>
      <c r="AP1975" s="140">
        <v>0</v>
      </c>
      <c r="AQ1975" s="140">
        <v>0</v>
      </c>
      <c r="AR1975" s="142">
        <v>0</v>
      </c>
      <c r="AS1975" s="143">
        <v>0</v>
      </c>
      <c r="AT1975" s="142">
        <v>0</v>
      </c>
      <c r="AU1975" s="143">
        <v>0</v>
      </c>
      <c r="AV1975" s="142">
        <v>0</v>
      </c>
      <c r="AW1975" s="143">
        <v>0</v>
      </c>
      <c r="AX1975" s="142">
        <v>0</v>
      </c>
      <c r="AY1975" s="143">
        <v>0</v>
      </c>
      <c r="AZ1975" s="142">
        <v>0</v>
      </c>
      <c r="BA1975" s="143">
        <v>0</v>
      </c>
      <c r="BB1975" s="142">
        <v>0</v>
      </c>
      <c r="BC1975" s="143">
        <v>0</v>
      </c>
      <c r="BE1975" s="139">
        <v>0</v>
      </c>
      <c r="BF1975" s="139">
        <v>0</v>
      </c>
      <c r="BG1975" s="139">
        <v>0</v>
      </c>
      <c r="BH1975" s="139">
        <v>0</v>
      </c>
      <c r="BI1975" s="139">
        <v>0</v>
      </c>
      <c r="BJ1975" s="139">
        <v>0</v>
      </c>
      <c r="BK1975" s="139">
        <v>0</v>
      </c>
      <c r="BL1975" s="139">
        <v>0</v>
      </c>
      <c r="BM1975" s="139">
        <v>0</v>
      </c>
      <c r="BN1975" s="139">
        <v>0</v>
      </c>
      <c r="BO1975" s="139">
        <v>0</v>
      </c>
      <c r="BP1975" s="139">
        <v>0</v>
      </c>
      <c r="BQ1975" s="144">
        <v>0</v>
      </c>
    </row>
    <row r="1976" spans="2:96" ht="18.75" hidden="1" x14ac:dyDescent="0.3">
      <c r="B1976" s="120" t="s">
        <v>318</v>
      </c>
      <c r="C1976" s="120" t="s">
        <v>318</v>
      </c>
      <c r="J1976" s="120" t="s">
        <v>318</v>
      </c>
      <c r="K1976" s="135" t="s">
        <v>321</v>
      </c>
      <c r="N1976" s="61" t="s">
        <v>323</v>
      </c>
      <c r="AC1976" s="145"/>
      <c r="AD1976" s="165"/>
      <c r="AE1976" s="17"/>
      <c r="AI1976" s="163"/>
      <c r="AS1976" s="61"/>
      <c r="AU1976" s="61"/>
      <c r="AW1976" s="61"/>
      <c r="AY1976" s="61"/>
      <c r="BA1976" s="61"/>
      <c r="BB1976" s="61"/>
      <c r="BC1976" s="61"/>
      <c r="BE1976" s="17"/>
      <c r="BF1976" s="17"/>
      <c r="BG1976" s="17"/>
      <c r="BH1976" s="17"/>
      <c r="BI1976" s="17"/>
      <c r="BJ1976" s="17"/>
      <c r="BK1976" s="17"/>
      <c r="BL1976" s="17"/>
      <c r="BM1976" s="17"/>
      <c r="BN1976" s="17"/>
      <c r="BO1976" s="17"/>
      <c r="BP1976" s="17"/>
      <c r="BQ1976" s="166"/>
    </row>
    <row r="1977" spans="2:96" ht="17.25" x14ac:dyDescent="0.3">
      <c r="K1977" s="135" t="s">
        <v>325</v>
      </c>
      <c r="V1977" s="61" t="s">
        <v>490</v>
      </c>
      <c r="W1977" s="61" t="s">
        <v>521</v>
      </c>
      <c r="AB1977" s="136" t="s">
        <v>414</v>
      </c>
      <c r="AC1977" s="167" t="s">
        <v>2140</v>
      </c>
      <c r="AD1977" s="138"/>
      <c r="AE1977" s="168">
        <v>2251711.16</v>
      </c>
      <c r="AF1977" s="168">
        <v>-251916.13000000035</v>
      </c>
      <c r="AG1977" s="168">
        <v>1917243.5799999998</v>
      </c>
      <c r="AH1977" s="169">
        <v>2959686.5201300122</v>
      </c>
      <c r="AI1977" s="170">
        <v>977538.4700000002</v>
      </c>
      <c r="AJ1977" s="169">
        <v>2932615.4100000006</v>
      </c>
      <c r="AK1977" s="170">
        <v>2455821.4899999998</v>
      </c>
      <c r="AL1977" s="169">
        <v>2946985.7879999997</v>
      </c>
      <c r="AM1977" s="170">
        <v>2466405.4334416767</v>
      </c>
      <c r="AN1977" s="170">
        <v>2949102.5766883353</v>
      </c>
      <c r="AO1977" s="169">
        <v>2983355.6914285715</v>
      </c>
      <c r="AP1977" s="169">
        <v>2411496.69</v>
      </c>
      <c r="AQ1977" s="169">
        <v>2411496.6899999995</v>
      </c>
      <c r="AR1977" s="169">
        <v>521118.72000000114</v>
      </c>
      <c r="AS1977" s="171">
        <v>0.1776975999727155</v>
      </c>
      <c r="AT1977" s="169">
        <v>548189.83013001271</v>
      </c>
      <c r="AU1977" s="171">
        <v>0.18521888260853112</v>
      </c>
      <c r="AV1977" s="169">
        <v>-494253.10999999964</v>
      </c>
      <c r="AW1977" s="171">
        <v>-0.25779359240311012</v>
      </c>
      <c r="AX1977" s="169">
        <v>521118.72000000067</v>
      </c>
      <c r="AY1977" s="171">
        <v>0.17769759997271534</v>
      </c>
      <c r="AZ1977" s="169">
        <v>548189.83013001224</v>
      </c>
      <c r="BA1977" s="171">
        <v>0.18521888260853098</v>
      </c>
      <c r="BB1977" s="169">
        <v>4.6566128730773926E-10</v>
      </c>
      <c r="BC1977" s="171">
        <v>1.931005293263493E-16</v>
      </c>
      <c r="BE1977" s="168">
        <v>403491.55521689501</v>
      </c>
      <c r="BF1977" s="168">
        <v>25434.130559360729</v>
      </c>
      <c r="BG1977" s="168">
        <v>175491.55521689498</v>
      </c>
      <c r="BH1977" s="168">
        <v>250491.55521689498</v>
      </c>
      <c r="BI1977" s="168">
        <v>200319.28124429224</v>
      </c>
      <c r="BJ1977" s="168">
        <v>150491.55521689498</v>
      </c>
      <c r="BK1977" s="168">
        <v>203434.13055936075</v>
      </c>
      <c r="BL1977" s="168">
        <v>200491.55521689498</v>
      </c>
      <c r="BM1977" s="168">
        <v>200434.13055936075</v>
      </c>
      <c r="BN1977" s="168">
        <v>200491.55521689498</v>
      </c>
      <c r="BO1977" s="168">
        <v>200491.55521689498</v>
      </c>
      <c r="BP1977" s="168">
        <v>200434.13055936075</v>
      </c>
      <c r="BQ1977" s="172">
        <v>2411496.6899999995</v>
      </c>
    </row>
    <row r="1978" spans="2:96" ht="18.75" x14ac:dyDescent="0.3">
      <c r="K1978" s="135" t="s">
        <v>325</v>
      </c>
      <c r="AC1978" s="145"/>
      <c r="AD1978" s="173"/>
      <c r="AE1978" s="174"/>
      <c r="AI1978" s="175"/>
      <c r="AS1978" s="61"/>
      <c r="AU1978" s="61"/>
      <c r="AW1978" s="61"/>
      <c r="AY1978" s="61"/>
      <c r="BA1978" s="61"/>
      <c r="BB1978" s="61"/>
      <c r="BC1978" s="61"/>
      <c r="BE1978" s="174"/>
      <c r="BF1978" s="174"/>
      <c r="BG1978" s="174"/>
      <c r="BH1978" s="174"/>
      <c r="BI1978" s="174"/>
      <c r="BJ1978" s="174"/>
      <c r="BK1978" s="174"/>
      <c r="BL1978" s="174"/>
      <c r="BM1978" s="174"/>
      <c r="BN1978" s="174"/>
      <c r="BO1978" s="174"/>
      <c r="BP1978" s="174"/>
      <c r="BQ1978" s="176"/>
    </row>
    <row r="1979" spans="2:96" ht="18.75" x14ac:dyDescent="0.3">
      <c r="K1979" s="135" t="s">
        <v>325</v>
      </c>
      <c r="M1979" s="61" t="s">
        <v>523</v>
      </c>
      <c r="N1979" s="61" t="s">
        <v>2141</v>
      </c>
      <c r="V1979" s="61" t="s">
        <v>490</v>
      </c>
      <c r="W1979" s="61" t="s">
        <v>524</v>
      </c>
      <c r="X1979" s="61">
        <v>312</v>
      </c>
      <c r="AB1979" s="136" t="s">
        <v>414</v>
      </c>
      <c r="AC1979" s="162" t="s">
        <v>525</v>
      </c>
      <c r="AD1979" s="138"/>
      <c r="AE1979" s="39"/>
      <c r="AI1979" s="163"/>
      <c r="AS1979" s="61"/>
      <c r="AU1979" s="61"/>
      <c r="AW1979" s="61"/>
      <c r="AY1979" s="61"/>
      <c r="BA1979" s="61"/>
      <c r="BB1979" s="61"/>
      <c r="BC1979" s="61"/>
      <c r="BE1979" s="39"/>
      <c r="BF1979" s="39"/>
      <c r="BG1979" s="39"/>
      <c r="BH1979" s="39"/>
      <c r="BI1979" s="39"/>
      <c r="BJ1979" s="39"/>
      <c r="BK1979" s="39"/>
      <c r="BL1979" s="39"/>
      <c r="BM1979" s="39"/>
      <c r="BN1979" s="39"/>
      <c r="BO1979" s="39"/>
      <c r="BP1979" s="39"/>
      <c r="BQ1979" s="164"/>
      <c r="BS1979" s="61">
        <v>320422.20999999996</v>
      </c>
      <c r="BT1979" s="61">
        <v>319356.26</v>
      </c>
      <c r="BU1979" s="61">
        <v>577214.66</v>
      </c>
      <c r="BV1979" s="61">
        <v>625399.77846089459</v>
      </c>
      <c r="BW1979" s="61">
        <v>219216.19</v>
      </c>
      <c r="BX1979" s="61">
        <v>657648.57000000007</v>
      </c>
      <c r="BY1979" s="61">
        <v>692515.24</v>
      </c>
      <c r="BZ1979" s="61">
        <v>831018.28800000006</v>
      </c>
      <c r="CA1979" s="61">
        <v>521166.48205074552</v>
      </c>
      <c r="CB1979" s="61">
        <v>796748.53641014907</v>
      </c>
      <c r="CC1979" s="61">
        <v>690820.21714285621</v>
      </c>
      <c r="CD1979" s="61">
        <v>833188.74300970905</v>
      </c>
      <c r="CE1979" s="61">
        <v>858184.40530000103</v>
      </c>
      <c r="CG1979" s="61">
        <v>71515.367108333419</v>
      </c>
      <c r="CH1979" s="61">
        <v>71515.367108333419</v>
      </c>
      <c r="CI1979" s="61">
        <v>71515.367108333419</v>
      </c>
      <c r="CJ1979" s="61">
        <v>71515.367108333419</v>
      </c>
      <c r="CK1979" s="61">
        <v>71515.367108333419</v>
      </c>
      <c r="CL1979" s="61">
        <v>71515.367108333419</v>
      </c>
      <c r="CM1979" s="61">
        <v>71515.367108333419</v>
      </c>
      <c r="CN1979" s="61">
        <v>71515.367108333419</v>
      </c>
      <c r="CO1979" s="61">
        <v>71515.367108333419</v>
      </c>
      <c r="CP1979" s="61">
        <v>71515.367108333419</v>
      </c>
      <c r="CQ1979" s="61">
        <v>71515.367108333419</v>
      </c>
      <c r="CR1979" s="61">
        <v>71515.367108333419</v>
      </c>
    </row>
    <row r="1980" spans="2:96" x14ac:dyDescent="0.25">
      <c r="K1980" s="135" t="s">
        <v>328</v>
      </c>
      <c r="N1980" s="61" t="s">
        <v>3807</v>
      </c>
      <c r="V1980" s="61" t="s">
        <v>490</v>
      </c>
      <c r="W1980" s="61" t="s">
        <v>524</v>
      </c>
      <c r="X1980" s="61">
        <v>312</v>
      </c>
      <c r="AB1980" s="136" t="s">
        <v>414</v>
      </c>
      <c r="AC1980" s="179">
        <v>6620800</v>
      </c>
      <c r="AD1980" s="180" t="s">
        <v>3808</v>
      </c>
      <c r="AE1980" s="139">
        <v>71500.56</v>
      </c>
      <c r="AF1980" s="17">
        <v>5.9110000000000002E-12</v>
      </c>
      <c r="AG1980" s="17">
        <v>0</v>
      </c>
      <c r="AH1980" s="140">
        <v>0</v>
      </c>
      <c r="AI1980" s="141">
        <v>0</v>
      </c>
      <c r="AJ1980" s="142">
        <v>0</v>
      </c>
      <c r="AK1980" s="121">
        <v>0</v>
      </c>
      <c r="AL1980" s="142">
        <v>0</v>
      </c>
      <c r="AM1980" s="181">
        <v>0</v>
      </c>
      <c r="AN1980" s="141">
        <v>0</v>
      </c>
      <c r="AO1980" s="140">
        <v>0</v>
      </c>
      <c r="AP1980" s="140">
        <v>0</v>
      </c>
      <c r="AQ1980" s="140">
        <v>0</v>
      </c>
      <c r="AR1980" s="142">
        <v>0</v>
      </c>
      <c r="AS1980" s="143">
        <v>0</v>
      </c>
      <c r="AT1980" s="142">
        <v>0</v>
      </c>
      <c r="AU1980" s="143">
        <v>0</v>
      </c>
      <c r="AV1980" s="142">
        <v>0</v>
      </c>
      <c r="AW1980" s="143">
        <v>0</v>
      </c>
      <c r="AX1980" s="142">
        <v>0</v>
      </c>
      <c r="AY1980" s="143">
        <v>0</v>
      </c>
      <c r="AZ1980" s="142">
        <v>0</v>
      </c>
      <c r="BA1980" s="143">
        <v>0</v>
      </c>
      <c r="BB1980" s="142">
        <v>0</v>
      </c>
      <c r="BC1980" s="143">
        <v>0</v>
      </c>
      <c r="BE1980" s="139">
        <v>0</v>
      </c>
      <c r="BF1980" s="139">
        <v>0</v>
      </c>
      <c r="BG1980" s="139">
        <v>0</v>
      </c>
      <c r="BH1980" s="139">
        <v>0</v>
      </c>
      <c r="BI1980" s="139">
        <v>0</v>
      </c>
      <c r="BJ1980" s="139">
        <v>0</v>
      </c>
      <c r="BK1980" s="139">
        <v>0</v>
      </c>
      <c r="BL1980" s="139">
        <v>0</v>
      </c>
      <c r="BM1980" s="139">
        <v>0</v>
      </c>
      <c r="BN1980" s="139">
        <v>0</v>
      </c>
      <c r="BO1980" s="139">
        <v>0</v>
      </c>
      <c r="BP1980" s="139">
        <v>0</v>
      </c>
      <c r="BQ1980" s="144">
        <v>0</v>
      </c>
    </row>
    <row r="1981" spans="2:96" x14ac:dyDescent="0.25">
      <c r="K1981" s="135" t="s">
        <v>328</v>
      </c>
      <c r="N1981" s="61" t="s">
        <v>2142</v>
      </c>
      <c r="V1981" s="61" t="s">
        <v>490</v>
      </c>
      <c r="W1981" s="61" t="s">
        <v>524</v>
      </c>
      <c r="X1981" s="61">
        <v>312</v>
      </c>
      <c r="AB1981" s="136" t="s">
        <v>414</v>
      </c>
      <c r="AC1981" s="179">
        <v>6620820</v>
      </c>
      <c r="AD1981" s="180" t="s">
        <v>2143</v>
      </c>
      <c r="AE1981" s="139">
        <v>0</v>
      </c>
      <c r="AF1981" s="17">
        <v>80899.099999999977</v>
      </c>
      <c r="AG1981" s="17">
        <v>113984.73000000003</v>
      </c>
      <c r="AH1981" s="140">
        <v>123978.00999999959</v>
      </c>
      <c r="AI1981" s="141">
        <v>50391.22</v>
      </c>
      <c r="AJ1981" s="142">
        <v>151173.66</v>
      </c>
      <c r="AK1981" s="121">
        <v>126352.97000000003</v>
      </c>
      <c r="AL1981" s="142">
        <v>151623.56400000001</v>
      </c>
      <c r="AM1981" s="181">
        <v>103315.00833333301</v>
      </c>
      <c r="AN1981" s="141">
        <v>147015.97166666662</v>
      </c>
      <c r="AO1981" s="140">
        <v>151816.491428571</v>
      </c>
      <c r="AP1981" s="140">
        <v>157081.00999999998</v>
      </c>
      <c r="AQ1981" s="140">
        <v>161793.44030000042</v>
      </c>
      <c r="AR1981" s="142">
        <v>-10619.780300000421</v>
      </c>
      <c r="AS1981" s="143">
        <v>-7.0248879996690036E-2</v>
      </c>
      <c r="AT1981" s="142">
        <v>-37815.430300000837</v>
      </c>
      <c r="AU1981" s="143">
        <v>-0.30501723894423666</v>
      </c>
      <c r="AV1981" s="142">
        <v>-47808.710300000399</v>
      </c>
      <c r="AW1981" s="143">
        <v>-0.41943083341075937</v>
      </c>
      <c r="AX1981" s="142">
        <v>-5907.3499999999767</v>
      </c>
      <c r="AY1981" s="143">
        <v>-3.9076582521055434E-2</v>
      </c>
      <c r="AZ1981" s="142">
        <v>-33103.000000000393</v>
      </c>
      <c r="BA1981" s="143">
        <v>-0.26700702810119714</v>
      </c>
      <c r="BB1981" s="142">
        <v>-4712.4303000004438</v>
      </c>
      <c r="BC1981" s="143">
        <v>-3.000000000000283E-2</v>
      </c>
      <c r="BE1981" s="139">
        <v>13482.786691666701</v>
      </c>
      <c r="BF1981" s="139">
        <v>13482.786691666701</v>
      </c>
      <c r="BG1981" s="139">
        <v>13482.786691666701</v>
      </c>
      <c r="BH1981" s="139">
        <v>13482.786691666701</v>
      </c>
      <c r="BI1981" s="139">
        <v>13482.786691666701</v>
      </c>
      <c r="BJ1981" s="139">
        <v>13482.786691666701</v>
      </c>
      <c r="BK1981" s="139">
        <v>13482.786691666701</v>
      </c>
      <c r="BL1981" s="139">
        <v>13482.786691666701</v>
      </c>
      <c r="BM1981" s="139">
        <v>13482.786691666701</v>
      </c>
      <c r="BN1981" s="139">
        <v>13482.786691666701</v>
      </c>
      <c r="BO1981" s="139">
        <v>13482.786691666701</v>
      </c>
      <c r="BP1981" s="139">
        <v>13482.786691666701</v>
      </c>
      <c r="BQ1981" s="144">
        <v>161793.44030000039</v>
      </c>
    </row>
    <row r="1982" spans="2:96" x14ac:dyDescent="0.25">
      <c r="K1982" s="135" t="s">
        <v>328</v>
      </c>
      <c r="N1982" s="61" t="s">
        <v>2144</v>
      </c>
      <c r="V1982" s="61" t="s">
        <v>490</v>
      </c>
      <c r="W1982" s="61" t="s">
        <v>524</v>
      </c>
      <c r="X1982" s="61">
        <v>312</v>
      </c>
      <c r="AB1982" s="136" t="s">
        <v>414</v>
      </c>
      <c r="AC1982" s="179">
        <v>6620850</v>
      </c>
      <c r="AD1982" s="180" t="s">
        <v>2145</v>
      </c>
      <c r="AE1982" s="139">
        <v>0</v>
      </c>
      <c r="AF1982" s="17">
        <v>202151.99000000002</v>
      </c>
      <c r="AG1982" s="17">
        <v>416376.96000000008</v>
      </c>
      <c r="AH1982" s="140">
        <v>456688.8606235616</v>
      </c>
      <c r="AI1982" s="141">
        <v>152229.86000000002</v>
      </c>
      <c r="AJ1982" s="142">
        <v>456689.58000000007</v>
      </c>
      <c r="AK1982" s="121">
        <v>526788.89</v>
      </c>
      <c r="AL1982" s="142">
        <v>632146.66800000006</v>
      </c>
      <c r="AM1982" s="181">
        <v>380574.05051963468</v>
      </c>
      <c r="AN1982" s="141">
        <v>602903.70010392694</v>
      </c>
      <c r="AO1982" s="140">
        <v>489670.25142857095</v>
      </c>
      <c r="AP1982" s="140">
        <v>676107.73300970905</v>
      </c>
      <c r="AQ1982" s="140">
        <v>696390.96500000055</v>
      </c>
      <c r="AR1982" s="142">
        <v>-239701.38500000047</v>
      </c>
      <c r="AS1982" s="143">
        <v>-0.52486720848765689</v>
      </c>
      <c r="AT1982" s="142">
        <v>-239702.10437643895</v>
      </c>
      <c r="AU1982" s="143">
        <v>-0.52486961045896852</v>
      </c>
      <c r="AV1982" s="142">
        <v>-280014.00500000047</v>
      </c>
      <c r="AW1982" s="143">
        <v>-0.67250119939393482</v>
      </c>
      <c r="AX1982" s="142">
        <v>-219418.15300970897</v>
      </c>
      <c r="AY1982" s="143">
        <v>-0.48045360047345276</v>
      </c>
      <c r="AZ1982" s="142">
        <v>-219418.87238614744</v>
      </c>
      <c r="BA1982" s="143">
        <v>-0.48045593248443497</v>
      </c>
      <c r="BB1982" s="142">
        <v>-20283.231990291504</v>
      </c>
      <c r="BC1982" s="143">
        <v>-3.0000000000000346E-2</v>
      </c>
      <c r="BE1982" s="139">
        <v>58032.580416666715</v>
      </c>
      <c r="BF1982" s="139">
        <v>58032.580416666715</v>
      </c>
      <c r="BG1982" s="139">
        <v>58032.580416666715</v>
      </c>
      <c r="BH1982" s="139">
        <v>58032.580416666715</v>
      </c>
      <c r="BI1982" s="139">
        <v>58032.580416666715</v>
      </c>
      <c r="BJ1982" s="139">
        <v>58032.580416666715</v>
      </c>
      <c r="BK1982" s="139">
        <v>58032.580416666715</v>
      </c>
      <c r="BL1982" s="139">
        <v>58032.580416666715</v>
      </c>
      <c r="BM1982" s="139">
        <v>58032.580416666715</v>
      </c>
      <c r="BN1982" s="139">
        <v>58032.580416666715</v>
      </c>
      <c r="BO1982" s="139">
        <v>58032.580416666715</v>
      </c>
      <c r="BP1982" s="139">
        <v>58032.580416666715</v>
      </c>
      <c r="BQ1982" s="144">
        <v>696390.96500000043</v>
      </c>
    </row>
    <row r="1983" spans="2:96" x14ac:dyDescent="0.25">
      <c r="K1983" s="135" t="s">
        <v>328</v>
      </c>
      <c r="N1983" s="61" t="s">
        <v>2146</v>
      </c>
      <c r="V1983" s="61" t="s">
        <v>490</v>
      </c>
      <c r="W1983" s="61" t="s">
        <v>524</v>
      </c>
      <c r="X1983" s="61">
        <v>312</v>
      </c>
      <c r="AB1983" s="136" t="s">
        <v>414</v>
      </c>
      <c r="AC1983" s="179">
        <v>6620900</v>
      </c>
      <c r="AD1983" s="180" t="s">
        <v>2147</v>
      </c>
      <c r="AE1983" s="139">
        <v>9684.82</v>
      </c>
      <c r="AF1983" s="17">
        <v>36305.17</v>
      </c>
      <c r="AG1983" s="17">
        <v>46852.969999999994</v>
      </c>
      <c r="AH1983" s="140">
        <v>1721.7378373333315</v>
      </c>
      <c r="AI1983" s="141">
        <v>16595.11</v>
      </c>
      <c r="AJ1983" s="142">
        <v>49785.33</v>
      </c>
      <c r="AK1983" s="121">
        <v>39373.379999999997</v>
      </c>
      <c r="AL1983" s="142">
        <v>47248.055999999997</v>
      </c>
      <c r="AM1983" s="181">
        <v>1434.7815311111096</v>
      </c>
      <c r="AN1983" s="141">
        <v>39660.33630622222</v>
      </c>
      <c r="AO1983" s="140">
        <v>49333.474285714292</v>
      </c>
      <c r="AP1983" s="140">
        <v>0</v>
      </c>
      <c r="AQ1983" s="140">
        <v>0</v>
      </c>
      <c r="AR1983" s="142">
        <v>49785.33</v>
      </c>
      <c r="AS1983" s="143">
        <v>1</v>
      </c>
      <c r="AT1983" s="142">
        <v>1721.7378373333315</v>
      </c>
      <c r="AU1983" s="143">
        <v>1</v>
      </c>
      <c r="AV1983" s="142">
        <v>46852.969999999994</v>
      </c>
      <c r="AW1983" s="143">
        <v>1</v>
      </c>
      <c r="AX1983" s="142">
        <v>49785.33</v>
      </c>
      <c r="AY1983" s="143">
        <v>1</v>
      </c>
      <c r="AZ1983" s="142">
        <v>1721.7378373333315</v>
      </c>
      <c r="BA1983" s="143">
        <v>1</v>
      </c>
      <c r="BB1983" s="142">
        <v>0</v>
      </c>
      <c r="BC1983" s="143">
        <v>0</v>
      </c>
      <c r="BE1983" s="139">
        <v>0</v>
      </c>
      <c r="BF1983" s="139">
        <v>0</v>
      </c>
      <c r="BG1983" s="139">
        <v>0</v>
      </c>
      <c r="BH1983" s="139">
        <v>0</v>
      </c>
      <c r="BI1983" s="139">
        <v>0</v>
      </c>
      <c r="BJ1983" s="139">
        <v>0</v>
      </c>
      <c r="BK1983" s="139">
        <v>0</v>
      </c>
      <c r="BL1983" s="139">
        <v>0</v>
      </c>
      <c r="BM1983" s="139">
        <v>0</v>
      </c>
      <c r="BN1983" s="139">
        <v>0</v>
      </c>
      <c r="BO1983" s="139">
        <v>0</v>
      </c>
      <c r="BP1983" s="139">
        <v>0</v>
      </c>
      <c r="BQ1983" s="144">
        <v>0</v>
      </c>
    </row>
    <row r="1984" spans="2:96" x14ac:dyDescent="0.25">
      <c r="K1984" s="135" t="s">
        <v>328</v>
      </c>
      <c r="N1984" s="61" t="s">
        <v>2148</v>
      </c>
      <c r="V1984" s="61" t="s">
        <v>490</v>
      </c>
      <c r="W1984" s="61" t="s">
        <v>524</v>
      </c>
      <c r="X1984" s="61">
        <v>312</v>
      </c>
      <c r="AB1984" s="136" t="s">
        <v>414</v>
      </c>
      <c r="AC1984" s="179">
        <v>6620910</v>
      </c>
      <c r="AD1984" s="180" t="s">
        <v>2149</v>
      </c>
      <c r="AE1984" s="139">
        <v>0</v>
      </c>
      <c r="AF1984" s="17">
        <v>0</v>
      </c>
      <c r="AG1984" s="17">
        <v>0</v>
      </c>
      <c r="AH1984" s="140">
        <v>43011.170000000035</v>
      </c>
      <c r="AI1984" s="141">
        <v>0</v>
      </c>
      <c r="AJ1984" s="142">
        <v>0</v>
      </c>
      <c r="AK1984" s="121">
        <v>0</v>
      </c>
      <c r="AL1984" s="142">
        <v>0</v>
      </c>
      <c r="AM1984" s="181">
        <v>35842.641666666692</v>
      </c>
      <c r="AN1984" s="141">
        <v>7168.5283333333427</v>
      </c>
      <c r="AO1984" s="140">
        <v>0</v>
      </c>
      <c r="AP1984" s="140">
        <v>0</v>
      </c>
      <c r="AQ1984" s="140">
        <v>0</v>
      </c>
      <c r="AR1984" s="142">
        <v>0</v>
      </c>
      <c r="AS1984" s="143">
        <v>0</v>
      </c>
      <c r="AT1984" s="142">
        <v>43011.170000000035</v>
      </c>
      <c r="AU1984" s="143">
        <v>1</v>
      </c>
      <c r="AV1984" s="142">
        <v>0</v>
      </c>
      <c r="AW1984" s="143">
        <v>0</v>
      </c>
      <c r="AX1984" s="142">
        <v>0</v>
      </c>
      <c r="AY1984" s="143">
        <v>0</v>
      </c>
      <c r="AZ1984" s="142">
        <v>43011.170000000035</v>
      </c>
      <c r="BA1984" s="143">
        <v>1</v>
      </c>
      <c r="BB1984" s="142">
        <v>0</v>
      </c>
      <c r="BC1984" s="143">
        <v>0</v>
      </c>
      <c r="BE1984" s="139">
        <v>0</v>
      </c>
      <c r="BF1984" s="139">
        <v>0</v>
      </c>
      <c r="BG1984" s="139">
        <v>0</v>
      </c>
      <c r="BH1984" s="139">
        <v>0</v>
      </c>
      <c r="BI1984" s="139">
        <v>0</v>
      </c>
      <c r="BJ1984" s="139">
        <v>0</v>
      </c>
      <c r="BK1984" s="139">
        <v>0</v>
      </c>
      <c r="BL1984" s="139">
        <v>0</v>
      </c>
      <c r="BM1984" s="139">
        <v>0</v>
      </c>
      <c r="BN1984" s="139">
        <v>0</v>
      </c>
      <c r="BO1984" s="139">
        <v>0</v>
      </c>
      <c r="BP1984" s="139">
        <v>0</v>
      </c>
      <c r="BQ1984" s="144">
        <v>0</v>
      </c>
    </row>
    <row r="1985" spans="2:96" x14ac:dyDescent="0.25">
      <c r="K1985" s="135" t="s">
        <v>328</v>
      </c>
      <c r="N1985" s="61" t="s">
        <v>3809</v>
      </c>
      <c r="V1985" s="61" t="s">
        <v>490</v>
      </c>
      <c r="W1985" s="61" t="s">
        <v>524</v>
      </c>
      <c r="X1985" s="61">
        <v>312</v>
      </c>
      <c r="AB1985" s="136" t="s">
        <v>414</v>
      </c>
      <c r="AC1985" s="179">
        <v>250000008400</v>
      </c>
      <c r="AD1985" s="180" t="s">
        <v>3810</v>
      </c>
      <c r="AE1985" s="139">
        <v>239236.83</v>
      </c>
      <c r="AF1985" s="17">
        <v>0</v>
      </c>
      <c r="AG1985" s="17">
        <v>0</v>
      </c>
      <c r="AH1985" s="140">
        <v>0</v>
      </c>
      <c r="AI1985" s="141">
        <v>0</v>
      </c>
      <c r="AJ1985" s="142">
        <v>0</v>
      </c>
      <c r="AK1985" s="121">
        <v>0</v>
      </c>
      <c r="AL1985" s="142">
        <v>0</v>
      </c>
      <c r="AM1985" s="181">
        <v>0</v>
      </c>
      <c r="AN1985" s="141">
        <v>0</v>
      </c>
      <c r="AO1985" s="140">
        <v>0</v>
      </c>
      <c r="AP1985" s="140">
        <v>0</v>
      </c>
      <c r="AQ1985" s="140">
        <v>0</v>
      </c>
      <c r="AR1985" s="142">
        <v>0</v>
      </c>
      <c r="AS1985" s="143">
        <v>0</v>
      </c>
      <c r="AT1985" s="142">
        <v>0</v>
      </c>
      <c r="AU1985" s="143">
        <v>0</v>
      </c>
      <c r="AV1985" s="142">
        <v>0</v>
      </c>
      <c r="AW1985" s="143">
        <v>0</v>
      </c>
      <c r="AX1985" s="142">
        <v>0</v>
      </c>
      <c r="AY1985" s="143">
        <v>0</v>
      </c>
      <c r="AZ1985" s="142">
        <v>0</v>
      </c>
      <c r="BA1985" s="143">
        <v>0</v>
      </c>
      <c r="BB1985" s="142">
        <v>0</v>
      </c>
      <c r="BC1985" s="143">
        <v>0</v>
      </c>
      <c r="BE1985" s="139">
        <v>0</v>
      </c>
      <c r="BF1985" s="139">
        <v>0</v>
      </c>
      <c r="BG1985" s="139">
        <v>0</v>
      </c>
      <c r="BH1985" s="139">
        <v>0</v>
      </c>
      <c r="BI1985" s="139">
        <v>0</v>
      </c>
      <c r="BJ1985" s="139">
        <v>0</v>
      </c>
      <c r="BK1985" s="139">
        <v>0</v>
      </c>
      <c r="BL1985" s="139">
        <v>0</v>
      </c>
      <c r="BM1985" s="139">
        <v>0</v>
      </c>
      <c r="BN1985" s="139">
        <v>0</v>
      </c>
      <c r="BO1985" s="139">
        <v>0</v>
      </c>
      <c r="BP1985" s="139">
        <v>0</v>
      </c>
      <c r="BQ1985" s="144">
        <v>0</v>
      </c>
    </row>
    <row r="1986" spans="2:96" ht="18.75" hidden="1" x14ac:dyDescent="0.3">
      <c r="B1986" s="120" t="s">
        <v>318</v>
      </c>
      <c r="C1986" s="120" t="s">
        <v>318</v>
      </c>
      <c r="J1986" s="120" t="s">
        <v>318</v>
      </c>
      <c r="K1986" s="135" t="s">
        <v>321</v>
      </c>
      <c r="N1986" s="61" t="s">
        <v>323</v>
      </c>
      <c r="AC1986" s="145"/>
      <c r="AD1986" s="165"/>
      <c r="AE1986" s="17"/>
      <c r="AI1986" s="163"/>
      <c r="AS1986" s="61"/>
      <c r="AU1986" s="61"/>
      <c r="AW1986" s="61"/>
      <c r="AY1986" s="61"/>
      <c r="BA1986" s="61"/>
      <c r="BB1986" s="61"/>
      <c r="BC1986" s="61"/>
      <c r="BE1986" s="17"/>
      <c r="BF1986" s="17"/>
      <c r="BG1986" s="17"/>
      <c r="BH1986" s="17"/>
      <c r="BI1986" s="17"/>
      <c r="BJ1986" s="17"/>
      <c r="BK1986" s="17"/>
      <c r="BL1986" s="17"/>
      <c r="BM1986" s="17"/>
      <c r="BN1986" s="17"/>
      <c r="BO1986" s="17"/>
      <c r="BP1986" s="17"/>
      <c r="BQ1986" s="166"/>
    </row>
    <row r="1987" spans="2:96" ht="17.25" x14ac:dyDescent="0.3">
      <c r="K1987" s="135" t="s">
        <v>325</v>
      </c>
      <c r="V1987" s="61" t="s">
        <v>490</v>
      </c>
      <c r="W1987" s="61" t="s">
        <v>524</v>
      </c>
      <c r="AB1987" s="136" t="s">
        <v>414</v>
      </c>
      <c r="AC1987" s="167" t="s">
        <v>2150</v>
      </c>
      <c r="AD1987" s="138"/>
      <c r="AE1987" s="168">
        <v>320422.20999999996</v>
      </c>
      <c r="AF1987" s="168">
        <v>319356.25999999995</v>
      </c>
      <c r="AG1987" s="168">
        <v>577214.66</v>
      </c>
      <c r="AH1987" s="169">
        <v>625399.77846089459</v>
      </c>
      <c r="AI1987" s="170">
        <v>219216.19</v>
      </c>
      <c r="AJ1987" s="169">
        <v>657648.57000000007</v>
      </c>
      <c r="AK1987" s="170">
        <v>692515.24000000011</v>
      </c>
      <c r="AL1987" s="169">
        <v>831018.28800000006</v>
      </c>
      <c r="AM1987" s="170">
        <v>521166.48205074552</v>
      </c>
      <c r="AN1987" s="170">
        <v>796748.53641014919</v>
      </c>
      <c r="AO1987" s="169">
        <v>690820.21714285621</v>
      </c>
      <c r="AP1987" s="169">
        <v>833188.74300970905</v>
      </c>
      <c r="AQ1987" s="169">
        <v>858184.40530000092</v>
      </c>
      <c r="AR1987" s="169">
        <v>-200535.83530000085</v>
      </c>
      <c r="AS1987" s="171">
        <v>-0.30492856587523764</v>
      </c>
      <c r="AT1987" s="169">
        <v>-232784.62683910632</v>
      </c>
      <c r="AU1987" s="171">
        <v>-0.37221731579756551</v>
      </c>
      <c r="AV1987" s="169">
        <v>-280969.74530000088</v>
      </c>
      <c r="AW1987" s="171">
        <v>-0.48676820734248305</v>
      </c>
      <c r="AX1987" s="169">
        <v>-175540.17300970899</v>
      </c>
      <c r="AY1987" s="171">
        <v>-0.26692093774294828</v>
      </c>
      <c r="AZ1987" s="169">
        <v>-207788.96454881446</v>
      </c>
      <c r="BA1987" s="171">
        <v>-0.33224982116268403</v>
      </c>
      <c r="BB1987" s="169">
        <v>-24995.662290291861</v>
      </c>
      <c r="BC1987" s="171">
        <v>-3.0000000000000707E-2</v>
      </c>
      <c r="BE1987" s="168">
        <v>71515.367108333419</v>
      </c>
      <c r="BF1987" s="168">
        <v>71515.367108333419</v>
      </c>
      <c r="BG1987" s="168">
        <v>71515.367108333419</v>
      </c>
      <c r="BH1987" s="168">
        <v>71515.367108333419</v>
      </c>
      <c r="BI1987" s="168">
        <v>71515.367108333419</v>
      </c>
      <c r="BJ1987" s="168">
        <v>71515.367108333419</v>
      </c>
      <c r="BK1987" s="168">
        <v>71515.367108333419</v>
      </c>
      <c r="BL1987" s="168">
        <v>71515.367108333419</v>
      </c>
      <c r="BM1987" s="168">
        <v>71515.367108333419</v>
      </c>
      <c r="BN1987" s="168">
        <v>71515.367108333419</v>
      </c>
      <c r="BO1987" s="168">
        <v>71515.367108333419</v>
      </c>
      <c r="BP1987" s="168">
        <v>71515.367108333419</v>
      </c>
      <c r="BQ1987" s="172">
        <v>858184.4053000008</v>
      </c>
    </row>
    <row r="1988" spans="2:96" ht="18.75" x14ac:dyDescent="0.3">
      <c r="K1988" s="135" t="s">
        <v>325</v>
      </c>
      <c r="AC1988" s="145"/>
      <c r="AD1988" s="173"/>
      <c r="AE1988" s="174"/>
      <c r="AI1988" s="175"/>
      <c r="AS1988" s="61"/>
      <c r="AU1988" s="61"/>
      <c r="AW1988" s="61"/>
      <c r="AY1988" s="61"/>
      <c r="BA1988" s="61"/>
      <c r="BB1988" s="61"/>
      <c r="BC1988" s="61"/>
      <c r="BE1988" s="174"/>
      <c r="BF1988" s="174"/>
      <c r="BG1988" s="174"/>
      <c r="BH1988" s="174"/>
      <c r="BI1988" s="174"/>
      <c r="BJ1988" s="174"/>
      <c r="BK1988" s="174"/>
      <c r="BL1988" s="174"/>
      <c r="BM1988" s="174"/>
      <c r="BN1988" s="174"/>
      <c r="BO1988" s="174"/>
      <c r="BP1988" s="174"/>
      <c r="BQ1988" s="176"/>
    </row>
    <row r="1989" spans="2:96" ht="18.75" x14ac:dyDescent="0.3">
      <c r="K1989" s="135" t="s">
        <v>325</v>
      </c>
      <c r="M1989" s="61" t="s">
        <v>526</v>
      </c>
      <c r="N1989" s="61" t="s">
        <v>2151</v>
      </c>
      <c r="V1989" s="61" t="s">
        <v>490</v>
      </c>
      <c r="W1989" s="61" t="s">
        <v>527</v>
      </c>
      <c r="X1989" s="61">
        <v>313</v>
      </c>
      <c r="AB1989" s="136" t="s">
        <v>414</v>
      </c>
      <c r="AC1989" s="162" t="s">
        <v>528</v>
      </c>
      <c r="AD1989" s="138"/>
      <c r="AE1989" s="39"/>
      <c r="AI1989" s="163"/>
      <c r="AS1989" s="61"/>
      <c r="AU1989" s="61"/>
      <c r="AW1989" s="61"/>
      <c r="AY1989" s="61"/>
      <c r="BA1989" s="61"/>
      <c r="BB1989" s="61"/>
      <c r="BC1989" s="61"/>
      <c r="BE1989" s="39"/>
      <c r="BF1989" s="39"/>
      <c r="BG1989" s="39"/>
      <c r="BH1989" s="39"/>
      <c r="BI1989" s="39"/>
      <c r="BJ1989" s="39"/>
      <c r="BK1989" s="39"/>
      <c r="BL1989" s="39"/>
      <c r="BM1989" s="39"/>
      <c r="BN1989" s="39"/>
      <c r="BO1989" s="39"/>
      <c r="BP1989" s="39"/>
      <c r="BQ1989" s="164"/>
      <c r="BS1989" s="61">
        <v>2856224.6899999995</v>
      </c>
      <c r="BT1989" s="61">
        <v>2929570.37</v>
      </c>
      <c r="BU1989" s="61">
        <v>2587284.1</v>
      </c>
      <c r="BV1989" s="61">
        <v>2552000.0000000042</v>
      </c>
      <c r="BW1989" s="61">
        <v>777525.37</v>
      </c>
      <c r="BX1989" s="61">
        <v>2332576.11</v>
      </c>
      <c r="BY1989" s="61">
        <v>2000537.88</v>
      </c>
      <c r="BZ1989" s="61">
        <v>2400645.4560000002</v>
      </c>
      <c r="CA1989" s="61">
        <v>2126666.6666666698</v>
      </c>
      <c r="CB1989" s="61">
        <v>2425871.2133333343</v>
      </c>
      <c r="CC1989" s="61">
        <v>2399274.6857142895</v>
      </c>
      <c r="CD1989" s="61">
        <v>2438936.84</v>
      </c>
      <c r="CE1989" s="61">
        <v>2438936.8399999957</v>
      </c>
      <c r="CG1989" s="61">
        <v>203244.73666666634</v>
      </c>
      <c r="CH1989" s="61">
        <v>203244.73666666634</v>
      </c>
      <c r="CI1989" s="61">
        <v>203244.73666666634</v>
      </c>
      <c r="CJ1989" s="61">
        <v>203244.73666666634</v>
      </c>
      <c r="CK1989" s="61">
        <v>203244.73666666634</v>
      </c>
      <c r="CL1989" s="61">
        <v>203244.73666666634</v>
      </c>
      <c r="CM1989" s="61">
        <v>203244.73666666634</v>
      </c>
      <c r="CN1989" s="61">
        <v>203244.73666666634</v>
      </c>
      <c r="CO1989" s="61">
        <v>203244.73666666634</v>
      </c>
      <c r="CP1989" s="61">
        <v>203244.73666666634</v>
      </c>
      <c r="CQ1989" s="61">
        <v>203244.73666666634</v>
      </c>
      <c r="CR1989" s="61">
        <v>203244.73666666634</v>
      </c>
    </row>
    <row r="1990" spans="2:96" x14ac:dyDescent="0.25">
      <c r="K1990" s="135" t="s">
        <v>328</v>
      </c>
      <c r="N1990" s="61" t="s">
        <v>2152</v>
      </c>
      <c r="V1990" s="61" t="s">
        <v>490</v>
      </c>
      <c r="W1990" s="61" t="s">
        <v>527</v>
      </c>
      <c r="X1990" s="61">
        <v>313</v>
      </c>
      <c r="AB1990" s="136" t="s">
        <v>414</v>
      </c>
      <c r="AC1990" s="179">
        <v>6900970</v>
      </c>
      <c r="AD1990" s="180" t="s">
        <v>2153</v>
      </c>
      <c r="AE1990" s="139">
        <v>381557.46999999991</v>
      </c>
      <c r="AF1990" s="17">
        <v>1541049.59</v>
      </c>
      <c r="AG1990" s="17">
        <v>1240960.73</v>
      </c>
      <c r="AH1990" s="140">
        <v>1173000</v>
      </c>
      <c r="AI1990" s="141">
        <v>347427.64999999997</v>
      </c>
      <c r="AJ1990" s="142">
        <v>1042282.95</v>
      </c>
      <c r="AK1990" s="121">
        <v>940968.11999999988</v>
      </c>
      <c r="AL1990" s="142">
        <v>1129161.7439999999</v>
      </c>
      <c r="AM1990" s="181">
        <v>977500</v>
      </c>
      <c r="AN1990" s="141">
        <v>1136468.1199999999</v>
      </c>
      <c r="AO1990" s="140">
        <v>1109340.3085714299</v>
      </c>
      <c r="AP1990" s="140">
        <v>1289748.3400000001</v>
      </c>
      <c r="AQ1990" s="140">
        <v>1289748.3399999961</v>
      </c>
      <c r="AR1990" s="142">
        <v>-247465.38999999617</v>
      </c>
      <c r="AS1990" s="143">
        <v>-0.23742630540007986</v>
      </c>
      <c r="AT1990" s="142">
        <v>-116748.33999999613</v>
      </c>
      <c r="AU1990" s="143">
        <v>-9.9529701619775049E-2</v>
      </c>
      <c r="AV1990" s="142">
        <v>-48787.609999996144</v>
      </c>
      <c r="AW1990" s="143">
        <v>-3.9314386684900289E-2</v>
      </c>
      <c r="AX1990" s="142">
        <v>-247465.39000000013</v>
      </c>
      <c r="AY1990" s="143">
        <v>-0.23742630540008366</v>
      </c>
      <c r="AZ1990" s="142">
        <v>-116748.34000000008</v>
      </c>
      <c r="BA1990" s="143">
        <v>-9.9529701619778421E-2</v>
      </c>
      <c r="BB1990" s="142">
        <v>3.9581209421157837E-9</v>
      </c>
      <c r="BC1990" s="143">
        <v>3.0689095068854932E-15</v>
      </c>
      <c r="BE1990" s="139">
        <v>107479.028333333</v>
      </c>
      <c r="BF1990" s="139">
        <v>107479.028333333</v>
      </c>
      <c r="BG1990" s="139">
        <v>107479.028333333</v>
      </c>
      <c r="BH1990" s="139">
        <v>107479.028333333</v>
      </c>
      <c r="BI1990" s="139">
        <v>107479.028333333</v>
      </c>
      <c r="BJ1990" s="139">
        <v>107479.028333333</v>
      </c>
      <c r="BK1990" s="139">
        <v>107479.028333333</v>
      </c>
      <c r="BL1990" s="139">
        <v>107479.028333333</v>
      </c>
      <c r="BM1990" s="139">
        <v>107479.028333333</v>
      </c>
      <c r="BN1990" s="139">
        <v>107479.028333333</v>
      </c>
      <c r="BO1990" s="139">
        <v>107479.028333333</v>
      </c>
      <c r="BP1990" s="139">
        <v>107479.028333333</v>
      </c>
      <c r="BQ1990" s="144">
        <v>1289748.3399999961</v>
      </c>
    </row>
    <row r="1991" spans="2:96" x14ac:dyDescent="0.25">
      <c r="K1991" s="135" t="s">
        <v>328</v>
      </c>
      <c r="N1991" s="61" t="s">
        <v>2154</v>
      </c>
      <c r="V1991" s="61" t="s">
        <v>490</v>
      </c>
      <c r="W1991" s="61" t="s">
        <v>527</v>
      </c>
      <c r="X1991" s="61">
        <v>313</v>
      </c>
      <c r="AB1991" s="136" t="s">
        <v>414</v>
      </c>
      <c r="AC1991" s="179">
        <v>6900975</v>
      </c>
      <c r="AD1991" s="180" t="s">
        <v>2155</v>
      </c>
      <c r="AE1991" s="139">
        <v>323831.39</v>
      </c>
      <c r="AF1991" s="17">
        <v>1281026.02</v>
      </c>
      <c r="AG1991" s="17">
        <v>1246001.4900000002</v>
      </c>
      <c r="AH1991" s="140">
        <v>1280000.000000004</v>
      </c>
      <c r="AI1991" s="141">
        <v>406018.88</v>
      </c>
      <c r="AJ1991" s="142">
        <v>1218056.6400000001</v>
      </c>
      <c r="AK1991" s="121">
        <v>1002802.6099999999</v>
      </c>
      <c r="AL1991" s="142">
        <v>1203363.1319999998</v>
      </c>
      <c r="AM1991" s="181">
        <v>1066666.66666667</v>
      </c>
      <c r="AN1991" s="141">
        <v>1216135.9433333338</v>
      </c>
      <c r="AO1991" s="140">
        <v>1220595.01714286</v>
      </c>
      <c r="AP1991" s="140">
        <v>1072386.93</v>
      </c>
      <c r="AQ1991" s="140">
        <v>1072386.93</v>
      </c>
      <c r="AR1991" s="142">
        <v>145669.7100000002</v>
      </c>
      <c r="AS1991" s="143">
        <v>0.11959190173619527</v>
      </c>
      <c r="AT1991" s="142">
        <v>207613.07000000402</v>
      </c>
      <c r="AU1991" s="143">
        <v>0.16219771093750265</v>
      </c>
      <c r="AV1991" s="142">
        <v>173614.56000000029</v>
      </c>
      <c r="AW1991" s="143">
        <v>0.13933736146655831</v>
      </c>
      <c r="AX1991" s="142">
        <v>145669.7100000002</v>
      </c>
      <c r="AY1991" s="143">
        <v>0.11959190173619527</v>
      </c>
      <c r="AZ1991" s="142">
        <v>207613.07000000402</v>
      </c>
      <c r="BA1991" s="143">
        <v>0.16219771093750265</v>
      </c>
      <c r="BB1991" s="142">
        <v>0</v>
      </c>
      <c r="BC1991" s="143">
        <v>0</v>
      </c>
      <c r="BE1991" s="139">
        <v>89365.577499999999</v>
      </c>
      <c r="BF1991" s="139">
        <v>89365.577499999999</v>
      </c>
      <c r="BG1991" s="139">
        <v>89365.577499999999</v>
      </c>
      <c r="BH1991" s="139">
        <v>89365.577499999999</v>
      </c>
      <c r="BI1991" s="139">
        <v>89365.577499999999</v>
      </c>
      <c r="BJ1991" s="139">
        <v>89365.577499999999</v>
      </c>
      <c r="BK1991" s="139">
        <v>89365.577499999999</v>
      </c>
      <c r="BL1991" s="139">
        <v>89365.577499999999</v>
      </c>
      <c r="BM1991" s="139">
        <v>89365.577499999999</v>
      </c>
      <c r="BN1991" s="139">
        <v>89365.577499999999</v>
      </c>
      <c r="BO1991" s="139">
        <v>89365.577499999999</v>
      </c>
      <c r="BP1991" s="139">
        <v>89365.577499999999</v>
      </c>
      <c r="BQ1991" s="144">
        <v>1072386.93</v>
      </c>
    </row>
    <row r="1992" spans="2:96" x14ac:dyDescent="0.25">
      <c r="K1992" s="135" t="s">
        <v>328</v>
      </c>
      <c r="N1992" s="61" t="s">
        <v>2156</v>
      </c>
      <c r="V1992" s="61" t="s">
        <v>490</v>
      </c>
      <c r="W1992" s="61" t="s">
        <v>527</v>
      </c>
      <c r="X1992" s="61">
        <v>313</v>
      </c>
      <c r="AB1992" s="136" t="s">
        <v>414</v>
      </c>
      <c r="AC1992" s="179">
        <v>6900977</v>
      </c>
      <c r="AD1992" s="180" t="s">
        <v>2157</v>
      </c>
      <c r="AE1992" s="139">
        <v>17852.77</v>
      </c>
      <c r="AF1992" s="17">
        <v>66363.540000000008</v>
      </c>
      <c r="AG1992" s="17">
        <v>63467.37999999999</v>
      </c>
      <c r="AH1992" s="140">
        <v>63000</v>
      </c>
      <c r="AI1992" s="141">
        <v>20412</v>
      </c>
      <c r="AJ1992" s="142">
        <v>61236</v>
      </c>
      <c r="AK1992" s="121">
        <v>51030</v>
      </c>
      <c r="AL1992" s="142">
        <v>61236</v>
      </c>
      <c r="AM1992" s="181">
        <v>52500</v>
      </c>
      <c r="AN1992" s="141">
        <v>61530</v>
      </c>
      <c r="AO1992" s="140">
        <v>61236</v>
      </c>
      <c r="AP1992" s="140">
        <v>60825.51</v>
      </c>
      <c r="AQ1992" s="140">
        <v>60825.50999999998</v>
      </c>
      <c r="AR1992" s="142">
        <v>410.49000000001979</v>
      </c>
      <c r="AS1992" s="143">
        <v>6.7034097589656373E-3</v>
      </c>
      <c r="AT1992" s="142">
        <v>2174.4900000000198</v>
      </c>
      <c r="AU1992" s="143">
        <v>3.4515714285714601E-2</v>
      </c>
      <c r="AV1992" s="142">
        <v>2641.8700000000099</v>
      </c>
      <c r="AW1992" s="143">
        <v>4.1625635090025939E-2</v>
      </c>
      <c r="AX1992" s="142">
        <v>410.48999999999796</v>
      </c>
      <c r="AY1992" s="143">
        <v>6.7034097589652808E-3</v>
      </c>
      <c r="AZ1992" s="142">
        <v>2174.489999999998</v>
      </c>
      <c r="BA1992" s="143">
        <v>3.4515714285714254E-2</v>
      </c>
      <c r="BB1992" s="142">
        <v>2.1827872842550278E-11</v>
      </c>
      <c r="BC1992" s="143">
        <v>3.5886049854000857E-16</v>
      </c>
      <c r="BE1992" s="139">
        <v>5068.7924999999996</v>
      </c>
      <c r="BF1992" s="139">
        <v>5068.7924999999996</v>
      </c>
      <c r="BG1992" s="139">
        <v>5068.7924999999996</v>
      </c>
      <c r="BH1992" s="139">
        <v>5068.7924999999996</v>
      </c>
      <c r="BI1992" s="139">
        <v>5068.7924999999996</v>
      </c>
      <c r="BJ1992" s="139">
        <v>5068.7924999999996</v>
      </c>
      <c r="BK1992" s="139">
        <v>5068.7924999999996</v>
      </c>
      <c r="BL1992" s="139">
        <v>5068.7924999999996</v>
      </c>
      <c r="BM1992" s="139">
        <v>5068.7924999999996</v>
      </c>
      <c r="BN1992" s="139">
        <v>5068.7924999999996</v>
      </c>
      <c r="BO1992" s="139">
        <v>5068.7924999999996</v>
      </c>
      <c r="BP1992" s="139">
        <v>5068.7924999999996</v>
      </c>
      <c r="BQ1992" s="144">
        <v>60825.50999999998</v>
      </c>
    </row>
    <row r="1993" spans="2:96" x14ac:dyDescent="0.25">
      <c r="K1993" s="135" t="s">
        <v>328</v>
      </c>
      <c r="N1993" s="61" t="s">
        <v>3811</v>
      </c>
      <c r="V1993" s="61" t="s">
        <v>490</v>
      </c>
      <c r="W1993" s="61" t="s">
        <v>527</v>
      </c>
      <c r="X1993" s="61">
        <v>313</v>
      </c>
      <c r="AB1993" s="136" t="s">
        <v>414</v>
      </c>
      <c r="AC1993" s="179">
        <v>6900980</v>
      </c>
      <c r="AD1993" s="180" t="s">
        <v>3812</v>
      </c>
      <c r="AE1993" s="139">
        <v>12085.69</v>
      </c>
      <c r="AF1993" s="17">
        <v>41131.22</v>
      </c>
      <c r="AG1993" s="17">
        <v>36854.5</v>
      </c>
      <c r="AH1993" s="140">
        <v>36000</v>
      </c>
      <c r="AI1993" s="141">
        <v>3666.84</v>
      </c>
      <c r="AJ1993" s="142">
        <v>11000.52</v>
      </c>
      <c r="AK1993" s="121">
        <v>5737.15</v>
      </c>
      <c r="AL1993" s="142">
        <v>6884.579999999999</v>
      </c>
      <c r="AM1993" s="181">
        <v>30000</v>
      </c>
      <c r="AN1993" s="141">
        <v>11737.15</v>
      </c>
      <c r="AO1993" s="140">
        <v>8103.36</v>
      </c>
      <c r="AP1993" s="140">
        <v>15976.06</v>
      </c>
      <c r="AQ1993" s="140">
        <v>15976.059999999956</v>
      </c>
      <c r="AR1993" s="142">
        <v>-4975.5399999999554</v>
      </c>
      <c r="AS1993" s="143">
        <v>-0.45230043670662434</v>
      </c>
      <c r="AT1993" s="142">
        <v>20023.940000000046</v>
      </c>
      <c r="AU1993" s="143">
        <v>0.55622055555555683</v>
      </c>
      <c r="AV1993" s="142">
        <v>20878.440000000046</v>
      </c>
      <c r="AW1993" s="143">
        <v>0.56650992416122992</v>
      </c>
      <c r="AX1993" s="142">
        <v>-4975.5399999999991</v>
      </c>
      <c r="AY1993" s="143">
        <v>-0.45230043670662828</v>
      </c>
      <c r="AZ1993" s="142">
        <v>20023.940000000002</v>
      </c>
      <c r="BA1993" s="143">
        <v>0.55622055555555561</v>
      </c>
      <c r="BB1993" s="142">
        <v>4.3655745685100555E-11</v>
      </c>
      <c r="BC1993" s="143">
        <v>2.7325727172469654E-15</v>
      </c>
      <c r="BE1993" s="139">
        <v>1331.33833333333</v>
      </c>
      <c r="BF1993" s="139">
        <v>1331.33833333333</v>
      </c>
      <c r="BG1993" s="139">
        <v>1331.33833333333</v>
      </c>
      <c r="BH1993" s="139">
        <v>1331.33833333333</v>
      </c>
      <c r="BI1993" s="139">
        <v>1331.33833333333</v>
      </c>
      <c r="BJ1993" s="139">
        <v>1331.33833333333</v>
      </c>
      <c r="BK1993" s="139">
        <v>1331.33833333333</v>
      </c>
      <c r="BL1993" s="139">
        <v>1331.33833333333</v>
      </c>
      <c r="BM1993" s="139">
        <v>1331.33833333333</v>
      </c>
      <c r="BN1993" s="139">
        <v>1331.33833333333</v>
      </c>
      <c r="BO1993" s="139">
        <v>1331.33833333333</v>
      </c>
      <c r="BP1993" s="139">
        <v>1331.33833333333</v>
      </c>
      <c r="BQ1993" s="144">
        <v>15976.059999999956</v>
      </c>
    </row>
    <row r="1994" spans="2:96" x14ac:dyDescent="0.25">
      <c r="K1994" s="135" t="s">
        <v>328</v>
      </c>
      <c r="N1994" s="61" t="s">
        <v>3813</v>
      </c>
      <c r="V1994" s="61" t="s">
        <v>490</v>
      </c>
      <c r="W1994" s="61" t="s">
        <v>527</v>
      </c>
      <c r="X1994" s="61">
        <v>313</v>
      </c>
      <c r="AB1994" s="136" t="s">
        <v>414</v>
      </c>
      <c r="AC1994" s="179">
        <v>250000006600</v>
      </c>
      <c r="AD1994" s="180" t="s">
        <v>3814</v>
      </c>
      <c r="AE1994" s="139">
        <v>53558.42</v>
      </c>
      <c r="AF1994" s="17">
        <v>0</v>
      </c>
      <c r="AG1994" s="17">
        <v>0</v>
      </c>
      <c r="AH1994" s="140">
        <v>0</v>
      </c>
      <c r="AI1994" s="141">
        <v>0</v>
      </c>
      <c r="AJ1994" s="142">
        <v>0</v>
      </c>
      <c r="AK1994" s="121">
        <v>0</v>
      </c>
      <c r="AL1994" s="142">
        <v>0</v>
      </c>
      <c r="AM1994" s="181">
        <v>0</v>
      </c>
      <c r="AN1994" s="141">
        <v>0</v>
      </c>
      <c r="AO1994" s="140">
        <v>0</v>
      </c>
      <c r="AP1994" s="140">
        <v>0</v>
      </c>
      <c r="AQ1994" s="140">
        <v>0</v>
      </c>
      <c r="AR1994" s="142">
        <v>0</v>
      </c>
      <c r="AS1994" s="143">
        <v>0</v>
      </c>
      <c r="AT1994" s="142">
        <v>0</v>
      </c>
      <c r="AU1994" s="143">
        <v>0</v>
      </c>
      <c r="AV1994" s="142">
        <v>0</v>
      </c>
      <c r="AW1994" s="143">
        <v>0</v>
      </c>
      <c r="AX1994" s="142">
        <v>0</v>
      </c>
      <c r="AY1994" s="143">
        <v>0</v>
      </c>
      <c r="AZ1994" s="142">
        <v>0</v>
      </c>
      <c r="BA1994" s="143">
        <v>0</v>
      </c>
      <c r="BB1994" s="142">
        <v>0</v>
      </c>
      <c r="BC1994" s="143">
        <v>0</v>
      </c>
      <c r="BE1994" s="139">
        <v>0</v>
      </c>
      <c r="BF1994" s="139">
        <v>0</v>
      </c>
      <c r="BG1994" s="139">
        <v>0</v>
      </c>
      <c r="BH1994" s="139">
        <v>0</v>
      </c>
      <c r="BI1994" s="139">
        <v>0</v>
      </c>
      <c r="BJ1994" s="139">
        <v>0</v>
      </c>
      <c r="BK1994" s="139">
        <v>0</v>
      </c>
      <c r="BL1994" s="139">
        <v>0</v>
      </c>
      <c r="BM1994" s="139">
        <v>0</v>
      </c>
      <c r="BN1994" s="139">
        <v>0</v>
      </c>
      <c r="BO1994" s="139">
        <v>0</v>
      </c>
      <c r="BP1994" s="139">
        <v>0</v>
      </c>
      <c r="BQ1994" s="144">
        <v>0</v>
      </c>
    </row>
    <row r="1995" spans="2:96" x14ac:dyDescent="0.25">
      <c r="K1995" s="135" t="s">
        <v>328</v>
      </c>
      <c r="N1995" s="61" t="s">
        <v>3815</v>
      </c>
      <c r="V1995" s="61" t="s">
        <v>490</v>
      </c>
      <c r="W1995" s="61" t="s">
        <v>527</v>
      </c>
      <c r="X1995" s="61">
        <v>313</v>
      </c>
      <c r="AB1995" s="136" t="s">
        <v>414</v>
      </c>
      <c r="AC1995" s="179">
        <v>250000006700</v>
      </c>
      <c r="AD1995" s="180" t="s">
        <v>3816</v>
      </c>
      <c r="AE1995" s="139">
        <v>934441.31</v>
      </c>
      <c r="AF1995" s="17">
        <v>0</v>
      </c>
      <c r="AG1995" s="17">
        <v>0</v>
      </c>
      <c r="AH1995" s="140">
        <v>0</v>
      </c>
      <c r="AI1995" s="141">
        <v>0</v>
      </c>
      <c r="AJ1995" s="142">
        <v>0</v>
      </c>
      <c r="AK1995" s="121">
        <v>0</v>
      </c>
      <c r="AL1995" s="142">
        <v>0</v>
      </c>
      <c r="AM1995" s="181">
        <v>0</v>
      </c>
      <c r="AN1995" s="141">
        <v>0</v>
      </c>
      <c r="AO1995" s="140">
        <v>0</v>
      </c>
      <c r="AP1995" s="140">
        <v>0</v>
      </c>
      <c r="AQ1995" s="140">
        <v>0</v>
      </c>
      <c r="AR1995" s="142">
        <v>0</v>
      </c>
      <c r="AS1995" s="143">
        <v>0</v>
      </c>
      <c r="AT1995" s="142">
        <v>0</v>
      </c>
      <c r="AU1995" s="143">
        <v>0</v>
      </c>
      <c r="AV1995" s="142">
        <v>0</v>
      </c>
      <c r="AW1995" s="143">
        <v>0</v>
      </c>
      <c r="AX1995" s="142">
        <v>0</v>
      </c>
      <c r="AY1995" s="143">
        <v>0</v>
      </c>
      <c r="AZ1995" s="142">
        <v>0</v>
      </c>
      <c r="BA1995" s="143">
        <v>0</v>
      </c>
      <c r="BB1995" s="142">
        <v>0</v>
      </c>
      <c r="BC1995" s="143">
        <v>0</v>
      </c>
      <c r="BE1995" s="139">
        <v>0</v>
      </c>
      <c r="BF1995" s="139">
        <v>0</v>
      </c>
      <c r="BG1995" s="139">
        <v>0</v>
      </c>
      <c r="BH1995" s="139">
        <v>0</v>
      </c>
      <c r="BI1995" s="139">
        <v>0</v>
      </c>
      <c r="BJ1995" s="139">
        <v>0</v>
      </c>
      <c r="BK1995" s="139">
        <v>0</v>
      </c>
      <c r="BL1995" s="139">
        <v>0</v>
      </c>
      <c r="BM1995" s="139">
        <v>0</v>
      </c>
      <c r="BN1995" s="139">
        <v>0</v>
      </c>
      <c r="BO1995" s="139">
        <v>0</v>
      </c>
      <c r="BP1995" s="139">
        <v>0</v>
      </c>
      <c r="BQ1995" s="144">
        <v>0</v>
      </c>
    </row>
    <row r="1996" spans="2:96" x14ac:dyDescent="0.25">
      <c r="K1996" s="135" t="s">
        <v>328</v>
      </c>
      <c r="N1996" s="61" t="s">
        <v>3817</v>
      </c>
      <c r="V1996" s="61" t="s">
        <v>490</v>
      </c>
      <c r="W1996" s="61" t="s">
        <v>527</v>
      </c>
      <c r="X1996" s="61">
        <v>313</v>
      </c>
      <c r="AB1996" s="136" t="s">
        <v>414</v>
      </c>
      <c r="AC1996" s="179">
        <v>250000006900</v>
      </c>
      <c r="AD1996" s="180" t="s">
        <v>3818</v>
      </c>
      <c r="AE1996" s="139">
        <v>36285.259999999995</v>
      </c>
      <c r="AF1996" s="17">
        <v>0</v>
      </c>
      <c r="AG1996" s="17">
        <v>0</v>
      </c>
      <c r="AH1996" s="140">
        <v>0</v>
      </c>
      <c r="AI1996" s="141">
        <v>0</v>
      </c>
      <c r="AJ1996" s="142">
        <v>0</v>
      </c>
      <c r="AK1996" s="121">
        <v>0</v>
      </c>
      <c r="AL1996" s="142">
        <v>0</v>
      </c>
      <c r="AM1996" s="181">
        <v>0</v>
      </c>
      <c r="AN1996" s="141">
        <v>0</v>
      </c>
      <c r="AO1996" s="140">
        <v>0</v>
      </c>
      <c r="AP1996" s="140">
        <v>0</v>
      </c>
      <c r="AQ1996" s="140">
        <v>0</v>
      </c>
      <c r="AR1996" s="142">
        <v>0</v>
      </c>
      <c r="AS1996" s="143">
        <v>0</v>
      </c>
      <c r="AT1996" s="142">
        <v>0</v>
      </c>
      <c r="AU1996" s="143">
        <v>0</v>
      </c>
      <c r="AV1996" s="142">
        <v>0</v>
      </c>
      <c r="AW1996" s="143">
        <v>0</v>
      </c>
      <c r="AX1996" s="142">
        <v>0</v>
      </c>
      <c r="AY1996" s="143">
        <v>0</v>
      </c>
      <c r="AZ1996" s="142">
        <v>0</v>
      </c>
      <c r="BA1996" s="143">
        <v>0</v>
      </c>
      <c r="BB1996" s="142">
        <v>0</v>
      </c>
      <c r="BC1996" s="143">
        <v>0</v>
      </c>
      <c r="BE1996" s="139">
        <v>0</v>
      </c>
      <c r="BF1996" s="139">
        <v>0</v>
      </c>
      <c r="BG1996" s="139">
        <v>0</v>
      </c>
      <c r="BH1996" s="139">
        <v>0</v>
      </c>
      <c r="BI1996" s="139">
        <v>0</v>
      </c>
      <c r="BJ1996" s="139">
        <v>0</v>
      </c>
      <c r="BK1996" s="139">
        <v>0</v>
      </c>
      <c r="BL1996" s="139">
        <v>0</v>
      </c>
      <c r="BM1996" s="139">
        <v>0</v>
      </c>
      <c r="BN1996" s="139">
        <v>0</v>
      </c>
      <c r="BO1996" s="139">
        <v>0</v>
      </c>
      <c r="BP1996" s="139">
        <v>0</v>
      </c>
      <c r="BQ1996" s="144">
        <v>0</v>
      </c>
    </row>
    <row r="1997" spans="2:96" x14ac:dyDescent="0.25">
      <c r="K1997" s="135" t="s">
        <v>328</v>
      </c>
      <c r="N1997" s="61" t="s">
        <v>3819</v>
      </c>
      <c r="V1997" s="61" t="s">
        <v>490</v>
      </c>
      <c r="W1997" s="61" t="s">
        <v>527</v>
      </c>
      <c r="X1997" s="61">
        <v>313</v>
      </c>
      <c r="AB1997" s="136" t="s">
        <v>414</v>
      </c>
      <c r="AC1997" s="179">
        <v>250000007000</v>
      </c>
      <c r="AD1997" s="180" t="s">
        <v>3820</v>
      </c>
      <c r="AE1997" s="139">
        <v>1096612.3799999999</v>
      </c>
      <c r="AF1997" s="17">
        <v>0</v>
      </c>
      <c r="AG1997" s="17">
        <v>0</v>
      </c>
      <c r="AH1997" s="140">
        <v>0</v>
      </c>
      <c r="AI1997" s="141">
        <v>0</v>
      </c>
      <c r="AJ1997" s="142">
        <v>0</v>
      </c>
      <c r="AK1997" s="121">
        <v>0</v>
      </c>
      <c r="AL1997" s="142">
        <v>0</v>
      </c>
      <c r="AM1997" s="181">
        <v>0</v>
      </c>
      <c r="AN1997" s="141">
        <v>0</v>
      </c>
      <c r="AO1997" s="140">
        <v>0</v>
      </c>
      <c r="AP1997" s="140">
        <v>0</v>
      </c>
      <c r="AQ1997" s="140">
        <v>0</v>
      </c>
      <c r="AR1997" s="142">
        <v>0</v>
      </c>
      <c r="AS1997" s="143">
        <v>0</v>
      </c>
      <c r="AT1997" s="142">
        <v>0</v>
      </c>
      <c r="AU1997" s="143">
        <v>0</v>
      </c>
      <c r="AV1997" s="142">
        <v>0</v>
      </c>
      <c r="AW1997" s="143">
        <v>0</v>
      </c>
      <c r="AX1997" s="142">
        <v>0</v>
      </c>
      <c r="AY1997" s="143">
        <v>0</v>
      </c>
      <c r="AZ1997" s="142">
        <v>0</v>
      </c>
      <c r="BA1997" s="143">
        <v>0</v>
      </c>
      <c r="BB1997" s="142">
        <v>0</v>
      </c>
      <c r="BC1997" s="143">
        <v>0</v>
      </c>
      <c r="BE1997" s="139">
        <v>0</v>
      </c>
      <c r="BF1997" s="139">
        <v>0</v>
      </c>
      <c r="BG1997" s="139">
        <v>0</v>
      </c>
      <c r="BH1997" s="139">
        <v>0</v>
      </c>
      <c r="BI1997" s="139">
        <v>0</v>
      </c>
      <c r="BJ1997" s="139">
        <v>0</v>
      </c>
      <c r="BK1997" s="139">
        <v>0</v>
      </c>
      <c r="BL1997" s="139">
        <v>0</v>
      </c>
      <c r="BM1997" s="139">
        <v>0</v>
      </c>
      <c r="BN1997" s="139">
        <v>0</v>
      </c>
      <c r="BO1997" s="139">
        <v>0</v>
      </c>
      <c r="BP1997" s="139">
        <v>0</v>
      </c>
      <c r="BQ1997" s="144">
        <v>0</v>
      </c>
    </row>
    <row r="1998" spans="2:96" ht="18.75" hidden="1" x14ac:dyDescent="0.3">
      <c r="B1998" s="120" t="s">
        <v>318</v>
      </c>
      <c r="C1998" s="120" t="s">
        <v>318</v>
      </c>
      <c r="J1998" s="120" t="s">
        <v>318</v>
      </c>
      <c r="K1998" s="135" t="s">
        <v>321</v>
      </c>
      <c r="N1998" s="61" t="s">
        <v>323</v>
      </c>
      <c r="AC1998" s="145"/>
      <c r="AD1998" s="165"/>
      <c r="AE1998" s="17"/>
      <c r="AI1998" s="163"/>
      <c r="AS1998" s="61"/>
      <c r="AU1998" s="61"/>
      <c r="AW1998" s="61"/>
      <c r="AY1998" s="61"/>
      <c r="BA1998" s="61"/>
      <c r="BB1998" s="61"/>
      <c r="BC1998" s="61"/>
      <c r="BE1998" s="17"/>
      <c r="BF1998" s="17"/>
      <c r="BG1998" s="17"/>
      <c r="BH1998" s="17"/>
      <c r="BI1998" s="17"/>
      <c r="BJ1998" s="17"/>
      <c r="BK1998" s="17"/>
      <c r="BL1998" s="17"/>
      <c r="BM1998" s="17"/>
      <c r="BN1998" s="17"/>
      <c r="BO1998" s="17"/>
      <c r="BP1998" s="17"/>
      <c r="BQ1998" s="166"/>
    </row>
    <row r="1999" spans="2:96" ht="17.25" x14ac:dyDescent="0.3">
      <c r="K1999" s="135" t="s">
        <v>325</v>
      </c>
      <c r="V1999" s="61" t="s">
        <v>490</v>
      </c>
      <c r="W1999" s="61" t="s">
        <v>527</v>
      </c>
      <c r="AB1999" s="136" t="s">
        <v>414</v>
      </c>
      <c r="AC1999" s="167" t="s">
        <v>2158</v>
      </c>
      <c r="AD1999" s="138"/>
      <c r="AE1999" s="168">
        <v>2856224.6899999995</v>
      </c>
      <c r="AF1999" s="168">
        <v>2929570.3700000006</v>
      </c>
      <c r="AG1999" s="168">
        <v>2587284.1</v>
      </c>
      <c r="AH1999" s="169">
        <v>2552000.0000000037</v>
      </c>
      <c r="AI1999" s="170">
        <v>777525.37</v>
      </c>
      <c r="AJ1999" s="169">
        <v>2332576.11</v>
      </c>
      <c r="AK1999" s="170">
        <v>2000537.8799999997</v>
      </c>
      <c r="AL1999" s="169">
        <v>2400645.4559999998</v>
      </c>
      <c r="AM1999" s="170">
        <v>2126666.6666666698</v>
      </c>
      <c r="AN1999" s="170">
        <v>2425871.2133333338</v>
      </c>
      <c r="AO1999" s="169">
        <v>2399274.68571429</v>
      </c>
      <c r="AP1999" s="169">
        <v>2438936.84</v>
      </c>
      <c r="AQ1999" s="169">
        <v>2438936.8399999957</v>
      </c>
      <c r="AR1999" s="169">
        <v>-106360.72999999579</v>
      </c>
      <c r="AS1999" s="171">
        <v>-4.5597967647879149E-2</v>
      </c>
      <c r="AT1999" s="169">
        <v>113063.16000000807</v>
      </c>
      <c r="AU1999" s="171">
        <v>4.4303746081507799E-2</v>
      </c>
      <c r="AV1999" s="169">
        <v>148347.26000000443</v>
      </c>
      <c r="AW1999" s="171">
        <v>5.7337058578145486E-2</v>
      </c>
      <c r="AX1999" s="169">
        <v>-106360.72999999998</v>
      </c>
      <c r="AY1999" s="171">
        <v>-4.5597967647880946E-2</v>
      </c>
      <c r="AZ1999" s="169">
        <v>113063.16000000387</v>
      </c>
      <c r="BA1999" s="171">
        <v>4.4303746081506154E-2</v>
      </c>
      <c r="BB1999" s="169">
        <v>4.1909515857696533E-9</v>
      </c>
      <c r="BC1999" s="171">
        <v>1.7183518314355585E-15</v>
      </c>
      <c r="BE1999" s="168">
        <v>203244.73666666631</v>
      </c>
      <c r="BF1999" s="168">
        <v>203244.73666666631</v>
      </c>
      <c r="BG1999" s="168">
        <v>203244.73666666631</v>
      </c>
      <c r="BH1999" s="168">
        <v>203244.73666666631</v>
      </c>
      <c r="BI1999" s="168">
        <v>203244.73666666631</v>
      </c>
      <c r="BJ1999" s="168">
        <v>203244.73666666631</v>
      </c>
      <c r="BK1999" s="168">
        <v>203244.73666666631</v>
      </c>
      <c r="BL1999" s="168">
        <v>203244.73666666631</v>
      </c>
      <c r="BM1999" s="168">
        <v>203244.73666666631</v>
      </c>
      <c r="BN1999" s="168">
        <v>203244.73666666631</v>
      </c>
      <c r="BO1999" s="168">
        <v>203244.73666666631</v>
      </c>
      <c r="BP1999" s="168">
        <v>203244.73666666631</v>
      </c>
      <c r="BQ1999" s="172">
        <v>2438936.8399999957</v>
      </c>
    </row>
    <row r="2000" spans="2:96" ht="18.75" x14ac:dyDescent="0.3">
      <c r="K2000" s="135" t="s">
        <v>325</v>
      </c>
      <c r="AC2000" s="145"/>
      <c r="AD2000" s="173"/>
      <c r="AE2000" s="174"/>
      <c r="AI2000" s="175"/>
      <c r="AS2000" s="61"/>
      <c r="AU2000" s="61"/>
      <c r="AW2000" s="61"/>
      <c r="AY2000" s="61"/>
      <c r="BA2000" s="61"/>
      <c r="BB2000" s="61"/>
      <c r="BC2000" s="61"/>
      <c r="BE2000" s="174"/>
      <c r="BF2000" s="174"/>
      <c r="BG2000" s="174"/>
      <c r="BH2000" s="174"/>
      <c r="BI2000" s="174"/>
      <c r="BJ2000" s="174"/>
      <c r="BK2000" s="174"/>
      <c r="BL2000" s="174"/>
      <c r="BM2000" s="174"/>
      <c r="BN2000" s="174"/>
      <c r="BO2000" s="174"/>
      <c r="BP2000" s="174"/>
      <c r="BQ2000" s="176"/>
    </row>
    <row r="2001" spans="2:96" ht="18.75" x14ac:dyDescent="0.3">
      <c r="K2001" s="135" t="s">
        <v>325</v>
      </c>
      <c r="M2001" s="61" t="s">
        <v>529</v>
      </c>
      <c r="N2001" s="61" t="s">
        <v>2159</v>
      </c>
      <c r="V2001" s="61" t="s">
        <v>490</v>
      </c>
      <c r="W2001" s="61" t="s">
        <v>530</v>
      </c>
      <c r="X2001" s="61">
        <v>314</v>
      </c>
      <c r="AB2001" s="136" t="s">
        <v>414</v>
      </c>
      <c r="AC2001" s="162" t="s">
        <v>531</v>
      </c>
      <c r="AD2001" s="138"/>
      <c r="AE2001" s="39"/>
      <c r="AI2001" s="163"/>
      <c r="AS2001" s="61"/>
      <c r="AU2001" s="61"/>
      <c r="AW2001" s="61"/>
      <c r="AY2001" s="61"/>
      <c r="BA2001" s="61"/>
      <c r="BB2001" s="61"/>
      <c r="BC2001" s="61"/>
      <c r="BE2001" s="39"/>
      <c r="BF2001" s="39"/>
      <c r="BG2001" s="39"/>
      <c r="BH2001" s="39"/>
      <c r="BI2001" s="39"/>
      <c r="BJ2001" s="39"/>
      <c r="BK2001" s="39"/>
      <c r="BL2001" s="39"/>
      <c r="BM2001" s="39"/>
      <c r="BN2001" s="39"/>
      <c r="BO2001" s="39"/>
      <c r="BP2001" s="39"/>
      <c r="BQ2001" s="164"/>
      <c r="BS2001" s="61">
        <v>280248.39</v>
      </c>
      <c r="BT2001" s="61">
        <v>272359.28000000003</v>
      </c>
      <c r="BU2001" s="61">
        <v>240647.18999999997</v>
      </c>
      <c r="BV2001" s="61">
        <v>231133.08999999953</v>
      </c>
      <c r="BW2001" s="61">
        <v>77993.22</v>
      </c>
      <c r="BX2001" s="61">
        <v>233979.66</v>
      </c>
      <c r="BY2001" s="61">
        <v>192750.96</v>
      </c>
      <c r="BZ2001" s="61">
        <v>231301.15199999997</v>
      </c>
      <c r="CA2001" s="61">
        <v>192610.90833333295</v>
      </c>
      <c r="CB2001" s="61">
        <v>231273.14166666658</v>
      </c>
      <c r="CC2001" s="61">
        <v>232377.73714285684</v>
      </c>
      <c r="CD2001" s="61">
        <v>213826</v>
      </c>
      <c r="CE2001" s="61">
        <v>213825.99999999965</v>
      </c>
      <c r="CG2001" s="61">
        <v>17818.833333333299</v>
      </c>
      <c r="CH2001" s="61">
        <v>17818.833333333299</v>
      </c>
      <c r="CI2001" s="61">
        <v>17818.833333333299</v>
      </c>
      <c r="CJ2001" s="61">
        <v>17818.833333333299</v>
      </c>
      <c r="CK2001" s="61">
        <v>17818.833333333299</v>
      </c>
      <c r="CL2001" s="61">
        <v>17818.833333333299</v>
      </c>
      <c r="CM2001" s="61">
        <v>17818.833333333299</v>
      </c>
      <c r="CN2001" s="61">
        <v>17818.833333333299</v>
      </c>
      <c r="CO2001" s="61">
        <v>17818.833333333299</v>
      </c>
      <c r="CP2001" s="61">
        <v>17818.833333333299</v>
      </c>
      <c r="CQ2001" s="61">
        <v>17818.833333333299</v>
      </c>
      <c r="CR2001" s="61">
        <v>17818.833333333299</v>
      </c>
    </row>
    <row r="2002" spans="2:96" x14ac:dyDescent="0.25">
      <c r="K2002" s="135" t="s">
        <v>328</v>
      </c>
      <c r="N2002" s="61" t="s">
        <v>2160</v>
      </c>
      <c r="V2002" s="61" t="s">
        <v>490</v>
      </c>
      <c r="W2002" s="61" t="s">
        <v>530</v>
      </c>
      <c r="X2002" s="61">
        <v>314</v>
      </c>
      <c r="AB2002" s="136" t="s">
        <v>414</v>
      </c>
      <c r="AC2002" s="179">
        <v>7100802</v>
      </c>
      <c r="AD2002" s="180" t="s">
        <v>531</v>
      </c>
      <c r="AE2002" s="139">
        <v>0</v>
      </c>
      <c r="AF2002" s="17">
        <v>6089.93</v>
      </c>
      <c r="AG2002" s="17">
        <v>-7194.53</v>
      </c>
      <c r="AH2002" s="140">
        <v>0</v>
      </c>
      <c r="AI2002" s="141">
        <v>-371.42999999999995</v>
      </c>
      <c r="AJ2002" s="142">
        <v>-1114.29</v>
      </c>
      <c r="AK2002" s="121">
        <v>-371.42999999999995</v>
      </c>
      <c r="AL2002" s="142">
        <v>-445.71599999999989</v>
      </c>
      <c r="AM2002" s="181">
        <v>0</v>
      </c>
      <c r="AN2002" s="141">
        <v>-371.42999999999995</v>
      </c>
      <c r="AO2002" s="140">
        <v>-636.737142857143</v>
      </c>
      <c r="AP2002" s="140">
        <v>0</v>
      </c>
      <c r="AQ2002" s="140">
        <v>0</v>
      </c>
      <c r="AR2002" s="142">
        <v>-1114.29</v>
      </c>
      <c r="AS2002" s="143">
        <v>-1</v>
      </c>
      <c r="AT2002" s="142">
        <v>0</v>
      </c>
      <c r="AU2002" s="143">
        <v>0</v>
      </c>
      <c r="AV2002" s="142">
        <v>-7194.53</v>
      </c>
      <c r="AW2002" s="143">
        <v>-1</v>
      </c>
      <c r="AX2002" s="142">
        <v>-1114.29</v>
      </c>
      <c r="AY2002" s="143">
        <v>-1</v>
      </c>
      <c r="AZ2002" s="142">
        <v>0</v>
      </c>
      <c r="BA2002" s="143">
        <v>0</v>
      </c>
      <c r="BB2002" s="142">
        <v>0</v>
      </c>
      <c r="BC2002" s="143">
        <v>0</v>
      </c>
      <c r="BE2002" s="139">
        <v>0</v>
      </c>
      <c r="BF2002" s="139">
        <v>0</v>
      </c>
      <c r="BG2002" s="139">
        <v>0</v>
      </c>
      <c r="BH2002" s="139">
        <v>0</v>
      </c>
      <c r="BI2002" s="139">
        <v>0</v>
      </c>
      <c r="BJ2002" s="139">
        <v>0</v>
      </c>
      <c r="BK2002" s="139">
        <v>0</v>
      </c>
      <c r="BL2002" s="139">
        <v>0</v>
      </c>
      <c r="BM2002" s="139">
        <v>0</v>
      </c>
      <c r="BN2002" s="139">
        <v>0</v>
      </c>
      <c r="BO2002" s="139">
        <v>0</v>
      </c>
      <c r="BP2002" s="139">
        <v>0</v>
      </c>
      <c r="BQ2002" s="144">
        <v>0</v>
      </c>
    </row>
    <row r="2003" spans="2:96" x14ac:dyDescent="0.25">
      <c r="K2003" s="135" t="s">
        <v>328</v>
      </c>
      <c r="N2003" s="61" t="s">
        <v>3821</v>
      </c>
      <c r="V2003" s="61" t="s">
        <v>490</v>
      </c>
      <c r="W2003" s="61" t="s">
        <v>530</v>
      </c>
      <c r="X2003" s="61">
        <v>314</v>
      </c>
      <c r="AB2003" s="136" t="s">
        <v>414</v>
      </c>
      <c r="AC2003" s="179">
        <v>7100803</v>
      </c>
      <c r="AD2003" s="180" t="s">
        <v>3822</v>
      </c>
      <c r="AE2003" s="139">
        <v>0</v>
      </c>
      <c r="AF2003" s="17">
        <v>0</v>
      </c>
      <c r="AG2003" s="17">
        <v>0</v>
      </c>
      <c r="AH2003" s="140">
        <v>0</v>
      </c>
      <c r="AI2003" s="141">
        <v>-572.51</v>
      </c>
      <c r="AJ2003" s="142">
        <v>-1717.53</v>
      </c>
      <c r="AK2003" s="121">
        <v>-1343.5900000000001</v>
      </c>
      <c r="AL2003" s="142">
        <v>-1612.308</v>
      </c>
      <c r="AM2003" s="181">
        <v>0</v>
      </c>
      <c r="AN2003" s="141">
        <v>-1343.5900000000001</v>
      </c>
      <c r="AO2003" s="140">
        <v>-1676.04</v>
      </c>
      <c r="AP2003" s="140">
        <v>0</v>
      </c>
      <c r="AQ2003" s="140">
        <v>0</v>
      </c>
      <c r="AR2003" s="142">
        <v>-1717.53</v>
      </c>
      <c r="AS2003" s="143">
        <v>-1</v>
      </c>
      <c r="AT2003" s="142">
        <v>0</v>
      </c>
      <c r="AU2003" s="143">
        <v>0</v>
      </c>
      <c r="AV2003" s="142">
        <v>0</v>
      </c>
      <c r="AW2003" s="143">
        <v>0</v>
      </c>
      <c r="AX2003" s="142">
        <v>-1717.53</v>
      </c>
      <c r="AY2003" s="143">
        <v>-1</v>
      </c>
      <c r="AZ2003" s="142">
        <v>0</v>
      </c>
      <c r="BA2003" s="143">
        <v>0</v>
      </c>
      <c r="BB2003" s="142">
        <v>0</v>
      </c>
      <c r="BC2003" s="143">
        <v>0</v>
      </c>
      <c r="BE2003" s="139">
        <v>0</v>
      </c>
      <c r="BF2003" s="139">
        <v>0</v>
      </c>
      <c r="BG2003" s="139">
        <v>0</v>
      </c>
      <c r="BH2003" s="139">
        <v>0</v>
      </c>
      <c r="BI2003" s="139">
        <v>0</v>
      </c>
      <c r="BJ2003" s="139">
        <v>0</v>
      </c>
      <c r="BK2003" s="139">
        <v>0</v>
      </c>
      <c r="BL2003" s="139">
        <v>0</v>
      </c>
      <c r="BM2003" s="139">
        <v>0</v>
      </c>
      <c r="BN2003" s="139">
        <v>0</v>
      </c>
      <c r="BO2003" s="139">
        <v>0</v>
      </c>
      <c r="BP2003" s="139">
        <v>0</v>
      </c>
      <c r="BQ2003" s="144">
        <v>0</v>
      </c>
    </row>
    <row r="2004" spans="2:96" x14ac:dyDescent="0.25">
      <c r="K2004" s="135" t="s">
        <v>328</v>
      </c>
      <c r="N2004" s="61" t="s">
        <v>3823</v>
      </c>
      <c r="V2004" s="61" t="s">
        <v>490</v>
      </c>
      <c r="W2004" s="61" t="s">
        <v>530</v>
      </c>
      <c r="X2004" s="61">
        <v>314</v>
      </c>
      <c r="AB2004" s="136" t="s">
        <v>414</v>
      </c>
      <c r="AC2004" s="179">
        <v>7100804</v>
      </c>
      <c r="AD2004" s="180" t="s">
        <v>3824</v>
      </c>
      <c r="AE2004" s="139">
        <v>68246.53</v>
      </c>
      <c r="AF2004" s="17">
        <v>265509.27</v>
      </c>
      <c r="AG2004" s="17">
        <v>247841.71999999997</v>
      </c>
      <c r="AH2004" s="140">
        <v>231133.08999999953</v>
      </c>
      <c r="AI2004" s="141">
        <v>78937.16</v>
      </c>
      <c r="AJ2004" s="142">
        <v>236811.48</v>
      </c>
      <c r="AK2004" s="121">
        <v>193799.53</v>
      </c>
      <c r="AL2004" s="142">
        <v>232559.43600000002</v>
      </c>
      <c r="AM2004" s="181">
        <v>192610.90833333295</v>
      </c>
      <c r="AN2004" s="141">
        <v>232321.71166666658</v>
      </c>
      <c r="AO2004" s="140">
        <v>234690.51428571399</v>
      </c>
      <c r="AP2004" s="140">
        <v>213826</v>
      </c>
      <c r="AQ2004" s="140">
        <v>213825.99999999965</v>
      </c>
      <c r="AR2004" s="142">
        <v>22985.48000000036</v>
      </c>
      <c r="AS2004" s="143">
        <v>9.7062355254062677E-2</v>
      </c>
      <c r="AT2004" s="142">
        <v>17307.08999999988</v>
      </c>
      <c r="AU2004" s="143">
        <v>7.4879326019480441E-2</v>
      </c>
      <c r="AV2004" s="142">
        <v>34015.720000000321</v>
      </c>
      <c r="AW2004" s="143">
        <v>0.13724775635030423</v>
      </c>
      <c r="AX2004" s="142">
        <v>22985.48000000001</v>
      </c>
      <c r="AY2004" s="143">
        <v>9.7062355254061206E-2</v>
      </c>
      <c r="AZ2004" s="142">
        <v>17307.089999999531</v>
      </c>
      <c r="BA2004" s="143">
        <v>7.4879326019478928E-2</v>
      </c>
      <c r="BB2004" s="142">
        <v>3.4924596548080444E-10</v>
      </c>
      <c r="BC2004" s="143">
        <v>1.6333185182382144E-15</v>
      </c>
      <c r="BE2004" s="139">
        <v>17818.833333333299</v>
      </c>
      <c r="BF2004" s="139">
        <v>17818.833333333299</v>
      </c>
      <c r="BG2004" s="139">
        <v>17818.833333333299</v>
      </c>
      <c r="BH2004" s="139">
        <v>17818.833333333299</v>
      </c>
      <c r="BI2004" s="139">
        <v>17818.833333333299</v>
      </c>
      <c r="BJ2004" s="139">
        <v>17818.833333333299</v>
      </c>
      <c r="BK2004" s="139">
        <v>17818.833333333299</v>
      </c>
      <c r="BL2004" s="139">
        <v>17818.833333333299</v>
      </c>
      <c r="BM2004" s="139">
        <v>17818.833333333299</v>
      </c>
      <c r="BN2004" s="139">
        <v>17818.833333333299</v>
      </c>
      <c r="BO2004" s="139">
        <v>17818.833333333299</v>
      </c>
      <c r="BP2004" s="139">
        <v>17818.833333333299</v>
      </c>
      <c r="BQ2004" s="144">
        <v>213825.99999999965</v>
      </c>
    </row>
    <row r="2005" spans="2:96" x14ac:dyDescent="0.25">
      <c r="K2005" s="135" t="s">
        <v>328</v>
      </c>
      <c r="N2005" s="61" t="s">
        <v>3825</v>
      </c>
      <c r="V2005" s="61" t="s">
        <v>490</v>
      </c>
      <c r="W2005" s="61" t="s">
        <v>530</v>
      </c>
      <c r="X2005" s="61">
        <v>314</v>
      </c>
      <c r="AB2005" s="136" t="s">
        <v>414</v>
      </c>
      <c r="AC2005" s="179">
        <v>7100805</v>
      </c>
      <c r="AD2005" s="180" t="s">
        <v>3826</v>
      </c>
      <c r="AE2005" s="139">
        <v>0</v>
      </c>
      <c r="AF2005" s="17">
        <v>760.08</v>
      </c>
      <c r="AG2005" s="17">
        <v>0</v>
      </c>
      <c r="AH2005" s="140">
        <v>0</v>
      </c>
      <c r="AI2005" s="141">
        <v>0</v>
      </c>
      <c r="AJ2005" s="142">
        <v>0</v>
      </c>
      <c r="AK2005" s="121">
        <v>666.45</v>
      </c>
      <c r="AL2005" s="142">
        <v>799.74000000000012</v>
      </c>
      <c r="AM2005" s="181">
        <v>0</v>
      </c>
      <c r="AN2005" s="141">
        <v>666.45</v>
      </c>
      <c r="AO2005" s="140">
        <v>0</v>
      </c>
      <c r="AP2005" s="140">
        <v>0</v>
      </c>
      <c r="AQ2005" s="140">
        <v>0</v>
      </c>
      <c r="AR2005" s="142">
        <v>0</v>
      </c>
      <c r="AS2005" s="143">
        <v>0</v>
      </c>
      <c r="AT2005" s="142">
        <v>0</v>
      </c>
      <c r="AU2005" s="143">
        <v>0</v>
      </c>
      <c r="AV2005" s="142">
        <v>0</v>
      </c>
      <c r="AW2005" s="143">
        <v>0</v>
      </c>
      <c r="AX2005" s="142">
        <v>0</v>
      </c>
      <c r="AY2005" s="143">
        <v>0</v>
      </c>
      <c r="AZ2005" s="142">
        <v>0</v>
      </c>
      <c r="BA2005" s="143">
        <v>0</v>
      </c>
      <c r="BB2005" s="142">
        <v>0</v>
      </c>
      <c r="BC2005" s="143">
        <v>0</v>
      </c>
      <c r="BE2005" s="139">
        <v>0</v>
      </c>
      <c r="BF2005" s="139">
        <v>0</v>
      </c>
      <c r="BG2005" s="139">
        <v>0</v>
      </c>
      <c r="BH2005" s="139">
        <v>0</v>
      </c>
      <c r="BI2005" s="139">
        <v>0</v>
      </c>
      <c r="BJ2005" s="139">
        <v>0</v>
      </c>
      <c r="BK2005" s="139">
        <v>0</v>
      </c>
      <c r="BL2005" s="139">
        <v>0</v>
      </c>
      <c r="BM2005" s="139">
        <v>0</v>
      </c>
      <c r="BN2005" s="139">
        <v>0</v>
      </c>
      <c r="BO2005" s="139">
        <v>0</v>
      </c>
      <c r="BP2005" s="139">
        <v>0</v>
      </c>
      <c r="BQ2005" s="144">
        <v>0</v>
      </c>
    </row>
    <row r="2006" spans="2:96" x14ac:dyDescent="0.25">
      <c r="K2006" s="135" t="s">
        <v>328</v>
      </c>
      <c r="N2006" s="61" t="s">
        <v>3827</v>
      </c>
      <c r="V2006" s="61" t="s">
        <v>490</v>
      </c>
      <c r="W2006" s="61" t="s">
        <v>530</v>
      </c>
      <c r="X2006" s="61">
        <v>314</v>
      </c>
      <c r="AB2006" s="136" t="s">
        <v>414</v>
      </c>
      <c r="AC2006" s="179">
        <v>250000001080</v>
      </c>
      <c r="AD2006" s="180" t="s">
        <v>3828</v>
      </c>
      <c r="AE2006" s="139">
        <v>210857.91</v>
      </c>
      <c r="AF2006" s="17">
        <v>0</v>
      </c>
      <c r="AG2006" s="17">
        <v>0</v>
      </c>
      <c r="AH2006" s="140">
        <v>0</v>
      </c>
      <c r="AI2006" s="141">
        <v>0</v>
      </c>
      <c r="AJ2006" s="142">
        <v>0</v>
      </c>
      <c r="AK2006" s="121">
        <v>0</v>
      </c>
      <c r="AL2006" s="142">
        <v>0</v>
      </c>
      <c r="AM2006" s="181">
        <v>0</v>
      </c>
      <c r="AN2006" s="141">
        <v>0</v>
      </c>
      <c r="AO2006" s="140">
        <v>0</v>
      </c>
      <c r="AP2006" s="140">
        <v>0</v>
      </c>
      <c r="AQ2006" s="140">
        <v>0</v>
      </c>
      <c r="AR2006" s="142">
        <v>0</v>
      </c>
      <c r="AS2006" s="143">
        <v>0</v>
      </c>
      <c r="AT2006" s="142">
        <v>0</v>
      </c>
      <c r="AU2006" s="143">
        <v>0</v>
      </c>
      <c r="AV2006" s="142">
        <v>0</v>
      </c>
      <c r="AW2006" s="143">
        <v>0</v>
      </c>
      <c r="AX2006" s="142">
        <v>0</v>
      </c>
      <c r="AY2006" s="143">
        <v>0</v>
      </c>
      <c r="AZ2006" s="142">
        <v>0</v>
      </c>
      <c r="BA2006" s="143">
        <v>0</v>
      </c>
      <c r="BB2006" s="142">
        <v>0</v>
      </c>
      <c r="BC2006" s="143">
        <v>0</v>
      </c>
      <c r="BE2006" s="139">
        <v>0</v>
      </c>
      <c r="BF2006" s="139">
        <v>0</v>
      </c>
      <c r="BG2006" s="139">
        <v>0</v>
      </c>
      <c r="BH2006" s="139">
        <v>0</v>
      </c>
      <c r="BI2006" s="139">
        <v>0</v>
      </c>
      <c r="BJ2006" s="139">
        <v>0</v>
      </c>
      <c r="BK2006" s="139">
        <v>0</v>
      </c>
      <c r="BL2006" s="139">
        <v>0</v>
      </c>
      <c r="BM2006" s="139">
        <v>0</v>
      </c>
      <c r="BN2006" s="139">
        <v>0</v>
      </c>
      <c r="BO2006" s="139">
        <v>0</v>
      </c>
      <c r="BP2006" s="139">
        <v>0</v>
      </c>
      <c r="BQ2006" s="144">
        <v>0</v>
      </c>
    </row>
    <row r="2007" spans="2:96" x14ac:dyDescent="0.25">
      <c r="K2007" s="135" t="s">
        <v>328</v>
      </c>
      <c r="N2007" s="61" t="s">
        <v>3829</v>
      </c>
      <c r="V2007" s="61" t="s">
        <v>490</v>
      </c>
      <c r="W2007" s="61" t="s">
        <v>530</v>
      </c>
      <c r="X2007" s="61">
        <v>314</v>
      </c>
      <c r="AB2007" s="136" t="s">
        <v>414</v>
      </c>
      <c r="AC2007" s="179">
        <v>250000007250</v>
      </c>
      <c r="AD2007" s="180" t="s">
        <v>3826</v>
      </c>
      <c r="AE2007" s="139">
        <v>1143.95</v>
      </c>
      <c r="AF2007" s="17">
        <v>0</v>
      </c>
      <c r="AG2007" s="17">
        <v>0</v>
      </c>
      <c r="AH2007" s="140">
        <v>0</v>
      </c>
      <c r="AI2007" s="141">
        <v>0</v>
      </c>
      <c r="AJ2007" s="142">
        <v>0</v>
      </c>
      <c r="AK2007" s="121">
        <v>0</v>
      </c>
      <c r="AL2007" s="142">
        <v>0</v>
      </c>
      <c r="AM2007" s="181">
        <v>0</v>
      </c>
      <c r="AN2007" s="141">
        <v>0</v>
      </c>
      <c r="AO2007" s="140">
        <v>0</v>
      </c>
      <c r="AP2007" s="140">
        <v>0</v>
      </c>
      <c r="AQ2007" s="140">
        <v>0</v>
      </c>
      <c r="AR2007" s="142">
        <v>0</v>
      </c>
      <c r="AS2007" s="143">
        <v>0</v>
      </c>
      <c r="AT2007" s="142">
        <v>0</v>
      </c>
      <c r="AU2007" s="143">
        <v>0</v>
      </c>
      <c r="AV2007" s="142">
        <v>0</v>
      </c>
      <c r="AW2007" s="143">
        <v>0</v>
      </c>
      <c r="AX2007" s="142">
        <v>0</v>
      </c>
      <c r="AY2007" s="143">
        <v>0</v>
      </c>
      <c r="AZ2007" s="142">
        <v>0</v>
      </c>
      <c r="BA2007" s="143">
        <v>0</v>
      </c>
      <c r="BB2007" s="142">
        <v>0</v>
      </c>
      <c r="BC2007" s="143">
        <v>0</v>
      </c>
      <c r="BE2007" s="139">
        <v>0</v>
      </c>
      <c r="BF2007" s="139">
        <v>0</v>
      </c>
      <c r="BG2007" s="139">
        <v>0</v>
      </c>
      <c r="BH2007" s="139">
        <v>0</v>
      </c>
      <c r="BI2007" s="139">
        <v>0</v>
      </c>
      <c r="BJ2007" s="139">
        <v>0</v>
      </c>
      <c r="BK2007" s="139">
        <v>0</v>
      </c>
      <c r="BL2007" s="139">
        <v>0</v>
      </c>
      <c r="BM2007" s="139">
        <v>0</v>
      </c>
      <c r="BN2007" s="139">
        <v>0</v>
      </c>
      <c r="BO2007" s="139">
        <v>0</v>
      </c>
      <c r="BP2007" s="139">
        <v>0</v>
      </c>
      <c r="BQ2007" s="144">
        <v>0</v>
      </c>
    </row>
    <row r="2008" spans="2:96" ht="18.75" hidden="1" x14ac:dyDescent="0.3">
      <c r="B2008" s="120" t="s">
        <v>318</v>
      </c>
      <c r="C2008" s="120" t="s">
        <v>318</v>
      </c>
      <c r="J2008" s="120" t="s">
        <v>318</v>
      </c>
      <c r="K2008" s="135" t="s">
        <v>321</v>
      </c>
      <c r="N2008" s="61" t="s">
        <v>323</v>
      </c>
      <c r="AC2008" s="145"/>
      <c r="AD2008" s="165"/>
      <c r="AE2008" s="17"/>
      <c r="AI2008" s="163"/>
      <c r="AS2008" s="61"/>
      <c r="AU2008" s="61"/>
      <c r="AW2008" s="61"/>
      <c r="AY2008" s="61"/>
      <c r="BA2008" s="61"/>
      <c r="BB2008" s="61"/>
      <c r="BC2008" s="61"/>
      <c r="BE2008" s="17"/>
      <c r="BF2008" s="17"/>
      <c r="BG2008" s="17"/>
      <c r="BH2008" s="17"/>
      <c r="BI2008" s="17"/>
      <c r="BJ2008" s="17"/>
      <c r="BK2008" s="17"/>
      <c r="BL2008" s="17"/>
      <c r="BM2008" s="17"/>
      <c r="BN2008" s="17"/>
      <c r="BO2008" s="17"/>
      <c r="BP2008" s="17"/>
      <c r="BQ2008" s="166"/>
    </row>
    <row r="2009" spans="2:96" ht="17.25" x14ac:dyDescent="0.3">
      <c r="K2009" s="135" t="s">
        <v>325</v>
      </c>
      <c r="V2009" s="61" t="s">
        <v>490</v>
      </c>
      <c r="W2009" s="61" t="s">
        <v>530</v>
      </c>
      <c r="AB2009" s="136" t="s">
        <v>414</v>
      </c>
      <c r="AC2009" s="167" t="s">
        <v>2161</v>
      </c>
      <c r="AD2009" s="138"/>
      <c r="AE2009" s="168">
        <v>280248.39</v>
      </c>
      <c r="AF2009" s="168">
        <v>272359.28000000003</v>
      </c>
      <c r="AG2009" s="168">
        <v>240647.18999999997</v>
      </c>
      <c r="AH2009" s="169">
        <v>231133.08999999953</v>
      </c>
      <c r="AI2009" s="170">
        <v>77993.22</v>
      </c>
      <c r="AJ2009" s="169">
        <v>233979.66</v>
      </c>
      <c r="AK2009" s="170">
        <v>192750.96000000002</v>
      </c>
      <c r="AL2009" s="169">
        <v>231301.152</v>
      </c>
      <c r="AM2009" s="170">
        <v>192610.90833333295</v>
      </c>
      <c r="AN2009" s="170">
        <v>231273.1416666666</v>
      </c>
      <c r="AO2009" s="169">
        <v>232377.73714285684</v>
      </c>
      <c r="AP2009" s="169">
        <v>213826</v>
      </c>
      <c r="AQ2009" s="169">
        <v>213825.99999999965</v>
      </c>
      <c r="AR2009" s="169">
        <v>20153.660000000353</v>
      </c>
      <c r="AS2009" s="171">
        <v>8.6134239189852455E-2</v>
      </c>
      <c r="AT2009" s="169">
        <v>17307.08999999988</v>
      </c>
      <c r="AU2009" s="171">
        <v>7.4879326019480441E-2</v>
      </c>
      <c r="AV2009" s="169">
        <v>26821.190000000322</v>
      </c>
      <c r="AW2009" s="171">
        <v>0.11145440759146336</v>
      </c>
      <c r="AX2009" s="169">
        <v>20153.660000000003</v>
      </c>
      <c r="AY2009" s="171">
        <v>8.6134239189850956E-2</v>
      </c>
      <c r="AZ2009" s="169">
        <v>17307.089999999531</v>
      </c>
      <c r="BA2009" s="171">
        <v>7.4879326019478928E-2</v>
      </c>
      <c r="BB2009" s="169">
        <v>3.4924596548080444E-10</v>
      </c>
      <c r="BC2009" s="171">
        <v>1.6333185182382144E-15</v>
      </c>
      <c r="BE2009" s="168">
        <v>17818.833333333299</v>
      </c>
      <c r="BF2009" s="168">
        <v>17818.833333333299</v>
      </c>
      <c r="BG2009" s="168">
        <v>17818.833333333299</v>
      </c>
      <c r="BH2009" s="168">
        <v>17818.833333333299</v>
      </c>
      <c r="BI2009" s="168">
        <v>17818.833333333299</v>
      </c>
      <c r="BJ2009" s="168">
        <v>17818.833333333299</v>
      </c>
      <c r="BK2009" s="168">
        <v>17818.833333333299</v>
      </c>
      <c r="BL2009" s="168">
        <v>17818.833333333299</v>
      </c>
      <c r="BM2009" s="168">
        <v>17818.833333333299</v>
      </c>
      <c r="BN2009" s="168">
        <v>17818.833333333299</v>
      </c>
      <c r="BO2009" s="168">
        <v>17818.833333333299</v>
      </c>
      <c r="BP2009" s="168">
        <v>17818.833333333299</v>
      </c>
      <c r="BQ2009" s="172">
        <v>213825.99999999965</v>
      </c>
    </row>
    <row r="2010" spans="2:96" ht="18.75" x14ac:dyDescent="0.3">
      <c r="K2010" s="135" t="s">
        <v>325</v>
      </c>
      <c r="AC2010" s="145"/>
      <c r="AD2010" s="173"/>
      <c r="AE2010" s="174"/>
      <c r="AI2010" s="175"/>
      <c r="AS2010" s="61"/>
      <c r="AU2010" s="61"/>
      <c r="AW2010" s="61"/>
      <c r="AY2010" s="61"/>
      <c r="BA2010" s="61"/>
      <c r="BB2010" s="61"/>
      <c r="BC2010" s="61"/>
      <c r="BE2010" s="174"/>
      <c r="BF2010" s="174"/>
      <c r="BG2010" s="174"/>
      <c r="BH2010" s="174"/>
      <c r="BI2010" s="174"/>
      <c r="BJ2010" s="174"/>
      <c r="BK2010" s="174"/>
      <c r="BL2010" s="174"/>
      <c r="BM2010" s="174"/>
      <c r="BN2010" s="174"/>
      <c r="BO2010" s="174"/>
      <c r="BP2010" s="174"/>
      <c r="BQ2010" s="176"/>
    </row>
    <row r="2011" spans="2:96" ht="18.75" x14ac:dyDescent="0.3">
      <c r="K2011" s="135" t="s">
        <v>325</v>
      </c>
      <c r="M2011" s="61" t="s">
        <v>532</v>
      </c>
      <c r="N2011" s="61" t="s">
        <v>2162</v>
      </c>
      <c r="V2011" s="61" t="s">
        <v>490</v>
      </c>
      <c r="W2011" s="61" t="s">
        <v>533</v>
      </c>
      <c r="X2011" s="61">
        <v>316</v>
      </c>
      <c r="AB2011" s="136" t="s">
        <v>414</v>
      </c>
      <c r="AC2011" s="162" t="s">
        <v>534</v>
      </c>
      <c r="AD2011" s="138"/>
      <c r="AE2011" s="39"/>
      <c r="AI2011" s="163"/>
      <c r="AS2011" s="61"/>
      <c r="AU2011" s="61"/>
      <c r="AW2011" s="61"/>
      <c r="AY2011" s="61"/>
      <c r="BA2011" s="61"/>
      <c r="BB2011" s="61"/>
      <c r="BC2011" s="61"/>
      <c r="BE2011" s="39"/>
      <c r="BF2011" s="39"/>
      <c r="BG2011" s="39"/>
      <c r="BH2011" s="39"/>
      <c r="BI2011" s="39"/>
      <c r="BJ2011" s="39"/>
      <c r="BK2011" s="39"/>
      <c r="BL2011" s="39"/>
      <c r="BM2011" s="39"/>
      <c r="BN2011" s="39"/>
      <c r="BO2011" s="39"/>
      <c r="BP2011" s="39"/>
      <c r="BQ2011" s="164"/>
      <c r="BS2011" s="61">
        <v>5056751.9400000004</v>
      </c>
      <c r="BT2011" s="61">
        <v>5587513.709999999</v>
      </c>
      <c r="BU2011" s="61">
        <v>5903492.79</v>
      </c>
      <c r="BV2011" s="61">
        <v>7232334.9320910722</v>
      </c>
      <c r="BW2011" s="61">
        <v>2191642.04</v>
      </c>
      <c r="BX2011" s="61">
        <v>6574926.1200000001</v>
      </c>
      <c r="BY2011" s="61">
        <v>5516030.6899999985</v>
      </c>
      <c r="BZ2011" s="61">
        <v>6619236.8279999988</v>
      </c>
      <c r="CA2011" s="61">
        <v>6037128.6876298161</v>
      </c>
      <c r="CB2011" s="61">
        <v>6711236.9344612546</v>
      </c>
      <c r="CC2011" s="61">
        <v>6572631.1200000001</v>
      </c>
      <c r="CD2011" s="61">
        <v>7409265.8965098383</v>
      </c>
      <c r="CE2011" s="61">
        <v>7627832.5047951937</v>
      </c>
      <c r="CG2011" s="61">
        <v>653211.32773094578</v>
      </c>
      <c r="CH2011" s="61">
        <v>605349.52667880733</v>
      </c>
      <c r="CI2011" s="61">
        <v>626279.37907609588</v>
      </c>
      <c r="CJ2011" s="61">
        <v>664354.2072575147</v>
      </c>
      <c r="CK2011" s="61">
        <v>606057.24414850667</v>
      </c>
      <c r="CL2011" s="61">
        <v>637255.74511106894</v>
      </c>
      <c r="CM2011" s="61">
        <v>640435.26208716945</v>
      </c>
      <c r="CN2011" s="61">
        <v>639820.88851619908</v>
      </c>
      <c r="CO2011" s="61">
        <v>639451.33424127591</v>
      </c>
      <c r="CP2011" s="61">
        <v>646632.89240274765</v>
      </c>
      <c r="CQ2011" s="61">
        <v>642156.2462214831</v>
      </c>
      <c r="CR2011" s="61">
        <v>626828.45132337941</v>
      </c>
    </row>
    <row r="2012" spans="2:96" x14ac:dyDescent="0.25">
      <c r="K2012" s="135" t="s">
        <v>328</v>
      </c>
      <c r="N2012" s="61" t="s">
        <v>2163</v>
      </c>
      <c r="V2012" s="61" t="s">
        <v>490</v>
      </c>
      <c r="W2012" s="61" t="s">
        <v>533</v>
      </c>
      <c r="X2012" s="61">
        <v>316</v>
      </c>
      <c r="AB2012" s="136" t="s">
        <v>414</v>
      </c>
      <c r="AC2012" s="179">
        <v>6650015</v>
      </c>
      <c r="AD2012" s="180" t="s">
        <v>2164</v>
      </c>
      <c r="AE2012" s="139">
        <v>0</v>
      </c>
      <c r="AF2012" s="17">
        <v>0</v>
      </c>
      <c r="AG2012" s="17">
        <v>0</v>
      </c>
      <c r="AH2012" s="140">
        <v>1025010.2070049797</v>
      </c>
      <c r="AI2012" s="141">
        <v>0</v>
      </c>
      <c r="AJ2012" s="142">
        <v>0</v>
      </c>
      <c r="AK2012" s="121">
        <v>0</v>
      </c>
      <c r="AL2012" s="142">
        <v>0</v>
      </c>
      <c r="AM2012" s="181">
        <v>853917.33804544748</v>
      </c>
      <c r="AN2012" s="141">
        <v>171092.86895953224</v>
      </c>
      <c r="AO2012" s="140">
        <v>0</v>
      </c>
      <c r="AP2012" s="140">
        <v>1130049.77619426</v>
      </c>
      <c r="AQ2012" s="140">
        <v>1222380.0969809452</v>
      </c>
      <c r="AR2012" s="142">
        <v>-1222380.0969809452</v>
      </c>
      <c r="AS2012" s="143">
        <v>0</v>
      </c>
      <c r="AT2012" s="142">
        <v>-197369.88997596549</v>
      </c>
      <c r="AU2012" s="143">
        <v>-0.19255407275666928</v>
      </c>
      <c r="AV2012" s="142">
        <v>-1222380.0969809452</v>
      </c>
      <c r="AW2012" s="143">
        <v>0</v>
      </c>
      <c r="AX2012" s="142">
        <v>-1130049.77619426</v>
      </c>
      <c r="AY2012" s="143">
        <v>0</v>
      </c>
      <c r="AZ2012" s="142">
        <v>-105039.56918928027</v>
      </c>
      <c r="BA2012" s="143">
        <v>-0.10247660800978733</v>
      </c>
      <c r="BB2012" s="142">
        <v>-92330.320786685217</v>
      </c>
      <c r="BC2012" s="143">
        <v>-8.1704649416091985E-2</v>
      </c>
      <c r="BE2012" s="139">
        <v>103021.67707765099</v>
      </c>
      <c r="BF2012" s="139">
        <v>99879.274948729901</v>
      </c>
      <c r="BG2012" s="139">
        <v>103021.405946998</v>
      </c>
      <c r="BH2012" s="139">
        <v>103942.50615436</v>
      </c>
      <c r="BI2012" s="139">
        <v>94427.717309260304</v>
      </c>
      <c r="BJ2012" s="139">
        <v>103943.475186725</v>
      </c>
      <c r="BK2012" s="139">
        <v>100772.105637849</v>
      </c>
      <c r="BL2012" s="139">
        <v>103943.26427782601</v>
      </c>
      <c r="BM2012" s="139">
        <v>100770.928100242</v>
      </c>
      <c r="BN2012" s="139">
        <v>103943.96274281001</v>
      </c>
      <c r="BO2012" s="139">
        <v>103943.07230951</v>
      </c>
      <c r="BP2012" s="139">
        <v>100770.70728898401</v>
      </c>
      <c r="BQ2012" s="144">
        <v>1222380.0969809452</v>
      </c>
    </row>
    <row r="2013" spans="2:96" x14ac:dyDescent="0.25">
      <c r="K2013" s="135" t="s">
        <v>328</v>
      </c>
      <c r="N2013" s="61" t="s">
        <v>2165</v>
      </c>
      <c r="V2013" s="61" t="s">
        <v>490</v>
      </c>
      <c r="W2013" s="61" t="s">
        <v>533</v>
      </c>
      <c r="X2013" s="61">
        <v>316</v>
      </c>
      <c r="AB2013" s="136" t="s">
        <v>414</v>
      </c>
      <c r="AC2013" s="179">
        <v>6650016</v>
      </c>
      <c r="AD2013" s="180" t="s">
        <v>2166</v>
      </c>
      <c r="AE2013" s="139">
        <v>1198206</v>
      </c>
      <c r="AF2013" s="17">
        <v>5587513.709999999</v>
      </c>
      <c r="AG2013" s="17">
        <v>5903492.79</v>
      </c>
      <c r="AH2013" s="140">
        <v>5246446.394721752</v>
      </c>
      <c r="AI2013" s="141">
        <v>2191642.04</v>
      </c>
      <c r="AJ2013" s="142">
        <v>6574926.1200000001</v>
      </c>
      <c r="AK2013" s="121">
        <v>5516030.6899999985</v>
      </c>
      <c r="AL2013" s="142">
        <v>6619236.8279999988</v>
      </c>
      <c r="AM2013" s="181">
        <v>4380829.3711528555</v>
      </c>
      <c r="AN2013" s="141">
        <v>6381647.7135688951</v>
      </c>
      <c r="AO2013" s="140">
        <v>6572631.1200000001</v>
      </c>
      <c r="AP2013" s="140">
        <v>5328038.4911167296</v>
      </c>
      <c r="AQ2013" s="140">
        <v>5446937.941474827</v>
      </c>
      <c r="AR2013" s="142">
        <v>1127988.1785251731</v>
      </c>
      <c r="AS2013" s="143">
        <v>0.17155906514203889</v>
      </c>
      <c r="AT2013" s="142">
        <v>-200491.54675307497</v>
      </c>
      <c r="AU2013" s="143">
        <v>-3.8214732729335003E-2</v>
      </c>
      <c r="AV2013" s="142">
        <v>456554.84852517303</v>
      </c>
      <c r="AW2013" s="143">
        <v>7.7336394701546338E-2</v>
      </c>
      <c r="AX2013" s="142">
        <v>1246887.6288832705</v>
      </c>
      <c r="AY2013" s="143">
        <v>0.18964283493473999</v>
      </c>
      <c r="AZ2013" s="142">
        <v>-81592.096394977532</v>
      </c>
      <c r="BA2013" s="143">
        <v>-1.5551878406127279E-2</v>
      </c>
      <c r="BB2013" s="142">
        <v>-118899.45035809744</v>
      </c>
      <c r="BC2013" s="143">
        <v>-2.2315801688808132E-2</v>
      </c>
      <c r="BE2013" s="139">
        <v>478445.06070689502</v>
      </c>
      <c r="BF2013" s="139">
        <v>429724.051662112</v>
      </c>
      <c r="BG2013" s="139">
        <v>448559.15369341301</v>
      </c>
      <c r="BH2013" s="139">
        <v>471367.79170641198</v>
      </c>
      <c r="BI2013" s="139">
        <v>428490.093119097</v>
      </c>
      <c r="BJ2013" s="139">
        <v>455026.70277553698</v>
      </c>
      <c r="BK2013" s="139">
        <v>465995.10608861397</v>
      </c>
      <c r="BL2013" s="139">
        <v>455251.32415385102</v>
      </c>
      <c r="BM2013" s="139">
        <v>451940.13652020501</v>
      </c>
      <c r="BN2013" s="139">
        <v>469816.51137184602</v>
      </c>
      <c r="BO2013" s="139">
        <v>455455.77253630501</v>
      </c>
      <c r="BP2013" s="139">
        <v>436866.23714053998</v>
      </c>
      <c r="BQ2013" s="144">
        <v>5446937.941474827</v>
      </c>
    </row>
    <row r="2014" spans="2:96" x14ac:dyDescent="0.25">
      <c r="K2014" s="135" t="s">
        <v>328</v>
      </c>
      <c r="N2014" s="61" t="s">
        <v>2167</v>
      </c>
      <c r="V2014" s="61" t="s">
        <v>490</v>
      </c>
      <c r="W2014" s="61" t="s">
        <v>533</v>
      </c>
      <c r="X2014" s="61">
        <v>316</v>
      </c>
      <c r="AB2014" s="136" t="s">
        <v>414</v>
      </c>
      <c r="AC2014" s="179">
        <v>6650017</v>
      </c>
      <c r="AD2014" s="180" t="s">
        <v>2168</v>
      </c>
      <c r="AE2014" s="139">
        <v>0</v>
      </c>
      <c r="AF2014" s="17">
        <v>0</v>
      </c>
      <c r="AG2014" s="17">
        <v>0</v>
      </c>
      <c r="AH2014" s="140">
        <v>960878.33036434092</v>
      </c>
      <c r="AI2014" s="141">
        <v>0</v>
      </c>
      <c r="AJ2014" s="142">
        <v>0</v>
      </c>
      <c r="AK2014" s="121">
        <v>0</v>
      </c>
      <c r="AL2014" s="142">
        <v>0</v>
      </c>
      <c r="AM2014" s="181">
        <v>802381.97843151342</v>
      </c>
      <c r="AN2014" s="141">
        <v>158496.3519328275</v>
      </c>
      <c r="AO2014" s="140">
        <v>0</v>
      </c>
      <c r="AP2014" s="140">
        <v>951177.62919884897</v>
      </c>
      <c r="AQ2014" s="140">
        <v>958514.46633942181</v>
      </c>
      <c r="AR2014" s="142">
        <v>-958514.46633942181</v>
      </c>
      <c r="AS2014" s="143">
        <v>0</v>
      </c>
      <c r="AT2014" s="142">
        <v>2363.8640249191085</v>
      </c>
      <c r="AU2014" s="143">
        <v>2.4601075393414175E-3</v>
      </c>
      <c r="AV2014" s="142">
        <v>-958514.46633942181</v>
      </c>
      <c r="AW2014" s="143">
        <v>0</v>
      </c>
      <c r="AX2014" s="142">
        <v>-951177.62919884897</v>
      </c>
      <c r="AY2014" s="143">
        <v>0</v>
      </c>
      <c r="AZ2014" s="142">
        <v>9700.7011654919479</v>
      </c>
      <c r="BA2014" s="143">
        <v>1.0095660250568546E-2</v>
      </c>
      <c r="BB2014" s="142">
        <v>-7336.8371405728394</v>
      </c>
      <c r="BC2014" s="143">
        <v>-7.7134248276554381E-3</v>
      </c>
      <c r="BE2014" s="139">
        <v>71744.589946399705</v>
      </c>
      <c r="BF2014" s="139">
        <v>75746.200067965503</v>
      </c>
      <c r="BG2014" s="139">
        <v>74698.819435684898</v>
      </c>
      <c r="BH2014" s="139">
        <v>89043.909396742703</v>
      </c>
      <c r="BI2014" s="139">
        <v>83139.433720149405</v>
      </c>
      <c r="BJ2014" s="139">
        <v>78285.567148806891</v>
      </c>
      <c r="BK2014" s="139">
        <v>73668.050360706504</v>
      </c>
      <c r="BL2014" s="139">
        <v>80626.300084521994</v>
      </c>
      <c r="BM2014" s="139">
        <v>86740.269620828898</v>
      </c>
      <c r="BN2014" s="139">
        <v>72872.418288091707</v>
      </c>
      <c r="BO2014" s="139">
        <v>82757.401375668196</v>
      </c>
      <c r="BP2014" s="139">
        <v>89191.506893855403</v>
      </c>
      <c r="BQ2014" s="144">
        <v>958514.46633942181</v>
      </c>
    </row>
    <row r="2015" spans="2:96" x14ac:dyDescent="0.25">
      <c r="K2015" s="135" t="s">
        <v>328</v>
      </c>
      <c r="N2015" s="61" t="s">
        <v>3830</v>
      </c>
      <c r="V2015" s="61" t="s">
        <v>490</v>
      </c>
      <c r="W2015" s="61" t="s">
        <v>533</v>
      </c>
      <c r="X2015" s="61">
        <v>316</v>
      </c>
      <c r="AB2015" s="136" t="s">
        <v>414</v>
      </c>
      <c r="AC2015" s="179">
        <v>250000008720</v>
      </c>
      <c r="AD2015" s="180" t="s">
        <v>3831</v>
      </c>
      <c r="AE2015" s="139">
        <v>3858545.9400000004</v>
      </c>
      <c r="AF2015" s="17">
        <v>0</v>
      </c>
      <c r="AG2015" s="17">
        <v>0</v>
      </c>
      <c r="AH2015" s="140">
        <v>0</v>
      </c>
      <c r="AI2015" s="141">
        <v>0</v>
      </c>
      <c r="AJ2015" s="142">
        <v>0</v>
      </c>
      <c r="AK2015" s="121">
        <v>0</v>
      </c>
      <c r="AL2015" s="142">
        <v>0</v>
      </c>
      <c r="AM2015" s="181">
        <v>0</v>
      </c>
      <c r="AN2015" s="141">
        <v>0</v>
      </c>
      <c r="AO2015" s="140">
        <v>0</v>
      </c>
      <c r="AP2015" s="140">
        <v>0</v>
      </c>
      <c r="AQ2015" s="140">
        <v>0</v>
      </c>
      <c r="AR2015" s="142">
        <v>0</v>
      </c>
      <c r="AS2015" s="143">
        <v>0</v>
      </c>
      <c r="AT2015" s="142">
        <v>0</v>
      </c>
      <c r="AU2015" s="143">
        <v>0</v>
      </c>
      <c r="AV2015" s="142">
        <v>0</v>
      </c>
      <c r="AW2015" s="143">
        <v>0</v>
      </c>
      <c r="AX2015" s="142">
        <v>0</v>
      </c>
      <c r="AY2015" s="143">
        <v>0</v>
      </c>
      <c r="AZ2015" s="142">
        <v>0</v>
      </c>
      <c r="BA2015" s="143">
        <v>0</v>
      </c>
      <c r="BB2015" s="142">
        <v>0</v>
      </c>
      <c r="BC2015" s="143">
        <v>0</v>
      </c>
      <c r="BE2015" s="139">
        <v>0</v>
      </c>
      <c r="BF2015" s="139">
        <v>0</v>
      </c>
      <c r="BG2015" s="139">
        <v>0</v>
      </c>
      <c r="BH2015" s="139">
        <v>0</v>
      </c>
      <c r="BI2015" s="139">
        <v>0</v>
      </c>
      <c r="BJ2015" s="139">
        <v>0</v>
      </c>
      <c r="BK2015" s="139">
        <v>0</v>
      </c>
      <c r="BL2015" s="139">
        <v>0</v>
      </c>
      <c r="BM2015" s="139">
        <v>0</v>
      </c>
      <c r="BN2015" s="139">
        <v>0</v>
      </c>
      <c r="BO2015" s="139">
        <v>0</v>
      </c>
      <c r="BP2015" s="139">
        <v>0</v>
      </c>
      <c r="BQ2015" s="144">
        <v>0</v>
      </c>
    </row>
    <row r="2016" spans="2:96" ht="18.75" hidden="1" x14ac:dyDescent="0.3">
      <c r="B2016" s="120" t="s">
        <v>318</v>
      </c>
      <c r="C2016" s="120" t="s">
        <v>318</v>
      </c>
      <c r="J2016" s="120" t="s">
        <v>318</v>
      </c>
      <c r="K2016" s="135" t="s">
        <v>321</v>
      </c>
      <c r="N2016" s="61" t="s">
        <v>323</v>
      </c>
      <c r="AC2016" s="145"/>
      <c r="AD2016" s="165"/>
      <c r="AE2016" s="17"/>
      <c r="AI2016" s="163"/>
      <c r="AS2016" s="61"/>
      <c r="AU2016" s="61"/>
      <c r="AW2016" s="61"/>
      <c r="AY2016" s="61"/>
      <c r="BA2016" s="61"/>
      <c r="BB2016" s="61"/>
      <c r="BC2016" s="61"/>
      <c r="BE2016" s="17"/>
      <c r="BF2016" s="17"/>
      <c r="BG2016" s="17"/>
      <c r="BH2016" s="17"/>
      <c r="BI2016" s="17"/>
      <c r="BJ2016" s="17"/>
      <c r="BK2016" s="17"/>
      <c r="BL2016" s="17"/>
      <c r="BM2016" s="17"/>
      <c r="BN2016" s="17"/>
      <c r="BO2016" s="17"/>
      <c r="BP2016" s="17"/>
      <c r="BQ2016" s="166"/>
    </row>
    <row r="2017" spans="2:96" ht="17.25" x14ac:dyDescent="0.3">
      <c r="K2017" s="135" t="s">
        <v>325</v>
      </c>
      <c r="V2017" s="61" t="s">
        <v>490</v>
      </c>
      <c r="W2017" s="61" t="s">
        <v>533</v>
      </c>
      <c r="AB2017" s="136" t="s">
        <v>414</v>
      </c>
      <c r="AC2017" s="167" t="s">
        <v>2169</v>
      </c>
      <c r="AD2017" s="138"/>
      <c r="AE2017" s="168">
        <v>5056751.9400000004</v>
      </c>
      <c r="AF2017" s="168">
        <v>5587513.709999999</v>
      </c>
      <c r="AG2017" s="168">
        <v>5903492.79</v>
      </c>
      <c r="AH2017" s="169">
        <v>7232334.9320910722</v>
      </c>
      <c r="AI2017" s="170">
        <v>2191642.04</v>
      </c>
      <c r="AJ2017" s="169">
        <v>6574926.1200000001</v>
      </c>
      <c r="AK2017" s="170">
        <v>5516030.6899999985</v>
      </c>
      <c r="AL2017" s="169">
        <v>6619236.8279999988</v>
      </c>
      <c r="AM2017" s="170">
        <v>6037128.6876298161</v>
      </c>
      <c r="AN2017" s="170">
        <v>6711236.9344612546</v>
      </c>
      <c r="AO2017" s="169">
        <v>6572631.1200000001</v>
      </c>
      <c r="AP2017" s="169">
        <v>7409265.8965098392</v>
      </c>
      <c r="AQ2017" s="169">
        <v>7627832.5047951937</v>
      </c>
      <c r="AR2017" s="169">
        <v>-1052906.3847951936</v>
      </c>
      <c r="AS2017" s="171">
        <v>-0.16013965261030089</v>
      </c>
      <c r="AT2017" s="169">
        <v>-395497.57270412147</v>
      </c>
      <c r="AU2017" s="171">
        <v>-5.468463178457527E-2</v>
      </c>
      <c r="AV2017" s="169">
        <v>-1724339.7147951936</v>
      </c>
      <c r="AW2017" s="171">
        <v>-0.29208805297705692</v>
      </c>
      <c r="AX2017" s="169">
        <v>-834339.77650983911</v>
      </c>
      <c r="AY2017" s="171">
        <v>-0.12689720938032975</v>
      </c>
      <c r="AZ2017" s="169">
        <v>-176930.96441876702</v>
      </c>
      <c r="BA2017" s="171">
        <v>-2.446387868925911E-2</v>
      </c>
      <c r="BB2017" s="169">
        <v>-218566.60828535445</v>
      </c>
      <c r="BC2017" s="171">
        <v>-2.9499090913758543E-2</v>
      </c>
      <c r="BE2017" s="168">
        <v>653211.32773094566</v>
      </c>
      <c r="BF2017" s="168">
        <v>605349.52667880745</v>
      </c>
      <c r="BG2017" s="168">
        <v>626279.379076096</v>
      </c>
      <c r="BH2017" s="168">
        <v>664354.2072575147</v>
      </c>
      <c r="BI2017" s="168">
        <v>606057.24414850678</v>
      </c>
      <c r="BJ2017" s="168">
        <v>637255.74511106883</v>
      </c>
      <c r="BK2017" s="168">
        <v>640435.26208716945</v>
      </c>
      <c r="BL2017" s="168">
        <v>639820.88851619908</v>
      </c>
      <c r="BM2017" s="168">
        <v>639451.33424127591</v>
      </c>
      <c r="BN2017" s="168">
        <v>646632.89240274765</v>
      </c>
      <c r="BO2017" s="168">
        <v>642156.24622148322</v>
      </c>
      <c r="BP2017" s="168">
        <v>626828.45132337941</v>
      </c>
      <c r="BQ2017" s="172">
        <v>7627832.5047951937</v>
      </c>
    </row>
    <row r="2018" spans="2:96" ht="18.75" x14ac:dyDescent="0.3">
      <c r="K2018" s="135" t="s">
        <v>325</v>
      </c>
      <c r="AC2018" s="145"/>
      <c r="AD2018" s="173"/>
      <c r="AE2018" s="174"/>
      <c r="AI2018" s="175"/>
      <c r="AS2018" s="61"/>
      <c r="AU2018" s="61"/>
      <c r="AW2018" s="61"/>
      <c r="AY2018" s="61"/>
      <c r="BA2018" s="61"/>
      <c r="BB2018" s="61"/>
      <c r="BC2018" s="61"/>
      <c r="BE2018" s="174"/>
      <c r="BF2018" s="174"/>
      <c r="BG2018" s="174"/>
      <c r="BH2018" s="174"/>
      <c r="BI2018" s="174"/>
      <c r="BJ2018" s="174"/>
      <c r="BK2018" s="174"/>
      <c r="BL2018" s="174"/>
      <c r="BM2018" s="174"/>
      <c r="BN2018" s="174"/>
      <c r="BO2018" s="174"/>
      <c r="BP2018" s="174"/>
      <c r="BQ2018" s="176"/>
    </row>
    <row r="2019" spans="2:96" ht="18.75" x14ac:dyDescent="0.3">
      <c r="K2019" s="135" t="s">
        <v>325</v>
      </c>
      <c r="M2019" s="61" t="s">
        <v>535</v>
      </c>
      <c r="N2019" s="61" t="s">
        <v>2170</v>
      </c>
      <c r="V2019" s="61" t="s">
        <v>490</v>
      </c>
      <c r="W2019" s="61" t="s">
        <v>536</v>
      </c>
      <c r="X2019" s="61">
        <v>317</v>
      </c>
      <c r="AB2019" s="136" t="s">
        <v>414</v>
      </c>
      <c r="AC2019" s="162" t="s">
        <v>537</v>
      </c>
      <c r="AD2019" s="138"/>
      <c r="AE2019" s="39"/>
      <c r="AI2019" s="163"/>
      <c r="AS2019" s="61"/>
      <c r="AU2019" s="61"/>
      <c r="AW2019" s="61"/>
      <c r="AY2019" s="61"/>
      <c r="BA2019" s="61"/>
      <c r="BB2019" s="61"/>
      <c r="BC2019" s="61"/>
      <c r="BE2019" s="39"/>
      <c r="BF2019" s="39"/>
      <c r="BG2019" s="39"/>
      <c r="BH2019" s="39"/>
      <c r="BI2019" s="39"/>
      <c r="BJ2019" s="39"/>
      <c r="BK2019" s="39"/>
      <c r="BL2019" s="39"/>
      <c r="BM2019" s="39"/>
      <c r="BN2019" s="39"/>
      <c r="BO2019" s="39"/>
      <c r="BP2019" s="39"/>
      <c r="BQ2019" s="164"/>
      <c r="BS2019" s="61">
        <v>0</v>
      </c>
      <c r="BT2019" s="61">
        <v>0</v>
      </c>
      <c r="BU2019" s="61">
        <v>0</v>
      </c>
      <c r="BV2019" s="61">
        <v>0</v>
      </c>
      <c r="BW2019" s="61">
        <v>0</v>
      </c>
      <c r="BX2019" s="61">
        <v>0</v>
      </c>
      <c r="BY2019" s="61">
        <v>-14959.38</v>
      </c>
      <c r="BZ2019" s="61">
        <v>-17951.255999999998</v>
      </c>
      <c r="CA2019" s="61">
        <v>0</v>
      </c>
      <c r="CB2019" s="61">
        <v>-14959.38</v>
      </c>
      <c r="CC2019" s="61">
        <v>-12822.325714285698</v>
      </c>
      <c r="CD2019" s="61">
        <v>-316546.5</v>
      </c>
      <c r="CE2019" s="61">
        <v>-316546.50000000006</v>
      </c>
      <c r="CG2019" s="61">
        <v>-26378.875</v>
      </c>
      <c r="CH2019" s="61">
        <v>-26378.875</v>
      </c>
      <c r="CI2019" s="61">
        <v>-26378.875</v>
      </c>
      <c r="CJ2019" s="61">
        <v>-26378.875</v>
      </c>
      <c r="CK2019" s="61">
        <v>-26378.875</v>
      </c>
      <c r="CL2019" s="61">
        <v>-26378.875</v>
      </c>
      <c r="CM2019" s="61">
        <v>-26378.875</v>
      </c>
      <c r="CN2019" s="61">
        <v>-26378.875</v>
      </c>
      <c r="CO2019" s="61">
        <v>-26378.875</v>
      </c>
      <c r="CP2019" s="61">
        <v>-26378.875</v>
      </c>
      <c r="CQ2019" s="61">
        <v>-26378.875</v>
      </c>
      <c r="CR2019" s="61">
        <v>-26378.875</v>
      </c>
    </row>
    <row r="2020" spans="2:96" x14ac:dyDescent="0.25">
      <c r="K2020" s="135" t="s">
        <v>328</v>
      </c>
      <c r="N2020" s="61" t="s">
        <v>2171</v>
      </c>
      <c r="V2020" s="61" t="s">
        <v>490</v>
      </c>
      <c r="W2020" s="61" t="s">
        <v>536</v>
      </c>
      <c r="X2020" s="61">
        <v>317</v>
      </c>
      <c r="AB2020" s="136" t="s">
        <v>414</v>
      </c>
      <c r="AC2020" s="179">
        <v>6000500</v>
      </c>
      <c r="AD2020" s="180" t="s">
        <v>2172</v>
      </c>
      <c r="AE2020" s="139">
        <v>0</v>
      </c>
      <c r="AF2020" s="17">
        <v>0</v>
      </c>
      <c r="AG2020" s="17">
        <v>0</v>
      </c>
      <c r="AH2020" s="140">
        <v>0</v>
      </c>
      <c r="AI2020" s="141">
        <v>0</v>
      </c>
      <c r="AJ2020" s="142">
        <v>0</v>
      </c>
      <c r="AK2020" s="121">
        <v>-14959.38</v>
      </c>
      <c r="AL2020" s="142">
        <v>-17951.255999999998</v>
      </c>
      <c r="AM2020" s="181">
        <v>0</v>
      </c>
      <c r="AN2020" s="141">
        <v>-14959.38</v>
      </c>
      <c r="AO2020" s="140">
        <v>-12822.325714285698</v>
      </c>
      <c r="AP2020" s="140">
        <v>-316544.99999999994</v>
      </c>
      <c r="AQ2020" s="140">
        <v>-316545.00000000029</v>
      </c>
      <c r="AR2020" s="142">
        <v>316545.00000000029</v>
      </c>
      <c r="AS2020" s="143">
        <v>0</v>
      </c>
      <c r="AT2020" s="142">
        <v>316545.00000000029</v>
      </c>
      <c r="AU2020" s="143">
        <v>0</v>
      </c>
      <c r="AV2020" s="142">
        <v>316545.00000000029</v>
      </c>
      <c r="AW2020" s="143">
        <v>0</v>
      </c>
      <c r="AX2020" s="142">
        <v>316544.99999999994</v>
      </c>
      <c r="AY2020" s="143">
        <v>0</v>
      </c>
      <c r="AZ2020" s="142">
        <v>316544.99999999994</v>
      </c>
      <c r="BA2020" s="143">
        <v>0</v>
      </c>
      <c r="BB2020" s="142">
        <v>3.4924596548080444E-10</v>
      </c>
      <c r="BC2020" s="143">
        <v>1.1033058979949281E-15</v>
      </c>
      <c r="BE2020" s="139">
        <v>-26378.750000000033</v>
      </c>
      <c r="BF2020" s="139">
        <v>-26378.750000000033</v>
      </c>
      <c r="BG2020" s="139">
        <v>-26378.750000000033</v>
      </c>
      <c r="BH2020" s="139">
        <v>-26378.750000000033</v>
      </c>
      <c r="BI2020" s="139">
        <v>-26378.750000000033</v>
      </c>
      <c r="BJ2020" s="139">
        <v>-26378.750000000033</v>
      </c>
      <c r="BK2020" s="139">
        <v>-26378.750000000033</v>
      </c>
      <c r="BL2020" s="139">
        <v>-26378.750000000033</v>
      </c>
      <c r="BM2020" s="139">
        <v>-26378.750000000033</v>
      </c>
      <c r="BN2020" s="139">
        <v>-26378.750000000033</v>
      </c>
      <c r="BO2020" s="139">
        <v>-26378.750000000033</v>
      </c>
      <c r="BP2020" s="139">
        <v>-26378.750000000033</v>
      </c>
      <c r="BQ2020" s="144">
        <v>-316545.00000000047</v>
      </c>
    </row>
    <row r="2021" spans="2:96" x14ac:dyDescent="0.25">
      <c r="K2021" s="135" t="s">
        <v>328</v>
      </c>
      <c r="N2021" s="61" t="s">
        <v>2173</v>
      </c>
      <c r="V2021" s="61" t="s">
        <v>490</v>
      </c>
      <c r="W2021" s="61" t="s">
        <v>536</v>
      </c>
      <c r="X2021" s="61">
        <v>317</v>
      </c>
      <c r="AB2021" s="136" t="s">
        <v>414</v>
      </c>
      <c r="AC2021" s="179">
        <v>6667501</v>
      </c>
      <c r="AD2021" s="180" t="s">
        <v>2174</v>
      </c>
      <c r="AE2021" s="139">
        <v>0</v>
      </c>
      <c r="AF2021" s="17">
        <v>0</v>
      </c>
      <c r="AG2021" s="17">
        <v>0</v>
      </c>
      <c r="AH2021" s="140">
        <v>0</v>
      </c>
      <c r="AI2021" s="141">
        <v>0</v>
      </c>
      <c r="AJ2021" s="142">
        <v>0</v>
      </c>
      <c r="AK2021" s="121">
        <v>0</v>
      </c>
      <c r="AL2021" s="142">
        <v>0</v>
      </c>
      <c r="AM2021" s="181">
        <v>0</v>
      </c>
      <c r="AN2021" s="141">
        <v>0</v>
      </c>
      <c r="AO2021" s="140">
        <v>0</v>
      </c>
      <c r="AP2021" s="140">
        <v>-1.5</v>
      </c>
      <c r="AQ2021" s="140">
        <v>-1.4999999997598941</v>
      </c>
      <c r="AR2021" s="142">
        <v>1.4999999997598941</v>
      </c>
      <c r="AS2021" s="143">
        <v>0</v>
      </c>
      <c r="AT2021" s="142">
        <v>1.4999999997598941</v>
      </c>
      <c r="AU2021" s="143">
        <v>0</v>
      </c>
      <c r="AV2021" s="142">
        <v>1.4999999997598941</v>
      </c>
      <c r="AW2021" s="143">
        <v>0</v>
      </c>
      <c r="AX2021" s="142">
        <v>1.5</v>
      </c>
      <c r="AY2021" s="143">
        <v>0</v>
      </c>
      <c r="AZ2021" s="142">
        <v>1.5</v>
      </c>
      <c r="BA2021" s="143">
        <v>0</v>
      </c>
      <c r="BB2021" s="142">
        <v>-2.4010593513423828E-10</v>
      </c>
      <c r="BC2021" s="143">
        <v>-1.6007062342282552E-10</v>
      </c>
      <c r="BE2021" s="139">
        <v>-0.124999999969532</v>
      </c>
      <c r="BF2021" s="139">
        <v>-0.124999999969532</v>
      </c>
      <c r="BG2021" s="139">
        <v>-0.124999999969532</v>
      </c>
      <c r="BH2021" s="139">
        <v>-0.124999999969532</v>
      </c>
      <c r="BI2021" s="139">
        <v>-0.124999999969532</v>
      </c>
      <c r="BJ2021" s="139">
        <v>-0.124999999969532</v>
      </c>
      <c r="BK2021" s="139">
        <v>-0.124999999969532</v>
      </c>
      <c r="BL2021" s="139">
        <v>-0.124999999969532</v>
      </c>
      <c r="BM2021" s="139">
        <v>-0.124999999969532</v>
      </c>
      <c r="BN2021" s="139">
        <v>-0.124999999969532</v>
      </c>
      <c r="BO2021" s="139">
        <v>-0.124999999969532</v>
      </c>
      <c r="BP2021" s="139">
        <v>-0.124999999969532</v>
      </c>
      <c r="BQ2021" s="144">
        <v>-1.4999999996343838</v>
      </c>
    </row>
    <row r="2022" spans="2:96" ht="18.75" hidden="1" x14ac:dyDescent="0.3">
      <c r="B2022" s="120" t="s">
        <v>318</v>
      </c>
      <c r="C2022" s="120" t="s">
        <v>318</v>
      </c>
      <c r="J2022" s="120" t="s">
        <v>318</v>
      </c>
      <c r="K2022" s="135" t="s">
        <v>321</v>
      </c>
      <c r="N2022" s="61" t="s">
        <v>323</v>
      </c>
      <c r="AC2022" s="145"/>
      <c r="AD2022" s="165"/>
      <c r="AE2022" s="17"/>
      <c r="AI2022" s="163"/>
      <c r="AS2022" s="61"/>
      <c r="AU2022" s="61"/>
      <c r="AW2022" s="61"/>
      <c r="AY2022" s="61"/>
      <c r="BA2022" s="61"/>
      <c r="BB2022" s="61"/>
      <c r="BC2022" s="61"/>
      <c r="BE2022" s="17"/>
      <c r="BF2022" s="17"/>
      <c r="BG2022" s="17"/>
      <c r="BH2022" s="17"/>
      <c r="BI2022" s="17"/>
      <c r="BJ2022" s="17"/>
      <c r="BK2022" s="17"/>
      <c r="BL2022" s="17"/>
      <c r="BM2022" s="17"/>
      <c r="BN2022" s="17"/>
      <c r="BO2022" s="17"/>
      <c r="BP2022" s="17"/>
      <c r="BQ2022" s="166"/>
    </row>
    <row r="2023" spans="2:96" ht="17.25" x14ac:dyDescent="0.3">
      <c r="K2023" s="135" t="s">
        <v>325</v>
      </c>
      <c r="V2023" s="61" t="s">
        <v>490</v>
      </c>
      <c r="W2023" s="61" t="s">
        <v>536</v>
      </c>
      <c r="AB2023" s="136" t="s">
        <v>414</v>
      </c>
      <c r="AC2023" s="167" t="s">
        <v>2175</v>
      </c>
      <c r="AD2023" s="138"/>
      <c r="AE2023" s="168">
        <v>0</v>
      </c>
      <c r="AF2023" s="168">
        <v>0</v>
      </c>
      <c r="AG2023" s="168">
        <v>0</v>
      </c>
      <c r="AH2023" s="169">
        <v>0</v>
      </c>
      <c r="AI2023" s="170">
        <v>0</v>
      </c>
      <c r="AJ2023" s="169">
        <v>0</v>
      </c>
      <c r="AK2023" s="170">
        <v>-14959.38</v>
      </c>
      <c r="AL2023" s="169">
        <v>-17951.255999999998</v>
      </c>
      <c r="AM2023" s="170">
        <v>0</v>
      </c>
      <c r="AN2023" s="170">
        <v>-14959.38</v>
      </c>
      <c r="AO2023" s="169">
        <v>-12822.325714285698</v>
      </c>
      <c r="AP2023" s="169">
        <v>-316546.49999999994</v>
      </c>
      <c r="AQ2023" s="169">
        <v>-316546.50000000006</v>
      </c>
      <c r="AR2023" s="169">
        <v>316546.50000000006</v>
      </c>
      <c r="AS2023" s="171">
        <v>0</v>
      </c>
      <c r="AT2023" s="169">
        <v>316546.50000000006</v>
      </c>
      <c r="AU2023" s="171">
        <v>0</v>
      </c>
      <c r="AV2023" s="169">
        <v>316546.50000000006</v>
      </c>
      <c r="AW2023" s="171">
        <v>0</v>
      </c>
      <c r="AX2023" s="169">
        <v>316546.49999999994</v>
      </c>
      <c r="AY2023" s="171">
        <v>0</v>
      </c>
      <c r="AZ2023" s="169">
        <v>316546.49999999994</v>
      </c>
      <c r="BA2023" s="171">
        <v>0</v>
      </c>
      <c r="BB2023" s="169">
        <v>1.1641532182693481E-10</v>
      </c>
      <c r="BC2023" s="171">
        <v>3.677668899417142E-16</v>
      </c>
      <c r="BE2023" s="168">
        <v>-26378.875000000004</v>
      </c>
      <c r="BF2023" s="168">
        <v>-26378.875000000004</v>
      </c>
      <c r="BG2023" s="168">
        <v>-26378.875000000004</v>
      </c>
      <c r="BH2023" s="168">
        <v>-26378.875000000004</v>
      </c>
      <c r="BI2023" s="168">
        <v>-26378.875000000004</v>
      </c>
      <c r="BJ2023" s="168">
        <v>-26378.875000000004</v>
      </c>
      <c r="BK2023" s="168">
        <v>-26378.875000000004</v>
      </c>
      <c r="BL2023" s="168">
        <v>-26378.875000000004</v>
      </c>
      <c r="BM2023" s="168">
        <v>-26378.875000000004</v>
      </c>
      <c r="BN2023" s="168">
        <v>-26378.875000000004</v>
      </c>
      <c r="BO2023" s="168">
        <v>-26378.875000000004</v>
      </c>
      <c r="BP2023" s="168">
        <v>-26378.875000000004</v>
      </c>
      <c r="BQ2023" s="172">
        <v>-316546.50000000012</v>
      </c>
    </row>
    <row r="2024" spans="2:96" ht="18.75" x14ac:dyDescent="0.3">
      <c r="K2024" s="135" t="s">
        <v>325</v>
      </c>
      <c r="AC2024" s="145"/>
      <c r="AD2024" s="173"/>
      <c r="AE2024" s="174"/>
      <c r="AI2024" s="175"/>
      <c r="AS2024" s="61"/>
      <c r="AU2024" s="61"/>
      <c r="AW2024" s="61"/>
      <c r="AY2024" s="61"/>
      <c r="BA2024" s="61"/>
      <c r="BB2024" s="61"/>
      <c r="BC2024" s="61"/>
      <c r="BE2024" s="174"/>
      <c r="BF2024" s="174"/>
      <c r="BG2024" s="174"/>
      <c r="BH2024" s="174"/>
      <c r="BI2024" s="174"/>
      <c r="BJ2024" s="174"/>
      <c r="BK2024" s="174"/>
      <c r="BL2024" s="174"/>
      <c r="BM2024" s="174"/>
      <c r="BN2024" s="174"/>
      <c r="BO2024" s="174"/>
      <c r="BP2024" s="174"/>
      <c r="BQ2024" s="176"/>
    </row>
    <row r="2025" spans="2:96" ht="18.75" x14ac:dyDescent="0.3">
      <c r="K2025" s="135" t="s">
        <v>325</v>
      </c>
      <c r="M2025" s="61" t="s">
        <v>538</v>
      </c>
      <c r="N2025" s="61" t="s">
        <v>2176</v>
      </c>
      <c r="V2025" s="61" t="s">
        <v>490</v>
      </c>
      <c r="W2025" s="61" t="s">
        <v>539</v>
      </c>
      <c r="X2025" s="61">
        <v>318</v>
      </c>
      <c r="AB2025" s="136" t="s">
        <v>414</v>
      </c>
      <c r="AC2025" s="162" t="s">
        <v>540</v>
      </c>
      <c r="AD2025" s="138"/>
      <c r="AE2025" s="39"/>
      <c r="AI2025" s="163"/>
      <c r="AS2025" s="61"/>
      <c r="AU2025" s="61"/>
      <c r="AW2025" s="61"/>
      <c r="AY2025" s="61"/>
      <c r="BA2025" s="61"/>
      <c r="BB2025" s="61"/>
      <c r="BC2025" s="61"/>
      <c r="BE2025" s="39"/>
      <c r="BF2025" s="39"/>
      <c r="BG2025" s="39"/>
      <c r="BH2025" s="39"/>
      <c r="BI2025" s="39"/>
      <c r="BJ2025" s="39"/>
      <c r="BK2025" s="39"/>
      <c r="BL2025" s="39"/>
      <c r="BM2025" s="39"/>
      <c r="BN2025" s="39"/>
      <c r="BO2025" s="39"/>
      <c r="BP2025" s="39"/>
      <c r="BQ2025" s="164"/>
      <c r="BS2025" s="61">
        <v>7312820.0999999996</v>
      </c>
      <c r="BT2025" s="61">
        <v>11552416.870000001</v>
      </c>
      <c r="BU2025" s="61">
        <v>12603344.979999999</v>
      </c>
      <c r="BV2025" s="61">
        <v>15165734.449024685</v>
      </c>
      <c r="BW2025" s="61">
        <v>5003537.99</v>
      </c>
      <c r="BX2025" s="61">
        <v>15010613.970000001</v>
      </c>
      <c r="BY2025" s="61">
        <v>13169976.220000003</v>
      </c>
      <c r="BZ2025" s="61">
        <v>15803971.464000002</v>
      </c>
      <c r="CA2025" s="61">
        <v>12638112.040853903</v>
      </c>
      <c r="CB2025" s="61">
        <v>15697598.628170785</v>
      </c>
      <c r="CC2025" s="61">
        <v>14932672.491428601</v>
      </c>
      <c r="CD2025" s="61">
        <v>17215171.9520014</v>
      </c>
      <c r="CE2025" s="61">
        <v>17215171.952001356</v>
      </c>
      <c r="CG2025" s="61">
        <v>1434597.6626667799</v>
      </c>
      <c r="CH2025" s="61">
        <v>1434597.6626667799</v>
      </c>
      <c r="CI2025" s="61">
        <v>1434597.6626667799</v>
      </c>
      <c r="CJ2025" s="61">
        <v>1434597.6626667799</v>
      </c>
      <c r="CK2025" s="61">
        <v>1434597.6626667799</v>
      </c>
      <c r="CL2025" s="61">
        <v>1434597.6626667799</v>
      </c>
      <c r="CM2025" s="61">
        <v>1434597.6626667799</v>
      </c>
      <c r="CN2025" s="61">
        <v>1434597.6626667799</v>
      </c>
      <c r="CO2025" s="61">
        <v>1434597.6626667799</v>
      </c>
      <c r="CP2025" s="61">
        <v>1434597.6626667799</v>
      </c>
      <c r="CQ2025" s="61">
        <v>1434597.6626667799</v>
      </c>
      <c r="CR2025" s="61">
        <v>1434597.6626667799</v>
      </c>
    </row>
    <row r="2026" spans="2:96" x14ac:dyDescent="0.25">
      <c r="K2026" s="135" t="s">
        <v>328</v>
      </c>
      <c r="N2026" s="61" t="s">
        <v>2177</v>
      </c>
      <c r="V2026" s="61" t="s">
        <v>490</v>
      </c>
      <c r="W2026" s="61" t="s">
        <v>539</v>
      </c>
      <c r="X2026" s="61">
        <v>318</v>
      </c>
      <c r="AB2026" s="136" t="s">
        <v>414</v>
      </c>
      <c r="AC2026" s="179">
        <v>6699990</v>
      </c>
      <c r="AD2026" s="180" t="s">
        <v>2178</v>
      </c>
      <c r="AE2026" s="139">
        <v>2044836.87</v>
      </c>
      <c r="AF2026" s="17">
        <v>11552416.870000001</v>
      </c>
      <c r="AG2026" s="17">
        <v>12603344.979999999</v>
      </c>
      <c r="AH2026" s="140">
        <v>15165734.449024685</v>
      </c>
      <c r="AI2026" s="141">
        <v>5003537.99</v>
      </c>
      <c r="AJ2026" s="142">
        <v>15010613.970000001</v>
      </c>
      <c r="AK2026" s="121">
        <v>13169976.220000003</v>
      </c>
      <c r="AL2026" s="142">
        <v>15803971.464000002</v>
      </c>
      <c r="AM2026" s="181">
        <v>12638112.040853903</v>
      </c>
      <c r="AN2026" s="141">
        <v>15697598.628170785</v>
      </c>
      <c r="AO2026" s="140">
        <v>14932672.491428601</v>
      </c>
      <c r="AP2026" s="140">
        <v>17215171.9520014</v>
      </c>
      <c r="AQ2026" s="140">
        <v>17215171.952001356</v>
      </c>
      <c r="AR2026" s="142">
        <v>-2204557.9820013549</v>
      </c>
      <c r="AS2026" s="143">
        <v>-0.14686660961419387</v>
      </c>
      <c r="AT2026" s="142">
        <v>-2049437.5029766709</v>
      </c>
      <c r="AU2026" s="143">
        <v>-0.13513605357295908</v>
      </c>
      <c r="AV2026" s="142">
        <v>-4611826.972001357</v>
      </c>
      <c r="AW2026" s="143">
        <v>-0.36592087095289189</v>
      </c>
      <c r="AX2026" s="142">
        <v>-2204557.9820013996</v>
      </c>
      <c r="AY2026" s="143">
        <v>-0.14686660961419684</v>
      </c>
      <c r="AZ2026" s="142">
        <v>-2049437.5029767156</v>
      </c>
      <c r="BA2026" s="143">
        <v>-0.13513605357296202</v>
      </c>
      <c r="BB2026" s="142">
        <v>4.4703483581542969E-8</v>
      </c>
      <c r="BC2026" s="143">
        <v>2.5967491760281741E-15</v>
      </c>
      <c r="BE2026" s="139">
        <v>1434597.6626667799</v>
      </c>
      <c r="BF2026" s="139">
        <v>1434597.6626667799</v>
      </c>
      <c r="BG2026" s="139">
        <v>1434597.6626667799</v>
      </c>
      <c r="BH2026" s="139">
        <v>1434597.6626667799</v>
      </c>
      <c r="BI2026" s="139">
        <v>1434597.6626667799</v>
      </c>
      <c r="BJ2026" s="139">
        <v>1434597.6626667799</v>
      </c>
      <c r="BK2026" s="139">
        <v>1434597.6626667799</v>
      </c>
      <c r="BL2026" s="139">
        <v>1434597.6626667799</v>
      </c>
      <c r="BM2026" s="139">
        <v>1434597.6626667799</v>
      </c>
      <c r="BN2026" s="139">
        <v>1434597.6626667799</v>
      </c>
      <c r="BO2026" s="139">
        <v>1434597.6626667799</v>
      </c>
      <c r="BP2026" s="139">
        <v>1434597.6626667799</v>
      </c>
      <c r="BQ2026" s="144">
        <v>17215171.952001356</v>
      </c>
    </row>
    <row r="2027" spans="2:96" x14ac:dyDescent="0.25">
      <c r="K2027" s="135" t="s">
        <v>328</v>
      </c>
      <c r="N2027" s="61" t="s">
        <v>3832</v>
      </c>
      <c r="V2027" s="61" t="s">
        <v>490</v>
      </c>
      <c r="W2027" s="61" t="s">
        <v>539</v>
      </c>
      <c r="X2027" s="61">
        <v>318</v>
      </c>
      <c r="AB2027" s="136" t="s">
        <v>414</v>
      </c>
      <c r="AC2027" s="179">
        <v>250000005850</v>
      </c>
      <c r="AD2027" s="180" t="s">
        <v>3833</v>
      </c>
      <c r="AE2027" s="139">
        <v>5267983.2299999995</v>
      </c>
      <c r="AF2027" s="17">
        <v>0</v>
      </c>
      <c r="AG2027" s="17">
        <v>0</v>
      </c>
      <c r="AH2027" s="140">
        <v>0</v>
      </c>
      <c r="AI2027" s="141">
        <v>0</v>
      </c>
      <c r="AJ2027" s="142">
        <v>0</v>
      </c>
      <c r="AK2027" s="121">
        <v>0</v>
      </c>
      <c r="AL2027" s="142">
        <v>0</v>
      </c>
      <c r="AM2027" s="181">
        <v>0</v>
      </c>
      <c r="AN2027" s="141">
        <v>0</v>
      </c>
      <c r="AO2027" s="140">
        <v>0</v>
      </c>
      <c r="AP2027" s="140">
        <v>0</v>
      </c>
      <c r="AQ2027" s="140">
        <v>0</v>
      </c>
      <c r="AR2027" s="142">
        <v>0</v>
      </c>
      <c r="AS2027" s="143">
        <v>0</v>
      </c>
      <c r="AT2027" s="142">
        <v>0</v>
      </c>
      <c r="AU2027" s="143">
        <v>0</v>
      </c>
      <c r="AV2027" s="142">
        <v>0</v>
      </c>
      <c r="AW2027" s="143">
        <v>0</v>
      </c>
      <c r="AX2027" s="142">
        <v>0</v>
      </c>
      <c r="AY2027" s="143">
        <v>0</v>
      </c>
      <c r="AZ2027" s="142">
        <v>0</v>
      </c>
      <c r="BA2027" s="143">
        <v>0</v>
      </c>
      <c r="BB2027" s="142">
        <v>0</v>
      </c>
      <c r="BC2027" s="143">
        <v>0</v>
      </c>
      <c r="BE2027" s="139">
        <v>0</v>
      </c>
      <c r="BF2027" s="139">
        <v>0</v>
      </c>
      <c r="BG2027" s="139">
        <v>0</v>
      </c>
      <c r="BH2027" s="139">
        <v>0</v>
      </c>
      <c r="BI2027" s="139">
        <v>0</v>
      </c>
      <c r="BJ2027" s="139">
        <v>0</v>
      </c>
      <c r="BK2027" s="139">
        <v>0</v>
      </c>
      <c r="BL2027" s="139">
        <v>0</v>
      </c>
      <c r="BM2027" s="139">
        <v>0</v>
      </c>
      <c r="BN2027" s="139">
        <v>0</v>
      </c>
      <c r="BO2027" s="139">
        <v>0</v>
      </c>
      <c r="BP2027" s="139">
        <v>0</v>
      </c>
      <c r="BQ2027" s="144">
        <v>0</v>
      </c>
    </row>
    <row r="2028" spans="2:96" ht="18.75" hidden="1" x14ac:dyDescent="0.3">
      <c r="B2028" s="120" t="s">
        <v>318</v>
      </c>
      <c r="C2028" s="120" t="s">
        <v>318</v>
      </c>
      <c r="J2028" s="120" t="s">
        <v>318</v>
      </c>
      <c r="K2028" s="135" t="s">
        <v>321</v>
      </c>
      <c r="N2028" s="61" t="s">
        <v>323</v>
      </c>
      <c r="AC2028" s="145"/>
      <c r="AD2028" s="165"/>
      <c r="AE2028" s="17"/>
      <c r="AI2028" s="163"/>
      <c r="AS2028" s="61"/>
      <c r="AU2028" s="61"/>
      <c r="AW2028" s="61"/>
      <c r="AY2028" s="61"/>
      <c r="BA2028" s="61"/>
      <c r="BB2028" s="61"/>
      <c r="BC2028" s="61"/>
      <c r="BE2028" s="17"/>
      <c r="BF2028" s="17"/>
      <c r="BG2028" s="17"/>
      <c r="BH2028" s="17"/>
      <c r="BI2028" s="17"/>
      <c r="BJ2028" s="17"/>
      <c r="BK2028" s="17"/>
      <c r="BL2028" s="17"/>
      <c r="BM2028" s="17"/>
      <c r="BN2028" s="17"/>
      <c r="BO2028" s="17"/>
      <c r="BP2028" s="17"/>
      <c r="BQ2028" s="166"/>
    </row>
    <row r="2029" spans="2:96" ht="17.25" x14ac:dyDescent="0.3">
      <c r="K2029" s="135" t="s">
        <v>325</v>
      </c>
      <c r="V2029" s="61" t="s">
        <v>490</v>
      </c>
      <c r="W2029" s="61" t="s">
        <v>539</v>
      </c>
      <c r="AB2029" s="136" t="s">
        <v>414</v>
      </c>
      <c r="AC2029" s="167" t="s">
        <v>2179</v>
      </c>
      <c r="AD2029" s="138"/>
      <c r="AE2029" s="168">
        <v>7312820.0999999996</v>
      </c>
      <c r="AF2029" s="168">
        <v>11552416.870000001</v>
      </c>
      <c r="AG2029" s="168">
        <v>12603344.979999999</v>
      </c>
      <c r="AH2029" s="169">
        <v>15165734.449024685</v>
      </c>
      <c r="AI2029" s="170">
        <v>5003537.99</v>
      </c>
      <c r="AJ2029" s="169">
        <v>15010613.970000001</v>
      </c>
      <c r="AK2029" s="170">
        <v>13169976.220000003</v>
      </c>
      <c r="AL2029" s="169">
        <v>15803971.464000002</v>
      </c>
      <c r="AM2029" s="170">
        <v>12638112.040853903</v>
      </c>
      <c r="AN2029" s="170">
        <v>15697598.628170785</v>
      </c>
      <c r="AO2029" s="169">
        <v>14932672.491428601</v>
      </c>
      <c r="AP2029" s="169">
        <v>17215171.9520014</v>
      </c>
      <c r="AQ2029" s="169">
        <v>17215171.952001356</v>
      </c>
      <c r="AR2029" s="169">
        <v>-2204557.9820013549</v>
      </c>
      <c r="AS2029" s="171">
        <v>-0.14686660961419387</v>
      </c>
      <c r="AT2029" s="169">
        <v>-2049437.5029766709</v>
      </c>
      <c r="AU2029" s="171">
        <v>-0.13513605357295908</v>
      </c>
      <c r="AV2029" s="169">
        <v>-4611826.972001357</v>
      </c>
      <c r="AW2029" s="171">
        <v>-0.36592087095289189</v>
      </c>
      <c r="AX2029" s="169">
        <v>-2204557.9820013996</v>
      </c>
      <c r="AY2029" s="171">
        <v>-0.14686660961419684</v>
      </c>
      <c r="AZ2029" s="169">
        <v>-2049437.5029767156</v>
      </c>
      <c r="BA2029" s="171">
        <v>-0.13513605357296202</v>
      </c>
      <c r="BB2029" s="169">
        <v>4.4703483581542969E-8</v>
      </c>
      <c r="BC2029" s="171">
        <v>2.5967491760281741E-15</v>
      </c>
      <c r="BE2029" s="168">
        <v>1434597.6626667799</v>
      </c>
      <c r="BF2029" s="168">
        <v>1434597.6626667799</v>
      </c>
      <c r="BG2029" s="168">
        <v>1434597.6626667799</v>
      </c>
      <c r="BH2029" s="168">
        <v>1434597.6626667799</v>
      </c>
      <c r="BI2029" s="168">
        <v>1434597.6626667799</v>
      </c>
      <c r="BJ2029" s="168">
        <v>1434597.6626667799</v>
      </c>
      <c r="BK2029" s="168">
        <v>1434597.6626667799</v>
      </c>
      <c r="BL2029" s="168">
        <v>1434597.6626667799</v>
      </c>
      <c r="BM2029" s="168">
        <v>1434597.6626667799</v>
      </c>
      <c r="BN2029" s="168">
        <v>1434597.6626667799</v>
      </c>
      <c r="BO2029" s="168">
        <v>1434597.6626667799</v>
      </c>
      <c r="BP2029" s="168">
        <v>1434597.6626667799</v>
      </c>
      <c r="BQ2029" s="172">
        <v>17215171.952001356</v>
      </c>
    </row>
    <row r="2030" spans="2:96" ht="18.75" x14ac:dyDescent="0.3">
      <c r="K2030" s="135" t="s">
        <v>325</v>
      </c>
      <c r="AC2030" s="145"/>
      <c r="AD2030" s="173"/>
      <c r="AE2030" s="174"/>
      <c r="AI2030" s="175"/>
      <c r="AS2030" s="61"/>
      <c r="AU2030" s="61"/>
      <c r="AW2030" s="61"/>
      <c r="AY2030" s="61"/>
      <c r="BA2030" s="61"/>
      <c r="BB2030" s="61"/>
      <c r="BC2030" s="61"/>
      <c r="BE2030" s="174"/>
      <c r="BF2030" s="174"/>
      <c r="BG2030" s="174"/>
      <c r="BH2030" s="174"/>
      <c r="BI2030" s="174"/>
      <c r="BJ2030" s="174"/>
      <c r="BK2030" s="174"/>
      <c r="BL2030" s="174"/>
      <c r="BM2030" s="174"/>
      <c r="BN2030" s="174"/>
      <c r="BO2030" s="174"/>
      <c r="BP2030" s="174"/>
      <c r="BQ2030" s="176"/>
    </row>
    <row r="2031" spans="2:96" ht="18.75" x14ac:dyDescent="0.3">
      <c r="K2031" s="135" t="s">
        <v>325</v>
      </c>
      <c r="M2031" s="61" t="s">
        <v>541</v>
      </c>
      <c r="N2031" s="61" t="s">
        <v>2180</v>
      </c>
      <c r="V2031" s="61" t="s">
        <v>490</v>
      </c>
      <c r="W2031" s="61" t="s">
        <v>542</v>
      </c>
      <c r="X2031" s="61">
        <v>319</v>
      </c>
      <c r="AB2031" s="136" t="s">
        <v>414</v>
      </c>
      <c r="AC2031" s="162" t="s">
        <v>543</v>
      </c>
      <c r="AD2031" s="138"/>
      <c r="AE2031" s="39"/>
      <c r="AI2031" s="163"/>
      <c r="AS2031" s="61"/>
      <c r="AU2031" s="61"/>
      <c r="AW2031" s="61"/>
      <c r="AY2031" s="61"/>
      <c r="BA2031" s="61"/>
      <c r="BB2031" s="61"/>
      <c r="BC2031" s="61"/>
      <c r="BE2031" s="39"/>
      <c r="BF2031" s="39"/>
      <c r="BG2031" s="39"/>
      <c r="BH2031" s="39"/>
      <c r="BI2031" s="39"/>
      <c r="BJ2031" s="39"/>
      <c r="BK2031" s="39"/>
      <c r="BL2031" s="39"/>
      <c r="BM2031" s="39"/>
      <c r="BN2031" s="39"/>
      <c r="BO2031" s="39"/>
      <c r="BP2031" s="39"/>
      <c r="BQ2031" s="164"/>
      <c r="BS2031" s="61">
        <v>-7599995.1699999999</v>
      </c>
      <c r="BT2031" s="61">
        <v>-10196817.689999999</v>
      </c>
      <c r="BU2031" s="61">
        <v>-9279349.7100000009</v>
      </c>
      <c r="BV2031" s="61">
        <v>-8145819.4958461933</v>
      </c>
      <c r="BW2031" s="61">
        <v>-2700919.6999999997</v>
      </c>
      <c r="BX2031" s="61">
        <v>-8102759.0999999996</v>
      </c>
      <c r="BY2031" s="61">
        <v>-6344294.6999999993</v>
      </c>
      <c r="BZ2031" s="61">
        <v>-7613153.6399999997</v>
      </c>
      <c r="CA2031" s="61">
        <v>-6788182.9132051589</v>
      </c>
      <c r="CB2031" s="61">
        <v>-7701931.2826410336</v>
      </c>
      <c r="CC2031" s="61">
        <v>-7718613.3771428494</v>
      </c>
      <c r="CD2031" s="61">
        <v>-7734506.2898912197</v>
      </c>
      <c r="CE2031" s="61">
        <v>-7734506.2898912178</v>
      </c>
      <c r="CG2031" s="61">
        <v>-644542.19082426792</v>
      </c>
      <c r="CH2031" s="61">
        <v>-644542.19082426792</v>
      </c>
      <c r="CI2031" s="61">
        <v>-644542.19082426792</v>
      </c>
      <c r="CJ2031" s="61">
        <v>-644542.19082426792</v>
      </c>
      <c r="CK2031" s="61">
        <v>-644542.19082426792</v>
      </c>
      <c r="CL2031" s="61">
        <v>-644542.19082426792</v>
      </c>
      <c r="CM2031" s="61">
        <v>-644542.19082426792</v>
      </c>
      <c r="CN2031" s="61">
        <v>-644542.19082426792</v>
      </c>
      <c r="CO2031" s="61">
        <v>-644542.19082426792</v>
      </c>
      <c r="CP2031" s="61">
        <v>-644542.19082426792</v>
      </c>
      <c r="CQ2031" s="61">
        <v>-644542.19082426792</v>
      </c>
      <c r="CR2031" s="61">
        <v>-644542.19082426792</v>
      </c>
    </row>
    <row r="2032" spans="2:96" x14ac:dyDescent="0.25">
      <c r="K2032" s="135" t="s">
        <v>328</v>
      </c>
      <c r="N2032" s="61" t="s">
        <v>2181</v>
      </c>
      <c r="V2032" s="61" t="s">
        <v>490</v>
      </c>
      <c r="W2032" s="61" t="s">
        <v>542</v>
      </c>
      <c r="X2032" s="61">
        <v>319</v>
      </c>
      <c r="AB2032" s="136" t="s">
        <v>414</v>
      </c>
      <c r="AC2032" s="179">
        <v>6699995</v>
      </c>
      <c r="AD2032" s="180" t="s">
        <v>2182</v>
      </c>
      <c r="AE2032" s="139">
        <v>-2135105.94</v>
      </c>
      <c r="AF2032" s="17">
        <v>-10196817.689999999</v>
      </c>
      <c r="AG2032" s="17">
        <v>-9279349.7100000009</v>
      </c>
      <c r="AH2032" s="140">
        <v>-8145819.4958461933</v>
      </c>
      <c r="AI2032" s="141">
        <v>-2700919.6999999997</v>
      </c>
      <c r="AJ2032" s="142">
        <v>-8102759.0999999996</v>
      </c>
      <c r="AK2032" s="121">
        <v>-6344294.6999999993</v>
      </c>
      <c r="AL2032" s="142">
        <v>-7613153.6399999997</v>
      </c>
      <c r="AM2032" s="181">
        <v>-6788182.9132051589</v>
      </c>
      <c r="AN2032" s="141">
        <v>-7701931.2826410336</v>
      </c>
      <c r="AO2032" s="140">
        <v>-7718613.3771428494</v>
      </c>
      <c r="AP2032" s="140">
        <v>-7734506.2898912197</v>
      </c>
      <c r="AQ2032" s="140">
        <v>-7734506.2898912178</v>
      </c>
      <c r="AR2032" s="142">
        <v>-368252.81010878179</v>
      </c>
      <c r="AS2032" s="143">
        <v>-4.5447829012808957E-2</v>
      </c>
      <c r="AT2032" s="142">
        <v>-411313.20595497545</v>
      </c>
      <c r="AU2032" s="143">
        <v>-5.0493778577430648E-2</v>
      </c>
      <c r="AV2032" s="142">
        <v>-1544843.4201087831</v>
      </c>
      <c r="AW2032" s="143">
        <v>-0.16648186224126937</v>
      </c>
      <c r="AX2032" s="142">
        <v>-368252.81010877993</v>
      </c>
      <c r="AY2032" s="143">
        <v>-4.5447829012808728E-2</v>
      </c>
      <c r="AZ2032" s="142">
        <v>-411313.20595497359</v>
      </c>
      <c r="BA2032" s="143">
        <v>-5.0493778577430419E-2</v>
      </c>
      <c r="BB2032" s="142">
        <v>-1.862645149230957E-9</v>
      </c>
      <c r="BC2032" s="143">
        <v>-2.4082275964600112E-16</v>
      </c>
      <c r="BE2032" s="139">
        <v>-644542.19082426792</v>
      </c>
      <c r="BF2032" s="139">
        <v>-644542.19082426792</v>
      </c>
      <c r="BG2032" s="139">
        <v>-644542.19082426792</v>
      </c>
      <c r="BH2032" s="139">
        <v>-644542.19082426792</v>
      </c>
      <c r="BI2032" s="139">
        <v>-644542.19082426792</v>
      </c>
      <c r="BJ2032" s="139">
        <v>-644542.19082426792</v>
      </c>
      <c r="BK2032" s="139">
        <v>-644542.19082426792</v>
      </c>
      <c r="BL2032" s="139">
        <v>-644542.19082426792</v>
      </c>
      <c r="BM2032" s="139">
        <v>-644542.19082426792</v>
      </c>
      <c r="BN2032" s="139">
        <v>-644542.19082426792</v>
      </c>
      <c r="BO2032" s="139">
        <v>-644542.19082426792</v>
      </c>
      <c r="BP2032" s="139">
        <v>-644542.19082426792</v>
      </c>
      <c r="BQ2032" s="144">
        <v>-7734506.2898912169</v>
      </c>
    </row>
    <row r="2033" spans="2:96" x14ac:dyDescent="0.25">
      <c r="K2033" s="135" t="s">
        <v>328</v>
      </c>
      <c r="N2033" s="61" t="s">
        <v>3834</v>
      </c>
      <c r="V2033" s="61" t="s">
        <v>490</v>
      </c>
      <c r="W2033" s="61" t="s">
        <v>542</v>
      </c>
      <c r="X2033" s="61">
        <v>319</v>
      </c>
      <c r="AB2033" s="136" t="s">
        <v>414</v>
      </c>
      <c r="AC2033" s="179">
        <v>250000005860</v>
      </c>
      <c r="AD2033" s="180" t="s">
        <v>3835</v>
      </c>
      <c r="AE2033" s="139">
        <v>-5464889.2300000004</v>
      </c>
      <c r="AF2033" s="17">
        <v>0</v>
      </c>
      <c r="AG2033" s="17">
        <v>0</v>
      </c>
      <c r="AH2033" s="140">
        <v>0</v>
      </c>
      <c r="AI2033" s="141">
        <v>0</v>
      </c>
      <c r="AJ2033" s="142">
        <v>0</v>
      </c>
      <c r="AK2033" s="121">
        <v>0</v>
      </c>
      <c r="AL2033" s="142">
        <v>0</v>
      </c>
      <c r="AM2033" s="181">
        <v>0</v>
      </c>
      <c r="AN2033" s="141">
        <v>0</v>
      </c>
      <c r="AO2033" s="140">
        <v>0</v>
      </c>
      <c r="AP2033" s="140">
        <v>0</v>
      </c>
      <c r="AQ2033" s="140">
        <v>0</v>
      </c>
      <c r="AR2033" s="142">
        <v>0</v>
      </c>
      <c r="AS2033" s="143">
        <v>0</v>
      </c>
      <c r="AT2033" s="142">
        <v>0</v>
      </c>
      <c r="AU2033" s="143">
        <v>0</v>
      </c>
      <c r="AV2033" s="142">
        <v>0</v>
      </c>
      <c r="AW2033" s="143">
        <v>0</v>
      </c>
      <c r="AX2033" s="142">
        <v>0</v>
      </c>
      <c r="AY2033" s="143">
        <v>0</v>
      </c>
      <c r="AZ2033" s="142">
        <v>0</v>
      </c>
      <c r="BA2033" s="143">
        <v>0</v>
      </c>
      <c r="BB2033" s="142">
        <v>0</v>
      </c>
      <c r="BC2033" s="143">
        <v>0</v>
      </c>
      <c r="BE2033" s="139">
        <v>0</v>
      </c>
      <c r="BF2033" s="139">
        <v>0</v>
      </c>
      <c r="BG2033" s="139">
        <v>0</v>
      </c>
      <c r="BH2033" s="139">
        <v>0</v>
      </c>
      <c r="BI2033" s="139">
        <v>0</v>
      </c>
      <c r="BJ2033" s="139">
        <v>0</v>
      </c>
      <c r="BK2033" s="139">
        <v>0</v>
      </c>
      <c r="BL2033" s="139">
        <v>0</v>
      </c>
      <c r="BM2033" s="139">
        <v>0</v>
      </c>
      <c r="BN2033" s="139">
        <v>0</v>
      </c>
      <c r="BO2033" s="139">
        <v>0</v>
      </c>
      <c r="BP2033" s="139">
        <v>0</v>
      </c>
      <c r="BQ2033" s="144">
        <v>0</v>
      </c>
    </row>
    <row r="2034" spans="2:96" ht="18.75" hidden="1" x14ac:dyDescent="0.3">
      <c r="B2034" s="120" t="s">
        <v>318</v>
      </c>
      <c r="C2034" s="120" t="s">
        <v>318</v>
      </c>
      <c r="J2034" s="120" t="s">
        <v>318</v>
      </c>
      <c r="K2034" s="135" t="s">
        <v>321</v>
      </c>
      <c r="N2034" s="61" t="s">
        <v>323</v>
      </c>
      <c r="AC2034" s="145"/>
      <c r="AD2034" s="165"/>
      <c r="AE2034" s="17"/>
      <c r="AI2034" s="163"/>
      <c r="AS2034" s="61"/>
      <c r="AU2034" s="61"/>
      <c r="AW2034" s="61"/>
      <c r="AY2034" s="61"/>
      <c r="BA2034" s="61"/>
      <c r="BB2034" s="61"/>
      <c r="BC2034" s="61"/>
      <c r="BE2034" s="17"/>
      <c r="BF2034" s="17"/>
      <c r="BG2034" s="17"/>
      <c r="BH2034" s="17"/>
      <c r="BI2034" s="17"/>
      <c r="BJ2034" s="17"/>
      <c r="BK2034" s="17"/>
      <c r="BL2034" s="17"/>
      <c r="BM2034" s="17"/>
      <c r="BN2034" s="17"/>
      <c r="BO2034" s="17"/>
      <c r="BP2034" s="17"/>
      <c r="BQ2034" s="166"/>
    </row>
    <row r="2035" spans="2:96" ht="17.25" x14ac:dyDescent="0.3">
      <c r="K2035" s="135" t="s">
        <v>325</v>
      </c>
      <c r="V2035" s="61" t="s">
        <v>490</v>
      </c>
      <c r="W2035" s="61" t="s">
        <v>542</v>
      </c>
      <c r="AB2035" s="136" t="s">
        <v>414</v>
      </c>
      <c r="AC2035" s="167" t="s">
        <v>2183</v>
      </c>
      <c r="AD2035" s="138"/>
      <c r="AE2035" s="168">
        <v>-7599995.1699999999</v>
      </c>
      <c r="AF2035" s="168">
        <v>-10196817.689999999</v>
      </c>
      <c r="AG2035" s="168">
        <v>-9279349.7100000009</v>
      </c>
      <c r="AH2035" s="169">
        <v>-8145819.4958461933</v>
      </c>
      <c r="AI2035" s="170">
        <v>-2700919.6999999997</v>
      </c>
      <c r="AJ2035" s="169">
        <v>-8102759.0999999996</v>
      </c>
      <c r="AK2035" s="170">
        <v>-6344294.6999999993</v>
      </c>
      <c r="AL2035" s="169">
        <v>-7613153.6399999997</v>
      </c>
      <c r="AM2035" s="170">
        <v>-6788182.9132051589</v>
      </c>
      <c r="AN2035" s="170">
        <v>-7701931.2826410336</v>
      </c>
      <c r="AO2035" s="169">
        <v>-7718613.3771428494</v>
      </c>
      <c r="AP2035" s="169">
        <v>-7734506.2898912197</v>
      </c>
      <c r="AQ2035" s="169">
        <v>-7734506.2898912178</v>
      </c>
      <c r="AR2035" s="169">
        <v>-368252.81010878179</v>
      </c>
      <c r="AS2035" s="171">
        <v>-4.5447829012808957E-2</v>
      </c>
      <c r="AT2035" s="169">
        <v>-411313.20595497545</v>
      </c>
      <c r="AU2035" s="171">
        <v>-5.0493778577430648E-2</v>
      </c>
      <c r="AV2035" s="169">
        <v>-1544843.4201087831</v>
      </c>
      <c r="AW2035" s="171">
        <v>-0.16648186224126937</v>
      </c>
      <c r="AX2035" s="169">
        <v>-368252.81010877993</v>
      </c>
      <c r="AY2035" s="171">
        <v>-4.5447829012808728E-2</v>
      </c>
      <c r="AZ2035" s="169">
        <v>-411313.20595497359</v>
      </c>
      <c r="BA2035" s="171">
        <v>-5.0493778577430419E-2</v>
      </c>
      <c r="BB2035" s="169">
        <v>-1.862645149230957E-9</v>
      </c>
      <c r="BC2035" s="171">
        <v>-2.4082275964600112E-16</v>
      </c>
      <c r="BE2035" s="168">
        <v>-644542.19082426792</v>
      </c>
      <c r="BF2035" s="168">
        <v>-644542.19082426792</v>
      </c>
      <c r="BG2035" s="168">
        <v>-644542.19082426792</v>
      </c>
      <c r="BH2035" s="168">
        <v>-644542.19082426792</v>
      </c>
      <c r="BI2035" s="168">
        <v>-644542.19082426792</v>
      </c>
      <c r="BJ2035" s="168">
        <v>-644542.19082426792</v>
      </c>
      <c r="BK2035" s="168">
        <v>-644542.19082426792</v>
      </c>
      <c r="BL2035" s="168">
        <v>-644542.19082426792</v>
      </c>
      <c r="BM2035" s="168">
        <v>-644542.19082426792</v>
      </c>
      <c r="BN2035" s="168">
        <v>-644542.19082426792</v>
      </c>
      <c r="BO2035" s="168">
        <v>-644542.19082426792</v>
      </c>
      <c r="BP2035" s="168">
        <v>-644542.19082426792</v>
      </c>
      <c r="BQ2035" s="172">
        <v>-7734506.2898912169</v>
      </c>
    </row>
    <row r="2036" spans="2:96" ht="18.75" x14ac:dyDescent="0.3">
      <c r="K2036" s="135" t="s">
        <v>325</v>
      </c>
      <c r="AC2036" s="145"/>
      <c r="AD2036" s="173"/>
      <c r="AE2036" s="174"/>
      <c r="AI2036" s="175"/>
      <c r="AS2036" s="61"/>
      <c r="AU2036" s="61"/>
      <c r="AW2036" s="61"/>
      <c r="AY2036" s="61"/>
      <c r="BA2036" s="61"/>
      <c r="BB2036" s="61"/>
      <c r="BC2036" s="61"/>
      <c r="BE2036" s="174"/>
      <c r="BF2036" s="174"/>
      <c r="BG2036" s="174"/>
      <c r="BH2036" s="174"/>
      <c r="BI2036" s="174"/>
      <c r="BJ2036" s="174"/>
      <c r="BK2036" s="174"/>
      <c r="BL2036" s="174"/>
      <c r="BM2036" s="174"/>
      <c r="BN2036" s="174"/>
      <c r="BO2036" s="174"/>
      <c r="BP2036" s="174"/>
      <c r="BQ2036" s="176"/>
    </row>
    <row r="2037" spans="2:96" hidden="1" x14ac:dyDescent="0.25">
      <c r="B2037" s="120" t="s">
        <v>318</v>
      </c>
      <c r="C2037" s="120" t="s">
        <v>318</v>
      </c>
      <c r="J2037" s="120" t="s">
        <v>318</v>
      </c>
      <c r="K2037" s="135" t="s">
        <v>319</v>
      </c>
      <c r="M2037" s="61" t="s">
        <v>323</v>
      </c>
      <c r="AE2037" s="17"/>
      <c r="AI2037" s="152"/>
      <c r="AS2037" s="61"/>
      <c r="AU2037" s="61"/>
      <c r="AW2037" s="61"/>
      <c r="AY2037" s="61"/>
      <c r="BA2037" s="61"/>
      <c r="BB2037" s="61"/>
      <c r="BC2037" s="61"/>
      <c r="BE2037" s="17"/>
      <c r="BF2037" s="17"/>
      <c r="BG2037" s="17"/>
      <c r="BH2037" s="17"/>
      <c r="BI2037" s="17"/>
      <c r="BJ2037" s="17"/>
      <c r="BK2037" s="17"/>
      <c r="BL2037" s="17"/>
      <c r="BM2037" s="17"/>
      <c r="BN2037" s="17"/>
      <c r="BO2037" s="17"/>
      <c r="BP2037" s="17"/>
      <c r="BQ2037" s="153"/>
    </row>
    <row r="2038" spans="2:96" ht="18.75" x14ac:dyDescent="0.3">
      <c r="K2038" s="135" t="s">
        <v>321</v>
      </c>
      <c r="V2038" s="61" t="s">
        <v>490</v>
      </c>
      <c r="AB2038" s="136" t="s">
        <v>414</v>
      </c>
      <c r="AC2038" s="154" t="s">
        <v>544</v>
      </c>
      <c r="AD2038" s="155"/>
      <c r="AE2038" s="156">
        <v>35106307.779999986</v>
      </c>
      <c r="AF2038" s="156">
        <v>36562214.749999985</v>
      </c>
      <c r="AG2038" s="156">
        <v>39991605.609999999</v>
      </c>
      <c r="AH2038" s="156">
        <v>46465023.64760083</v>
      </c>
      <c r="AI2038" s="157">
        <v>15907549.320000004</v>
      </c>
      <c r="AJ2038" s="156">
        <v>47722647.960000008</v>
      </c>
      <c r="AK2038" s="157">
        <v>40536440.13000001</v>
      </c>
      <c r="AL2038" s="156">
        <v>48643728.156000018</v>
      </c>
      <c r="AM2038" s="157">
        <v>38762964.128407791</v>
      </c>
      <c r="AN2038" s="157">
        <v>48238499.649193048</v>
      </c>
      <c r="AO2038" s="156">
        <v>52381008.188571483</v>
      </c>
      <c r="AP2038" s="156">
        <v>49036370.97162585</v>
      </c>
      <c r="AQ2038" s="156">
        <v>50125073.789056279</v>
      </c>
      <c r="AR2038" s="156">
        <v>-2402425.8290562704</v>
      </c>
      <c r="AS2038" s="158">
        <v>-5.0341419257999405E-2</v>
      </c>
      <c r="AT2038" s="156">
        <v>-3660050.1414554492</v>
      </c>
      <c r="AU2038" s="158">
        <v>-7.877000492271205E-2</v>
      </c>
      <c r="AV2038" s="156">
        <v>-10133468.179056279</v>
      </c>
      <c r="AW2038" s="158">
        <v>-0.25338988081344704</v>
      </c>
      <c r="AX2038" s="156">
        <v>-1313723.0116258413</v>
      </c>
      <c r="AY2038" s="158">
        <v>-2.7528292493890379E-2</v>
      </c>
      <c r="AZ2038" s="156">
        <v>-2571347.32402502</v>
      </c>
      <c r="BA2038" s="158">
        <v>-5.5339417096321411E-2</v>
      </c>
      <c r="BB2038" s="156">
        <v>-1088702.8174304292</v>
      </c>
      <c r="BC2038" s="158">
        <v>-2.2201945124780756E-2</v>
      </c>
      <c r="BE2038" s="156">
        <v>4432310.3458079249</v>
      </c>
      <c r="BF2038" s="156">
        <v>3950317.4616246321</v>
      </c>
      <c r="BG2038" s="156">
        <v>4163509.2143797376</v>
      </c>
      <c r="BH2038" s="156">
        <v>4313680.1842352971</v>
      </c>
      <c r="BI2038" s="156">
        <v>4093907.3391271648</v>
      </c>
      <c r="BJ2038" s="156">
        <v>4151535.0252897362</v>
      </c>
      <c r="BK2038" s="156">
        <v>4170082.4043211923</v>
      </c>
      <c r="BL2038" s="156">
        <v>4178537.1441286388</v>
      </c>
      <c r="BM2038" s="156">
        <v>4164092.0802435023</v>
      </c>
      <c r="BN2038" s="156">
        <v>4192221.6865333789</v>
      </c>
      <c r="BO2038" s="156">
        <v>4180694.2199773737</v>
      </c>
      <c r="BP2038" s="156">
        <v>4134186.6833877065</v>
      </c>
      <c r="BQ2038" s="159">
        <v>50125073.789056286</v>
      </c>
    </row>
    <row r="2039" spans="2:96" hidden="1" x14ac:dyDescent="0.25">
      <c r="B2039" s="120" t="s">
        <v>318</v>
      </c>
      <c r="C2039" s="120" t="s">
        <v>318</v>
      </c>
      <c r="D2039" s="120" t="s">
        <v>318</v>
      </c>
      <c r="E2039" s="120" t="s">
        <v>318</v>
      </c>
      <c r="F2039" s="120" t="s">
        <v>318</v>
      </c>
      <c r="G2039" s="120" t="s">
        <v>318</v>
      </c>
      <c r="H2039" s="120" t="s">
        <v>318</v>
      </c>
      <c r="I2039" s="120" t="s">
        <v>318</v>
      </c>
      <c r="J2039" s="120" t="s">
        <v>318</v>
      </c>
      <c r="L2039" s="61" t="s">
        <v>323</v>
      </c>
      <c r="AC2039" s="145"/>
      <c r="AD2039" s="138"/>
      <c r="AE2039" s="145"/>
      <c r="AS2039" s="242"/>
      <c r="AU2039" s="242"/>
      <c r="AW2039" s="242"/>
      <c r="AY2039" s="242"/>
      <c r="BA2039" s="242"/>
      <c r="BB2039" s="61"/>
      <c r="BC2039" s="242"/>
    </row>
    <row r="2040" spans="2:96" x14ac:dyDescent="0.25">
      <c r="B2040" s="120" t="s">
        <v>320</v>
      </c>
      <c r="C2040" s="120" t="s">
        <v>320</v>
      </c>
      <c r="D2040" s="120" t="s">
        <v>320</v>
      </c>
      <c r="E2040" s="120" t="s">
        <v>320</v>
      </c>
      <c r="F2040" s="120" t="s">
        <v>320</v>
      </c>
      <c r="G2040" s="120" t="s">
        <v>320</v>
      </c>
      <c r="H2040" s="120" t="s">
        <v>320</v>
      </c>
      <c r="I2040" s="120" t="s">
        <v>320</v>
      </c>
      <c r="J2040" s="120" t="s">
        <v>320</v>
      </c>
      <c r="AC2040" s="145"/>
      <c r="AD2040" s="138"/>
      <c r="AE2040" s="145"/>
      <c r="AS2040" s="242"/>
      <c r="AU2040" s="242"/>
      <c r="AW2040" s="242"/>
      <c r="AY2040" s="242"/>
      <c r="BA2040" s="242"/>
      <c r="BB2040" s="61"/>
      <c r="BC2040" s="242"/>
    </row>
    <row r="2041" spans="2:96" ht="18.75" x14ac:dyDescent="0.3">
      <c r="K2041" s="251" t="s">
        <v>545</v>
      </c>
      <c r="AB2041" s="136" t="s">
        <v>414</v>
      </c>
      <c r="AC2041" s="245" t="s">
        <v>545</v>
      </c>
      <c r="AD2041" s="138"/>
      <c r="AE2041" s="246">
        <v>91604669.713600025</v>
      </c>
      <c r="AF2041" s="247">
        <v>102041954.59999996</v>
      </c>
      <c r="AG2041" s="247">
        <v>110724362.09999993</v>
      </c>
      <c r="AH2041" s="247">
        <v>119211379.21176691</v>
      </c>
      <c r="AI2041" s="248">
        <v>39693968.54999999</v>
      </c>
      <c r="AJ2041" s="247">
        <v>119081905.64999998</v>
      </c>
      <c r="AK2041" s="247">
        <v>99581068.309999987</v>
      </c>
      <c r="AL2041" s="247">
        <v>119497281.97199997</v>
      </c>
      <c r="AM2041" s="248">
        <v>99513153.537718639</v>
      </c>
      <c r="AN2041" s="248">
        <v>119279293.98404826</v>
      </c>
      <c r="AO2041" s="247">
        <v>119344460</v>
      </c>
      <c r="AP2041" s="247">
        <v>124935294.10383156</v>
      </c>
      <c r="AQ2041" s="247">
        <v>128733653.31415272</v>
      </c>
      <c r="AR2041" s="247">
        <v>-9651747.6641527414</v>
      </c>
      <c r="AS2041" s="344">
        <v>-8.1051336989187178E-2</v>
      </c>
      <c r="AT2041" s="247">
        <v>-9522274.1023858041</v>
      </c>
      <c r="AU2041" s="344">
        <v>-7.9877224517891462E-2</v>
      </c>
      <c r="AV2041" s="247">
        <v>-18009291.214152783</v>
      </c>
      <c r="AW2041" s="344">
        <v>-0.16264976264110528</v>
      </c>
      <c r="AX2041" s="247">
        <v>-5853388.4538315833</v>
      </c>
      <c r="AY2041" s="344">
        <v>-4.9154306205307058E-2</v>
      </c>
      <c r="AZ2041" s="247">
        <v>-5723914.8920646459</v>
      </c>
      <c r="BA2041" s="344">
        <v>-4.8014836586167599E-2</v>
      </c>
      <c r="BB2041" s="247">
        <v>-3798359.2103211582</v>
      </c>
      <c r="BC2041" s="344">
        <v>-3.0402611508357338E-2</v>
      </c>
      <c r="BE2041" s="312">
        <v>10940648.307057505</v>
      </c>
      <c r="BF2041" s="312">
        <v>10309535.901086127</v>
      </c>
      <c r="BG2041" s="312">
        <v>10670988.952868396</v>
      </c>
      <c r="BH2041" s="312">
        <v>11097621.535092914</v>
      </c>
      <c r="BI2041" s="312">
        <v>10357318.948896887</v>
      </c>
      <c r="BJ2041" s="312">
        <v>10827857.00364664</v>
      </c>
      <c r="BK2041" s="312">
        <v>10716547.241838476</v>
      </c>
      <c r="BL2041" s="312">
        <v>10843131.177192764</v>
      </c>
      <c r="BM2041" s="312">
        <v>10696957.218916355</v>
      </c>
      <c r="BN2041" s="312">
        <v>10851860.973835682</v>
      </c>
      <c r="BO2041" s="312">
        <v>10809989.485609526</v>
      </c>
      <c r="BP2041" s="312">
        <v>10611196.568111373</v>
      </c>
      <c r="BQ2041" s="312">
        <v>128733653.31415272</v>
      </c>
    </row>
    <row r="2042" spans="2:96" ht="18.75" x14ac:dyDescent="0.3">
      <c r="AC2042" s="245"/>
      <c r="AD2042" s="138"/>
      <c r="AE2042" s="246"/>
      <c r="AI2042" s="248"/>
      <c r="AS2042" s="345"/>
      <c r="AU2042" s="345"/>
      <c r="AW2042" s="345"/>
      <c r="AY2042" s="345"/>
      <c r="BA2042" s="345"/>
      <c r="BB2042" s="61"/>
      <c r="BC2042" s="345"/>
      <c r="BE2042" s="312"/>
      <c r="BF2042" s="312"/>
      <c r="BG2042" s="312"/>
      <c r="BH2042" s="312"/>
      <c r="BI2042" s="312"/>
      <c r="BJ2042" s="312"/>
      <c r="BK2042" s="312"/>
      <c r="BL2042" s="312"/>
      <c r="BM2042" s="312"/>
      <c r="BN2042" s="312"/>
      <c r="BO2042" s="312"/>
      <c r="BP2042" s="312"/>
      <c r="BQ2042" s="312"/>
    </row>
    <row r="2043" spans="2:96" ht="18.75" x14ac:dyDescent="0.3">
      <c r="B2043" s="120" t="s">
        <v>320</v>
      </c>
      <c r="C2043" s="120" t="s">
        <v>320</v>
      </c>
      <c r="D2043" s="120" t="s">
        <v>320</v>
      </c>
      <c r="E2043" s="120" t="s">
        <v>320</v>
      </c>
      <c r="F2043" s="120" t="s">
        <v>320</v>
      </c>
      <c r="G2043" s="120" t="s">
        <v>320</v>
      </c>
      <c r="H2043" s="120" t="s">
        <v>320</v>
      </c>
      <c r="I2043" s="120" t="s">
        <v>320</v>
      </c>
      <c r="J2043" s="120" t="s">
        <v>320</v>
      </c>
      <c r="K2043" s="251" t="s">
        <v>546</v>
      </c>
      <c r="AB2043" s="136" t="s">
        <v>387</v>
      </c>
      <c r="AC2043" s="280" t="s">
        <v>546</v>
      </c>
      <c r="AD2043" s="281"/>
      <c r="AE2043" s="282">
        <v>7669727.8164000362</v>
      </c>
      <c r="AF2043" s="283">
        <v>3229912.8999999911</v>
      </c>
      <c r="AG2043" s="283">
        <v>9054913.9399999976</v>
      </c>
      <c r="AH2043" s="283">
        <v>9569953.7633700669</v>
      </c>
      <c r="AI2043" s="248">
        <v>1428014.7400000766</v>
      </c>
      <c r="AJ2043" s="283">
        <v>4284044.2200002298</v>
      </c>
      <c r="AK2043" s="283">
        <v>6153946.3399998397</v>
      </c>
      <c r="AL2043" s="283">
        <v>7384735.6079998082</v>
      </c>
      <c r="AM2043" s="284">
        <v>7915547.138388887</v>
      </c>
      <c r="AN2043" s="284">
        <v>261983646.86304003</v>
      </c>
      <c r="AO2043" s="283">
        <v>4972311.2914287597</v>
      </c>
      <c r="AP2043" s="283">
        <v>6313863.2529088706</v>
      </c>
      <c r="AQ2043" s="283">
        <v>6313863.4133749902</v>
      </c>
      <c r="AR2043" s="283">
        <v>2029819.1933747604</v>
      </c>
      <c r="AS2043" s="346">
        <v>0.47380911333698877</v>
      </c>
      <c r="AT2043" s="283">
        <v>-3256090.3499950767</v>
      </c>
      <c r="AU2043" s="346">
        <v>-0.34024096986320673</v>
      </c>
      <c r="AV2043" s="283">
        <v>-2741050.5266250074</v>
      </c>
      <c r="AW2043" s="346">
        <v>-0.30271414447313988</v>
      </c>
      <c r="AX2043" s="283">
        <v>2029819.0329086408</v>
      </c>
      <c r="AY2043" s="346">
        <v>0.47380907588029797</v>
      </c>
      <c r="AZ2043" s="283">
        <v>-3256090.5104611963</v>
      </c>
      <c r="BA2043" s="346">
        <v>-0.34024098663090735</v>
      </c>
      <c r="BB2043" s="283">
        <v>0.16046611964702606</v>
      </c>
      <c r="BC2043" s="346">
        <v>2.5414886768904514E-8</v>
      </c>
      <c r="BE2043" s="347">
        <v>610778.52909965441</v>
      </c>
      <c r="BF2043" s="347">
        <v>435925.26208900474</v>
      </c>
      <c r="BG2043" s="347">
        <v>431572.07237460837</v>
      </c>
      <c r="BH2043" s="347">
        <v>639519.95984040201</v>
      </c>
      <c r="BI2043" s="347">
        <v>383400.94258572161</v>
      </c>
      <c r="BJ2043" s="347">
        <v>457643.45551256649</v>
      </c>
      <c r="BK2043" s="347">
        <v>613676.17814268544</v>
      </c>
      <c r="BL2043" s="347">
        <v>485121.6720519606</v>
      </c>
      <c r="BM2043" s="347">
        <v>616867.40363323875</v>
      </c>
      <c r="BN2043" s="347">
        <v>589925.27351816744</v>
      </c>
      <c r="BO2043" s="347">
        <v>557185.99205660634</v>
      </c>
      <c r="BP2043" s="347">
        <v>492246.67247067206</v>
      </c>
      <c r="BQ2043" s="347">
        <v>6313863.4133749902</v>
      </c>
    </row>
    <row r="2044" spans="2:96" x14ac:dyDescent="0.25">
      <c r="AC2044" s="252" t="s">
        <v>547</v>
      </c>
      <c r="AD2044" s="138"/>
      <c r="AE2044" s="253">
        <v>7.7257863127119922E-2</v>
      </c>
      <c r="AF2044" s="254">
        <v>3.0681633913257903E-2</v>
      </c>
      <c r="AG2044" s="254">
        <v>7.5596666129257084E-2</v>
      </c>
      <c r="AH2044" s="254">
        <v>7.4311653267462904E-2</v>
      </c>
      <c r="AI2044" s="255">
        <v>3.4726310011106334E-2</v>
      </c>
      <c r="AJ2044" s="254">
        <v>3.2518336492491071E-2</v>
      </c>
      <c r="AK2044" s="256">
        <v>5.8201593486986385E-2</v>
      </c>
      <c r="AL2044" s="254">
        <v>5.3863036090951971E-2</v>
      </c>
      <c r="AM2044" s="256">
        <v>7.3681866098835994E-2</v>
      </c>
      <c r="AN2044" s="256">
        <v>0.68714689731177636</v>
      </c>
      <c r="AO2044" s="254">
        <v>3.9997107709405129E-2</v>
      </c>
      <c r="AP2044" s="254">
        <v>4.8105933630854018E-2</v>
      </c>
      <c r="AQ2044" s="254">
        <v>4.6752902729147255E-2</v>
      </c>
      <c r="AR2044" s="254"/>
      <c r="AS2044" s="257"/>
      <c r="AT2044" s="254"/>
      <c r="AU2044" s="257"/>
      <c r="AV2044" s="254"/>
      <c r="AW2044" s="257"/>
      <c r="AX2044" s="254"/>
      <c r="AY2044" s="257"/>
      <c r="AZ2044" s="254"/>
      <c r="BA2044" s="257"/>
      <c r="BB2044" s="254"/>
      <c r="BC2044" s="257"/>
      <c r="BE2044" s="253">
        <v>5.2874726019806875E-2</v>
      </c>
      <c r="BF2044" s="254">
        <v>4.0568315819048101E-2</v>
      </c>
      <c r="BG2044" s="254">
        <v>3.8871398355152242E-2</v>
      </c>
      <c r="BH2044" s="254">
        <v>5.4486857819382145E-2</v>
      </c>
      <c r="BI2044" s="254">
        <v>3.5696019117839449E-2</v>
      </c>
      <c r="BJ2044" s="254">
        <v>4.0551454245978731E-2</v>
      </c>
      <c r="BK2044" s="254">
        <v>5.4162760556023155E-2</v>
      </c>
      <c r="BL2044" s="254">
        <v>4.28240504963927E-2</v>
      </c>
      <c r="BM2044" s="254">
        <v>5.4523330899416612E-2</v>
      </c>
      <c r="BN2044" s="254">
        <v>5.1558844114449338E-2</v>
      </c>
      <c r="BO2044" s="254">
        <v>4.9017101315216589E-2</v>
      </c>
      <c r="BP2044" s="254">
        <v>4.4332794954231543E-2</v>
      </c>
      <c r="BQ2044" s="258">
        <v>4.6752902729147255E-2</v>
      </c>
    </row>
    <row r="2045" spans="2:96" x14ac:dyDescent="0.25">
      <c r="AC2045" s="145"/>
      <c r="AD2045" s="138"/>
      <c r="AE2045" s="145"/>
      <c r="AS2045" s="242"/>
      <c r="AU2045" s="242"/>
      <c r="AW2045" s="242"/>
      <c r="AY2045" s="242"/>
      <c r="BA2045" s="242"/>
      <c r="BB2045" s="61"/>
      <c r="BC2045" s="242"/>
    </row>
    <row r="2046" spans="2:96" x14ac:dyDescent="0.25">
      <c r="B2046" s="120" t="s">
        <v>320</v>
      </c>
      <c r="C2046" s="120" t="s">
        <v>320</v>
      </c>
      <c r="D2046" s="120" t="s">
        <v>320</v>
      </c>
      <c r="E2046" s="120" t="s">
        <v>320</v>
      </c>
      <c r="F2046" s="120" t="s">
        <v>320</v>
      </c>
      <c r="G2046" s="120" t="s">
        <v>320</v>
      </c>
      <c r="H2046" s="120" t="s">
        <v>320</v>
      </c>
      <c r="I2046" s="120" t="s">
        <v>320</v>
      </c>
      <c r="J2046" s="120" t="s">
        <v>320</v>
      </c>
      <c r="L2046" s="61" t="s">
        <v>2184</v>
      </c>
      <c r="AC2046" s="217"/>
      <c r="AD2046" s="265"/>
      <c r="AE2046" s="348"/>
      <c r="AF2046" s="218"/>
      <c r="AG2046" s="218"/>
      <c r="AS2046" s="242"/>
      <c r="AU2046" s="242"/>
      <c r="AW2046" s="242"/>
      <c r="AY2046" s="242"/>
      <c r="BA2046" s="242"/>
      <c r="BB2046" s="61"/>
      <c r="BC2046" s="242"/>
    </row>
    <row r="2047" spans="2:96" ht="21" x14ac:dyDescent="0.35">
      <c r="K2047" s="135" t="s">
        <v>321</v>
      </c>
      <c r="L2047" s="61" t="s">
        <v>549</v>
      </c>
      <c r="M2047" s="61" t="s">
        <v>2185</v>
      </c>
      <c r="V2047" s="61" t="s">
        <v>549</v>
      </c>
      <c r="AC2047" s="146" t="s">
        <v>550</v>
      </c>
      <c r="AD2047" s="147"/>
      <c r="AE2047" s="148"/>
      <c r="AF2047" s="147"/>
      <c r="AG2047" s="147"/>
      <c r="AH2047" s="147"/>
      <c r="AI2047" s="149"/>
      <c r="AJ2047" s="147"/>
      <c r="AK2047" s="150"/>
      <c r="AL2047" s="147"/>
      <c r="AM2047" s="150"/>
      <c r="AN2047" s="150"/>
      <c r="AO2047" s="147"/>
      <c r="AP2047" s="147"/>
      <c r="AQ2047" s="147"/>
      <c r="AR2047" s="147"/>
      <c r="AS2047" s="147"/>
      <c r="AT2047" s="147"/>
      <c r="AU2047" s="147"/>
      <c r="AV2047" s="147"/>
      <c r="AW2047" s="147"/>
      <c r="AX2047" s="147"/>
      <c r="AY2047" s="147"/>
      <c r="AZ2047" s="147"/>
      <c r="BA2047" s="147"/>
      <c r="BB2047" s="147"/>
      <c r="BC2047" s="147"/>
      <c r="BD2047" s="151"/>
      <c r="BE2047" s="148"/>
      <c r="BF2047" s="148"/>
      <c r="BG2047" s="148"/>
      <c r="BH2047" s="148"/>
      <c r="BI2047" s="148"/>
      <c r="BJ2047" s="148"/>
      <c r="BK2047" s="148"/>
      <c r="BL2047" s="148"/>
      <c r="BM2047" s="148"/>
      <c r="BN2047" s="148"/>
      <c r="BO2047" s="148"/>
      <c r="BP2047" s="148"/>
      <c r="BQ2047" s="148"/>
      <c r="BR2047" s="151"/>
      <c r="BS2047" s="61">
        <v>1035118.91</v>
      </c>
      <c r="BT2047" s="61">
        <v>-4808696.5100000007</v>
      </c>
      <c r="BU2047" s="61">
        <v>3652021.9499999997</v>
      </c>
      <c r="BV2047" s="61">
        <v>1579938.1966666661</v>
      </c>
      <c r="BW2047" s="61">
        <v>2456558.9099999997</v>
      </c>
      <c r="BY2047" s="61">
        <v>4804966.3499999996</v>
      </c>
      <c r="CA2047" s="61">
        <v>1316615.1638888884</v>
      </c>
      <c r="CC2047" s="61">
        <v>4808019.9771428546</v>
      </c>
      <c r="CD2047" s="61">
        <v>1896119.37</v>
      </c>
      <c r="CE2047" s="61">
        <v>1896119.3700000006</v>
      </c>
      <c r="CG2047" s="61">
        <v>158009.94750000004</v>
      </c>
      <c r="CH2047" s="61">
        <v>158009.94750000004</v>
      </c>
      <c r="CI2047" s="61">
        <v>158009.94750000004</v>
      </c>
      <c r="CJ2047" s="61">
        <v>158009.94750000004</v>
      </c>
      <c r="CK2047" s="61">
        <v>158009.94750000004</v>
      </c>
      <c r="CL2047" s="61">
        <v>158009.94750000004</v>
      </c>
      <c r="CM2047" s="61">
        <v>158009.94750000004</v>
      </c>
      <c r="CN2047" s="61">
        <v>158009.94750000004</v>
      </c>
      <c r="CO2047" s="61">
        <v>158009.94750000004</v>
      </c>
      <c r="CP2047" s="61">
        <v>158009.94750000004</v>
      </c>
      <c r="CQ2047" s="61">
        <v>158009.94750000004</v>
      </c>
      <c r="CR2047" s="61">
        <v>158009.94750000004</v>
      </c>
    </row>
    <row r="2048" spans="2:96" ht="18.75" x14ac:dyDescent="0.3">
      <c r="K2048" s="135" t="s">
        <v>325</v>
      </c>
      <c r="M2048" s="61" t="s">
        <v>552</v>
      </c>
      <c r="N2048" s="61" t="s">
        <v>2186</v>
      </c>
      <c r="V2048" s="61" t="s">
        <v>549</v>
      </c>
      <c r="W2048" s="61" t="s">
        <v>553</v>
      </c>
      <c r="X2048" s="61">
        <v>405</v>
      </c>
      <c r="AB2048" s="136" t="s">
        <v>387</v>
      </c>
      <c r="AC2048" s="162" t="s">
        <v>554</v>
      </c>
      <c r="AD2048" s="138"/>
      <c r="AE2048" s="39"/>
      <c r="AI2048" s="163"/>
      <c r="AS2048" s="61"/>
      <c r="AU2048" s="61"/>
      <c r="AW2048" s="61"/>
      <c r="AY2048" s="61"/>
      <c r="BA2048" s="61"/>
      <c r="BB2048" s="61"/>
      <c r="BC2048" s="61"/>
      <c r="BE2048" s="39"/>
      <c r="BF2048" s="39"/>
      <c r="BG2048" s="39"/>
      <c r="BH2048" s="39"/>
      <c r="BI2048" s="39"/>
      <c r="BJ2048" s="39"/>
      <c r="BK2048" s="39"/>
      <c r="BL2048" s="39"/>
      <c r="BM2048" s="39"/>
      <c r="BN2048" s="39"/>
      <c r="BO2048" s="39"/>
      <c r="BP2048" s="39"/>
      <c r="BQ2048" s="164"/>
      <c r="BS2048" s="61">
        <v>776884.36</v>
      </c>
      <c r="BT2048" s="61">
        <v>-5319680.91</v>
      </c>
      <c r="BU2048" s="61">
        <v>3103460.4299999992</v>
      </c>
      <c r="BV2048" s="61">
        <v>1105472.9199999997</v>
      </c>
      <c r="BW2048" s="61">
        <v>2275093.1</v>
      </c>
      <c r="BX2048" s="61">
        <v>6825279.3000000007</v>
      </c>
      <c r="BY2048" s="61">
        <v>4447091.2799999993</v>
      </c>
      <c r="BZ2048" s="61">
        <v>5336509.5359999985</v>
      </c>
      <c r="CA2048" s="61">
        <v>921227.433333333</v>
      </c>
      <c r="CB2048" s="61">
        <v>4631336.7666666657</v>
      </c>
      <c r="CC2048" s="61">
        <v>4678799.108571426</v>
      </c>
      <c r="CD2048" s="61">
        <v>1222522.3499999999</v>
      </c>
      <c r="CE2048" s="61">
        <v>1222522.3500000001</v>
      </c>
      <c r="CG2048" s="61">
        <v>101876.8625</v>
      </c>
      <c r="CH2048" s="61">
        <v>101876.8625</v>
      </c>
      <c r="CI2048" s="61">
        <v>101876.8625</v>
      </c>
      <c r="CJ2048" s="61">
        <v>101876.8625</v>
      </c>
      <c r="CK2048" s="61">
        <v>101876.8625</v>
      </c>
      <c r="CL2048" s="61">
        <v>101876.8625</v>
      </c>
      <c r="CM2048" s="61">
        <v>101876.8625</v>
      </c>
      <c r="CN2048" s="61">
        <v>101876.8625</v>
      </c>
      <c r="CO2048" s="61">
        <v>101876.8625</v>
      </c>
      <c r="CP2048" s="61">
        <v>101876.8625</v>
      </c>
      <c r="CQ2048" s="61">
        <v>101876.8625</v>
      </c>
      <c r="CR2048" s="61">
        <v>101876.8625</v>
      </c>
    </row>
    <row r="2049" spans="2:96" x14ac:dyDescent="0.25">
      <c r="K2049" s="135" t="s">
        <v>328</v>
      </c>
      <c r="N2049" s="61" t="s">
        <v>2187</v>
      </c>
      <c r="V2049" s="61" t="s">
        <v>549</v>
      </c>
      <c r="W2049" s="61" t="s">
        <v>553</v>
      </c>
      <c r="X2049" s="61">
        <v>405</v>
      </c>
      <c r="AB2049" s="136" t="s">
        <v>387</v>
      </c>
      <c r="AC2049" s="179">
        <v>8450014</v>
      </c>
      <c r="AD2049" s="180" t="s">
        <v>2188</v>
      </c>
      <c r="AE2049" s="139">
        <v>-458500.02000000008</v>
      </c>
      <c r="AF2049" s="17">
        <v>-6173632.4800000004</v>
      </c>
      <c r="AG2049" s="17">
        <v>3369220.0899999994</v>
      </c>
      <c r="AH2049" s="140">
        <v>913357.0866666662</v>
      </c>
      <c r="AI2049" s="141">
        <v>1757463.51</v>
      </c>
      <c r="AJ2049" s="142">
        <v>5272390.53</v>
      </c>
      <c r="AK2049" s="121">
        <v>3477071.4199999995</v>
      </c>
      <c r="AL2049" s="142">
        <v>4172485.703999999</v>
      </c>
      <c r="AM2049" s="181">
        <v>761130.90555555501</v>
      </c>
      <c r="AN2049" s="141">
        <v>3629297.6011111108</v>
      </c>
      <c r="AO2049" s="140">
        <v>3437005.1828571395</v>
      </c>
      <c r="AP2049" s="140">
        <v>913356.70000000007</v>
      </c>
      <c r="AQ2049" s="140">
        <v>913356.69999999984</v>
      </c>
      <c r="AR2049" s="142">
        <v>-4359033.83</v>
      </c>
      <c r="AS2049" s="143">
        <v>-0.82676611400407773</v>
      </c>
      <c r="AT2049" s="142">
        <v>-0.38666666636709124</v>
      </c>
      <c r="AU2049" s="143">
        <v>-4.2334665380245416E-7</v>
      </c>
      <c r="AV2049" s="142">
        <v>-2455863.3899999997</v>
      </c>
      <c r="AW2049" s="143">
        <v>-0.72891153572576495</v>
      </c>
      <c r="AX2049" s="142">
        <v>-4359033.83</v>
      </c>
      <c r="AY2049" s="143">
        <v>-0.82676611400407773</v>
      </c>
      <c r="AZ2049" s="142">
        <v>-0.38666666613426059</v>
      </c>
      <c r="BA2049" s="143">
        <v>-4.2334665354753673E-7</v>
      </c>
      <c r="BB2049" s="142">
        <v>-2.3283064365386963E-10</v>
      </c>
      <c r="BC2049" s="143">
        <v>-2.5491754059927476E-16</v>
      </c>
      <c r="BE2049" s="139">
        <v>76113.058333333305</v>
      </c>
      <c r="BF2049" s="139">
        <v>76113.058333333305</v>
      </c>
      <c r="BG2049" s="139">
        <v>76113.058333333305</v>
      </c>
      <c r="BH2049" s="139">
        <v>76113.058333333305</v>
      </c>
      <c r="BI2049" s="139">
        <v>76113.058333333305</v>
      </c>
      <c r="BJ2049" s="139">
        <v>76113.058333333305</v>
      </c>
      <c r="BK2049" s="139">
        <v>76113.058333333305</v>
      </c>
      <c r="BL2049" s="139">
        <v>76113.058333333305</v>
      </c>
      <c r="BM2049" s="139">
        <v>76113.058333333305</v>
      </c>
      <c r="BN2049" s="139">
        <v>76113.058333333305</v>
      </c>
      <c r="BO2049" s="139">
        <v>76113.058333333305</v>
      </c>
      <c r="BP2049" s="139">
        <v>76113.058333333305</v>
      </c>
      <c r="BQ2049" s="144">
        <v>913356.69999999984</v>
      </c>
    </row>
    <row r="2050" spans="2:96" x14ac:dyDescent="0.25">
      <c r="K2050" s="135" t="s">
        <v>328</v>
      </c>
      <c r="N2050" s="61" t="s">
        <v>3836</v>
      </c>
      <c r="V2050" s="61" t="s">
        <v>549</v>
      </c>
      <c r="W2050" s="61" t="s">
        <v>553</v>
      </c>
      <c r="X2050" s="61">
        <v>405</v>
      </c>
      <c r="AB2050" s="136" t="s">
        <v>387</v>
      </c>
      <c r="AC2050" s="179">
        <v>8450015</v>
      </c>
      <c r="AD2050" s="180" t="s">
        <v>3837</v>
      </c>
      <c r="AE2050" s="139">
        <v>123946.73</v>
      </c>
      <c r="AF2050" s="17">
        <v>403459.62999999995</v>
      </c>
      <c r="AG2050" s="17">
        <v>688229.78000000014</v>
      </c>
      <c r="AH2050" s="140">
        <v>128748.75000000001</v>
      </c>
      <c r="AI2050" s="141">
        <v>240431.68</v>
      </c>
      <c r="AJ2050" s="142">
        <v>721295.04</v>
      </c>
      <c r="AK2050" s="121">
        <v>451279.52999999997</v>
      </c>
      <c r="AL2050" s="142">
        <v>541535.43599999999</v>
      </c>
      <c r="AM2050" s="181">
        <v>107290.625</v>
      </c>
      <c r="AN2050" s="141">
        <v>472737.65499999997</v>
      </c>
      <c r="AO2050" s="140">
        <v>566161.66285714298</v>
      </c>
      <c r="AP2050" s="140">
        <v>128749.07</v>
      </c>
      <c r="AQ2050" s="140">
        <v>128749.0700000004</v>
      </c>
      <c r="AR2050" s="142">
        <v>-592545.96999999962</v>
      </c>
      <c r="AS2050" s="143">
        <v>-0.82150290399889569</v>
      </c>
      <c r="AT2050" s="142">
        <v>0.32000000038533472</v>
      </c>
      <c r="AU2050" s="143">
        <v>2.4854610268863556E-6</v>
      </c>
      <c r="AV2050" s="142">
        <v>-559480.70999999973</v>
      </c>
      <c r="AW2050" s="143">
        <v>-0.81292720288854636</v>
      </c>
      <c r="AX2050" s="142">
        <v>-592545.97</v>
      </c>
      <c r="AY2050" s="143">
        <v>-0.82150290399889614</v>
      </c>
      <c r="AZ2050" s="142">
        <v>0.319999999992433</v>
      </c>
      <c r="BA2050" s="143">
        <v>2.4854610238346624E-6</v>
      </c>
      <c r="BB2050" s="142">
        <v>3.92901711165905E-10</v>
      </c>
      <c r="BC2050" s="143">
        <v>3.051685819291005E-15</v>
      </c>
      <c r="BE2050" s="139">
        <v>10729.089166666699</v>
      </c>
      <c r="BF2050" s="139">
        <v>10729.089166666699</v>
      </c>
      <c r="BG2050" s="139">
        <v>10729.089166666699</v>
      </c>
      <c r="BH2050" s="139">
        <v>10729.089166666699</v>
      </c>
      <c r="BI2050" s="139">
        <v>10729.089166666699</v>
      </c>
      <c r="BJ2050" s="139">
        <v>10729.089166666699</v>
      </c>
      <c r="BK2050" s="139">
        <v>10729.089166666699</v>
      </c>
      <c r="BL2050" s="139">
        <v>10729.089166666699</v>
      </c>
      <c r="BM2050" s="139">
        <v>10729.089166666699</v>
      </c>
      <c r="BN2050" s="139">
        <v>10729.089166666699</v>
      </c>
      <c r="BO2050" s="139">
        <v>10729.089166666699</v>
      </c>
      <c r="BP2050" s="139">
        <v>10729.089166666699</v>
      </c>
      <c r="BQ2050" s="144">
        <v>128749.0700000004</v>
      </c>
    </row>
    <row r="2051" spans="2:96" x14ac:dyDescent="0.25">
      <c r="K2051" s="135" t="s">
        <v>328</v>
      </c>
      <c r="N2051" s="61" t="s">
        <v>3838</v>
      </c>
      <c r="V2051" s="61" t="s">
        <v>549</v>
      </c>
      <c r="W2051" s="61" t="s">
        <v>553</v>
      </c>
      <c r="X2051" s="61">
        <v>405</v>
      </c>
      <c r="AB2051" s="136" t="s">
        <v>387</v>
      </c>
      <c r="AC2051" s="179">
        <v>8450016</v>
      </c>
      <c r="AD2051" s="180" t="s">
        <v>3839</v>
      </c>
      <c r="AE2051" s="139">
        <v>-3469.99</v>
      </c>
      <c r="AF2051" s="17">
        <v>-15120.28</v>
      </c>
      <c r="AG2051" s="17">
        <v>-17283.100000000002</v>
      </c>
      <c r="AH2051" s="140">
        <v>-3748.6599999999949</v>
      </c>
      <c r="AI2051" s="141">
        <v>-6374.23</v>
      </c>
      <c r="AJ2051" s="142">
        <v>-19122.689999999999</v>
      </c>
      <c r="AK2051" s="121">
        <v>-13572.48</v>
      </c>
      <c r="AL2051" s="142">
        <v>-16286.976000000001</v>
      </c>
      <c r="AM2051" s="181">
        <v>-3123.8833333333291</v>
      </c>
      <c r="AN2051" s="141">
        <v>-14197.256666666664</v>
      </c>
      <c r="AO2051" s="140">
        <v>-17124.377142857102</v>
      </c>
      <c r="AP2051" s="140">
        <v>-3748.68</v>
      </c>
      <c r="AQ2051" s="140">
        <v>-3748.6799999999989</v>
      </c>
      <c r="AR2051" s="142">
        <v>15374.01</v>
      </c>
      <c r="AS2051" s="143">
        <v>0.80396691051311298</v>
      </c>
      <c r="AT2051" s="142">
        <v>-2.0000000004074536E-2</v>
      </c>
      <c r="AU2051" s="143">
        <v>-5.335239793439406E-6</v>
      </c>
      <c r="AV2051" s="142">
        <v>13534.420000000004</v>
      </c>
      <c r="AW2051" s="143">
        <v>0.78310141120516585</v>
      </c>
      <c r="AX2051" s="142">
        <v>15374.009999999998</v>
      </c>
      <c r="AY2051" s="143">
        <v>0.80396691051311298</v>
      </c>
      <c r="AZ2051" s="142">
        <v>-2.0000000004984031E-2</v>
      </c>
      <c r="BA2051" s="143">
        <v>-5.335239793682025E-6</v>
      </c>
      <c r="BB2051" s="142">
        <v>9.0949470177292824E-13</v>
      </c>
      <c r="BC2051" s="143">
        <v>2.4261732177004391E-16</v>
      </c>
      <c r="BE2051" s="139">
        <v>-312.39</v>
      </c>
      <c r="BF2051" s="139">
        <v>-312.39</v>
      </c>
      <c r="BG2051" s="139">
        <v>-312.39</v>
      </c>
      <c r="BH2051" s="139">
        <v>-312.39</v>
      </c>
      <c r="BI2051" s="139">
        <v>-312.39</v>
      </c>
      <c r="BJ2051" s="139">
        <v>-312.39</v>
      </c>
      <c r="BK2051" s="139">
        <v>-312.39</v>
      </c>
      <c r="BL2051" s="139">
        <v>-312.39</v>
      </c>
      <c r="BM2051" s="139">
        <v>-312.39</v>
      </c>
      <c r="BN2051" s="139">
        <v>-312.39</v>
      </c>
      <c r="BO2051" s="139">
        <v>-312.39</v>
      </c>
      <c r="BP2051" s="139">
        <v>-312.39</v>
      </c>
      <c r="BQ2051" s="144">
        <v>-3748.6799999999989</v>
      </c>
    </row>
    <row r="2052" spans="2:96" x14ac:dyDescent="0.25">
      <c r="K2052" s="135" t="s">
        <v>328</v>
      </c>
      <c r="N2052" s="61" t="s">
        <v>3840</v>
      </c>
      <c r="V2052" s="61" t="s">
        <v>549</v>
      </c>
      <c r="W2052" s="61" t="s">
        <v>553</v>
      </c>
      <c r="X2052" s="61">
        <v>405</v>
      </c>
      <c r="AB2052" s="136" t="s">
        <v>387</v>
      </c>
      <c r="AC2052" s="179">
        <v>8450017</v>
      </c>
      <c r="AD2052" s="180" t="s">
        <v>3841</v>
      </c>
      <c r="AE2052" s="139">
        <v>250555.24</v>
      </c>
      <c r="AF2052" s="17">
        <v>465612.21999999991</v>
      </c>
      <c r="AG2052" s="17">
        <v>-1012089.79</v>
      </c>
      <c r="AH2052" s="140">
        <v>67115.743333333565</v>
      </c>
      <c r="AI2052" s="141">
        <v>166523.54</v>
      </c>
      <c r="AJ2052" s="142">
        <v>499570.62</v>
      </c>
      <c r="AK2052" s="121">
        <v>298698.81</v>
      </c>
      <c r="AL2052" s="142">
        <v>358438.57200000004</v>
      </c>
      <c r="AM2052" s="181">
        <v>55929.786111111309</v>
      </c>
      <c r="AN2052" s="141">
        <v>309884.76722222223</v>
      </c>
      <c r="AO2052" s="140">
        <v>410456.24571428599</v>
      </c>
      <c r="AP2052" s="140">
        <v>67116.210000000006</v>
      </c>
      <c r="AQ2052" s="140">
        <v>67116.210000000006</v>
      </c>
      <c r="AR2052" s="142">
        <v>-432454.41</v>
      </c>
      <c r="AS2052" s="143">
        <v>-0.86565220748970384</v>
      </c>
      <c r="AT2052" s="142">
        <v>0.46666666644159704</v>
      </c>
      <c r="AU2052" s="143">
        <v>6.9531624513770881E-6</v>
      </c>
      <c r="AV2052" s="142">
        <v>1079206</v>
      </c>
      <c r="AW2052" s="143">
        <v>1.0663144818405885</v>
      </c>
      <c r="AX2052" s="142">
        <v>-432454.41</v>
      </c>
      <c r="AY2052" s="143">
        <v>-0.86565220748970384</v>
      </c>
      <c r="AZ2052" s="142">
        <v>0.46666666644159704</v>
      </c>
      <c r="BA2052" s="143">
        <v>6.9531624513770881E-6</v>
      </c>
      <c r="BB2052" s="142">
        <v>0</v>
      </c>
      <c r="BC2052" s="143">
        <v>0</v>
      </c>
      <c r="BE2052" s="139">
        <v>5593.0174999999999</v>
      </c>
      <c r="BF2052" s="139">
        <v>5593.0174999999999</v>
      </c>
      <c r="BG2052" s="139">
        <v>5593.0174999999999</v>
      </c>
      <c r="BH2052" s="139">
        <v>5593.0174999999999</v>
      </c>
      <c r="BI2052" s="139">
        <v>5593.0174999999999</v>
      </c>
      <c r="BJ2052" s="139">
        <v>5593.0174999999999</v>
      </c>
      <c r="BK2052" s="139">
        <v>5593.0174999999999</v>
      </c>
      <c r="BL2052" s="139">
        <v>5593.0174999999999</v>
      </c>
      <c r="BM2052" s="139">
        <v>5593.0174999999999</v>
      </c>
      <c r="BN2052" s="139">
        <v>5593.0174999999999</v>
      </c>
      <c r="BO2052" s="139">
        <v>5593.0174999999999</v>
      </c>
      <c r="BP2052" s="139">
        <v>5593.0174999999999</v>
      </c>
      <c r="BQ2052" s="144">
        <v>67116.210000000006</v>
      </c>
    </row>
    <row r="2053" spans="2:96" x14ac:dyDescent="0.25">
      <c r="K2053" s="135" t="s">
        <v>328</v>
      </c>
      <c r="N2053" s="61" t="s">
        <v>2189</v>
      </c>
      <c r="V2053" s="61" t="s">
        <v>549</v>
      </c>
      <c r="W2053" s="61" t="s">
        <v>553</v>
      </c>
      <c r="X2053" s="61">
        <v>405</v>
      </c>
      <c r="AB2053" s="136" t="s">
        <v>387</v>
      </c>
      <c r="AC2053" s="179">
        <v>8450018</v>
      </c>
      <c r="AD2053" s="180" t="s">
        <v>2190</v>
      </c>
      <c r="AE2053" s="139">
        <v>0</v>
      </c>
      <c r="AF2053" s="17">
        <v>0</v>
      </c>
      <c r="AG2053" s="17">
        <v>0</v>
      </c>
      <c r="AH2053" s="140">
        <v>0</v>
      </c>
      <c r="AI2053" s="141">
        <v>13816.96</v>
      </c>
      <c r="AJ2053" s="142">
        <v>41450.879999999997</v>
      </c>
      <c r="AK2053" s="121">
        <v>34683.81</v>
      </c>
      <c r="AL2053" s="142">
        <v>41620.572</v>
      </c>
      <c r="AM2053" s="181">
        <v>0</v>
      </c>
      <c r="AN2053" s="141">
        <v>34683.81</v>
      </c>
      <c r="AO2053" s="140">
        <v>27794.639999999999</v>
      </c>
      <c r="AP2053" s="140">
        <v>13816.96</v>
      </c>
      <c r="AQ2053" s="140">
        <v>13816.959999999961</v>
      </c>
      <c r="AR2053" s="142">
        <v>-27633.920000000035</v>
      </c>
      <c r="AS2053" s="143">
        <v>-0.66666666666666752</v>
      </c>
      <c r="AT2053" s="142">
        <v>13816.959999999961</v>
      </c>
      <c r="AU2053" s="143">
        <v>0</v>
      </c>
      <c r="AV2053" s="142">
        <v>13816.959999999961</v>
      </c>
      <c r="AW2053" s="143">
        <v>0</v>
      </c>
      <c r="AX2053" s="142">
        <v>-27633.919999999998</v>
      </c>
      <c r="AY2053" s="143">
        <v>-0.66666666666666663</v>
      </c>
      <c r="AZ2053" s="142">
        <v>13816.96</v>
      </c>
      <c r="BA2053" s="143">
        <v>0</v>
      </c>
      <c r="BB2053" s="142">
        <v>-3.8198777474462986E-11</v>
      </c>
      <c r="BC2053" s="143">
        <v>-2.7646296634326933E-15</v>
      </c>
      <c r="BE2053" s="139">
        <v>1151.41333333333</v>
      </c>
      <c r="BF2053" s="139">
        <v>1151.41333333333</v>
      </c>
      <c r="BG2053" s="139">
        <v>1151.41333333333</v>
      </c>
      <c r="BH2053" s="139">
        <v>1151.41333333333</v>
      </c>
      <c r="BI2053" s="139">
        <v>1151.41333333333</v>
      </c>
      <c r="BJ2053" s="139">
        <v>1151.41333333333</v>
      </c>
      <c r="BK2053" s="139">
        <v>1151.41333333333</v>
      </c>
      <c r="BL2053" s="139">
        <v>1151.41333333333</v>
      </c>
      <c r="BM2053" s="139">
        <v>1151.41333333333</v>
      </c>
      <c r="BN2053" s="139">
        <v>1151.41333333333</v>
      </c>
      <c r="BO2053" s="139">
        <v>1151.41333333333</v>
      </c>
      <c r="BP2053" s="139">
        <v>1151.41333333333</v>
      </c>
      <c r="BQ2053" s="144">
        <v>13816.959999999961</v>
      </c>
    </row>
    <row r="2054" spans="2:96" x14ac:dyDescent="0.25">
      <c r="K2054" s="135" t="s">
        <v>328</v>
      </c>
      <c r="N2054" s="61" t="s">
        <v>2191</v>
      </c>
      <c r="V2054" s="61" t="s">
        <v>549</v>
      </c>
      <c r="W2054" s="61" t="s">
        <v>553</v>
      </c>
      <c r="X2054" s="61">
        <v>405</v>
      </c>
      <c r="AB2054" s="136" t="s">
        <v>387</v>
      </c>
      <c r="AC2054" s="179">
        <v>8450019</v>
      </c>
      <c r="AD2054" s="180" t="s">
        <v>2192</v>
      </c>
      <c r="AE2054" s="139">
        <v>0</v>
      </c>
      <c r="AF2054" s="17">
        <v>0</v>
      </c>
      <c r="AG2054" s="17">
        <v>75383.45</v>
      </c>
      <c r="AH2054" s="140">
        <v>0</v>
      </c>
      <c r="AI2054" s="141">
        <v>103220.58000000002</v>
      </c>
      <c r="AJ2054" s="142">
        <v>309661.74000000005</v>
      </c>
      <c r="AK2054" s="121">
        <v>183228.84000000003</v>
      </c>
      <c r="AL2054" s="142">
        <v>219874.60800000001</v>
      </c>
      <c r="AM2054" s="181">
        <v>0</v>
      </c>
      <c r="AN2054" s="141">
        <v>183228.84000000003</v>
      </c>
      <c r="AO2054" s="140">
        <v>245170.57714285699</v>
      </c>
      <c r="AP2054" s="140">
        <v>103221.03000000001</v>
      </c>
      <c r="AQ2054" s="140">
        <v>103221.03000000001</v>
      </c>
      <c r="AR2054" s="142">
        <v>-206440.71000000002</v>
      </c>
      <c r="AS2054" s="143">
        <v>-0.66666521346808938</v>
      </c>
      <c r="AT2054" s="142">
        <v>103221.03000000001</v>
      </c>
      <c r="AU2054" s="143">
        <v>0</v>
      </c>
      <c r="AV2054" s="142">
        <v>27837.580000000016</v>
      </c>
      <c r="AW2054" s="143">
        <v>0.36927972917132362</v>
      </c>
      <c r="AX2054" s="142">
        <v>-206440.71000000002</v>
      </c>
      <c r="AY2054" s="143">
        <v>-0.66666521346808938</v>
      </c>
      <c r="AZ2054" s="142">
        <v>103221.03000000001</v>
      </c>
      <c r="BA2054" s="143">
        <v>0</v>
      </c>
      <c r="BB2054" s="142">
        <v>0</v>
      </c>
      <c r="BC2054" s="143">
        <v>0</v>
      </c>
      <c r="BE2054" s="139">
        <v>8601.7525000000005</v>
      </c>
      <c r="BF2054" s="139">
        <v>8601.7525000000005</v>
      </c>
      <c r="BG2054" s="139">
        <v>8601.7525000000005</v>
      </c>
      <c r="BH2054" s="139">
        <v>8601.7525000000005</v>
      </c>
      <c r="BI2054" s="139">
        <v>8601.7525000000005</v>
      </c>
      <c r="BJ2054" s="139">
        <v>8601.7525000000005</v>
      </c>
      <c r="BK2054" s="139">
        <v>8601.7525000000005</v>
      </c>
      <c r="BL2054" s="139">
        <v>8601.7525000000005</v>
      </c>
      <c r="BM2054" s="139">
        <v>8601.7525000000005</v>
      </c>
      <c r="BN2054" s="139">
        <v>8601.7525000000005</v>
      </c>
      <c r="BO2054" s="139">
        <v>8601.7525000000005</v>
      </c>
      <c r="BP2054" s="139">
        <v>8601.7525000000005</v>
      </c>
      <c r="BQ2054" s="144">
        <v>103221.03000000001</v>
      </c>
    </row>
    <row r="2055" spans="2:96" x14ac:dyDescent="0.25">
      <c r="K2055" s="135" t="s">
        <v>328</v>
      </c>
      <c r="N2055" s="61" t="s">
        <v>2193</v>
      </c>
      <c r="V2055" s="61" t="s">
        <v>549</v>
      </c>
      <c r="W2055" s="61" t="s">
        <v>553</v>
      </c>
      <c r="X2055" s="61">
        <v>405</v>
      </c>
      <c r="AB2055" s="136" t="s">
        <v>387</v>
      </c>
      <c r="AC2055" s="179">
        <v>8450020</v>
      </c>
      <c r="AD2055" s="180" t="s">
        <v>2194</v>
      </c>
      <c r="AE2055" s="139">
        <v>0</v>
      </c>
      <c r="AF2055" s="17">
        <v>0</v>
      </c>
      <c r="AG2055" s="17">
        <v>0</v>
      </c>
      <c r="AH2055" s="140">
        <v>0</v>
      </c>
      <c r="AI2055" s="141">
        <v>-8.84</v>
      </c>
      <c r="AJ2055" s="142">
        <v>-26.52</v>
      </c>
      <c r="AK2055" s="121">
        <v>-20.55</v>
      </c>
      <c r="AL2055" s="142">
        <v>-24.660000000000004</v>
      </c>
      <c r="AM2055" s="181">
        <v>0</v>
      </c>
      <c r="AN2055" s="141">
        <v>-20.55</v>
      </c>
      <c r="AO2055" s="140">
        <v>-25.748571428571399</v>
      </c>
      <c r="AP2055" s="140">
        <v>-8.84</v>
      </c>
      <c r="AQ2055" s="140">
        <v>-8.8400000000000052</v>
      </c>
      <c r="AR2055" s="142">
        <v>17.679999999999993</v>
      </c>
      <c r="AS2055" s="143">
        <v>0.66666666666666641</v>
      </c>
      <c r="AT2055" s="142">
        <v>-8.8400000000000052</v>
      </c>
      <c r="AU2055" s="143">
        <v>0</v>
      </c>
      <c r="AV2055" s="142">
        <v>-8.8400000000000052</v>
      </c>
      <c r="AW2055" s="143">
        <v>0</v>
      </c>
      <c r="AX2055" s="142">
        <v>17.68</v>
      </c>
      <c r="AY2055" s="143">
        <v>0.66666666666666663</v>
      </c>
      <c r="AZ2055" s="142">
        <v>-8.84</v>
      </c>
      <c r="BA2055" s="143">
        <v>0</v>
      </c>
      <c r="BB2055" s="142">
        <v>-5.3290705182007514E-15</v>
      </c>
      <c r="BC2055" s="143">
        <v>-6.0283603147067326E-16</v>
      </c>
      <c r="BE2055" s="139">
        <v>-0.73666666666666702</v>
      </c>
      <c r="BF2055" s="139">
        <v>-0.73666666666666702</v>
      </c>
      <c r="BG2055" s="139">
        <v>-0.73666666666666702</v>
      </c>
      <c r="BH2055" s="139">
        <v>-0.73666666666666702</v>
      </c>
      <c r="BI2055" s="139">
        <v>-0.73666666666666702</v>
      </c>
      <c r="BJ2055" s="139">
        <v>-0.73666666666666702</v>
      </c>
      <c r="BK2055" s="139">
        <v>-0.73666666666666702</v>
      </c>
      <c r="BL2055" s="139">
        <v>-0.73666666666666702</v>
      </c>
      <c r="BM2055" s="139">
        <v>-0.73666666666666702</v>
      </c>
      <c r="BN2055" s="139">
        <v>-0.73666666666666702</v>
      </c>
      <c r="BO2055" s="139">
        <v>-0.73666666666666702</v>
      </c>
      <c r="BP2055" s="139">
        <v>-0.73666666666666702</v>
      </c>
      <c r="BQ2055" s="144">
        <v>-8.8400000000000052</v>
      </c>
    </row>
    <row r="2056" spans="2:96" x14ac:dyDescent="0.25">
      <c r="K2056" s="135" t="s">
        <v>328</v>
      </c>
      <c r="N2056" s="61" t="s">
        <v>2195</v>
      </c>
      <c r="V2056" s="61" t="s">
        <v>549</v>
      </c>
      <c r="W2056" s="61" t="s">
        <v>553</v>
      </c>
      <c r="X2056" s="61">
        <v>405</v>
      </c>
      <c r="AB2056" s="136" t="s">
        <v>387</v>
      </c>
      <c r="AC2056" s="179">
        <v>8450021</v>
      </c>
      <c r="AD2056" s="180" t="s">
        <v>2196</v>
      </c>
      <c r="AE2056" s="139">
        <v>0</v>
      </c>
      <c r="AF2056" s="17">
        <v>0</v>
      </c>
      <c r="AG2056" s="17">
        <v>0</v>
      </c>
      <c r="AH2056" s="140">
        <v>0</v>
      </c>
      <c r="AI2056" s="141">
        <v>19.899999999999999</v>
      </c>
      <c r="AJ2056" s="142">
        <v>59.699999999999996</v>
      </c>
      <c r="AK2056" s="121">
        <v>15721.900000000001</v>
      </c>
      <c r="AL2056" s="142">
        <v>18866.28</v>
      </c>
      <c r="AM2056" s="181">
        <v>0</v>
      </c>
      <c r="AN2056" s="141">
        <v>15721.900000000001</v>
      </c>
      <c r="AO2056" s="140">
        <v>9360.9257142857095</v>
      </c>
      <c r="AP2056" s="140">
        <v>19.899999999999999</v>
      </c>
      <c r="AQ2056" s="140">
        <v>19.899999999999963</v>
      </c>
      <c r="AR2056" s="142">
        <v>-39.800000000000033</v>
      </c>
      <c r="AS2056" s="143">
        <v>-0.6666666666666673</v>
      </c>
      <c r="AT2056" s="142">
        <v>19.899999999999963</v>
      </c>
      <c r="AU2056" s="143">
        <v>0</v>
      </c>
      <c r="AV2056" s="142">
        <v>19.899999999999963</v>
      </c>
      <c r="AW2056" s="143">
        <v>0</v>
      </c>
      <c r="AX2056" s="142">
        <v>-39.799999999999997</v>
      </c>
      <c r="AY2056" s="143">
        <v>-0.66666666666666663</v>
      </c>
      <c r="AZ2056" s="142">
        <v>19.899999999999999</v>
      </c>
      <c r="BA2056" s="143">
        <v>0</v>
      </c>
      <c r="BB2056" s="142">
        <v>-3.5527136788005009E-14</v>
      </c>
      <c r="BC2056" s="143">
        <v>-1.7852832556786439E-15</v>
      </c>
      <c r="BE2056" s="139">
        <v>1.6583333333333301</v>
      </c>
      <c r="BF2056" s="139">
        <v>1.6583333333333301</v>
      </c>
      <c r="BG2056" s="139">
        <v>1.6583333333333301</v>
      </c>
      <c r="BH2056" s="139">
        <v>1.6583333333333301</v>
      </c>
      <c r="BI2056" s="139">
        <v>1.6583333333333301</v>
      </c>
      <c r="BJ2056" s="139">
        <v>1.6583333333333301</v>
      </c>
      <c r="BK2056" s="139">
        <v>1.6583333333333301</v>
      </c>
      <c r="BL2056" s="139">
        <v>1.6583333333333301</v>
      </c>
      <c r="BM2056" s="139">
        <v>1.6583333333333301</v>
      </c>
      <c r="BN2056" s="139">
        <v>1.6583333333333301</v>
      </c>
      <c r="BO2056" s="139">
        <v>1.6583333333333301</v>
      </c>
      <c r="BP2056" s="139">
        <v>1.6583333333333301</v>
      </c>
      <c r="BQ2056" s="144">
        <v>19.899999999999963</v>
      </c>
    </row>
    <row r="2057" spans="2:96" x14ac:dyDescent="0.25">
      <c r="K2057" s="135" t="s">
        <v>328</v>
      </c>
      <c r="N2057" s="61" t="s">
        <v>3842</v>
      </c>
      <c r="V2057" s="61" t="s">
        <v>549</v>
      </c>
      <c r="W2057" s="61" t="s">
        <v>553</v>
      </c>
      <c r="X2057" s="61">
        <v>405</v>
      </c>
      <c r="AB2057" s="136" t="s">
        <v>387</v>
      </c>
      <c r="AC2057" s="179">
        <v>250030009530</v>
      </c>
      <c r="AD2057" s="180" t="s">
        <v>3843</v>
      </c>
      <c r="AE2057" s="139">
        <v>864352.4</v>
      </c>
      <c r="AF2057" s="17">
        <v>0</v>
      </c>
      <c r="AG2057" s="17">
        <v>0</v>
      </c>
      <c r="AH2057" s="140">
        <v>0</v>
      </c>
      <c r="AI2057" s="141">
        <v>0</v>
      </c>
      <c r="AJ2057" s="142">
        <v>0</v>
      </c>
      <c r="AK2057" s="121">
        <v>0</v>
      </c>
      <c r="AL2057" s="142">
        <v>0</v>
      </c>
      <c r="AM2057" s="181">
        <v>0</v>
      </c>
      <c r="AN2057" s="141">
        <v>0</v>
      </c>
      <c r="AO2057" s="140">
        <v>0</v>
      </c>
      <c r="AP2057" s="140">
        <v>0</v>
      </c>
      <c r="AQ2057" s="140">
        <v>0</v>
      </c>
      <c r="AR2057" s="142">
        <v>0</v>
      </c>
      <c r="AS2057" s="143">
        <v>0</v>
      </c>
      <c r="AT2057" s="142">
        <v>0</v>
      </c>
      <c r="AU2057" s="143">
        <v>0</v>
      </c>
      <c r="AV2057" s="142">
        <v>0</v>
      </c>
      <c r="AW2057" s="143">
        <v>0</v>
      </c>
      <c r="AX2057" s="142">
        <v>0</v>
      </c>
      <c r="AY2057" s="143">
        <v>0</v>
      </c>
      <c r="AZ2057" s="142">
        <v>0</v>
      </c>
      <c r="BA2057" s="143">
        <v>0</v>
      </c>
      <c r="BB2057" s="142">
        <v>0</v>
      </c>
      <c r="BC2057" s="143">
        <v>0</v>
      </c>
      <c r="BE2057" s="139">
        <v>0</v>
      </c>
      <c r="BF2057" s="139">
        <v>0</v>
      </c>
      <c r="BG2057" s="139">
        <v>0</v>
      </c>
      <c r="BH2057" s="139">
        <v>0</v>
      </c>
      <c r="BI2057" s="139">
        <v>0</v>
      </c>
      <c r="BJ2057" s="139">
        <v>0</v>
      </c>
      <c r="BK2057" s="139">
        <v>0</v>
      </c>
      <c r="BL2057" s="139">
        <v>0</v>
      </c>
      <c r="BM2057" s="139">
        <v>0</v>
      </c>
      <c r="BN2057" s="139">
        <v>0</v>
      </c>
      <c r="BO2057" s="139">
        <v>0</v>
      </c>
      <c r="BP2057" s="139">
        <v>0</v>
      </c>
      <c r="BQ2057" s="144">
        <v>0</v>
      </c>
    </row>
    <row r="2058" spans="2:96" ht="18.75" hidden="1" x14ac:dyDescent="0.3">
      <c r="B2058" s="120" t="s">
        <v>318</v>
      </c>
      <c r="C2058" s="120" t="s">
        <v>318</v>
      </c>
      <c r="J2058" s="120" t="s">
        <v>318</v>
      </c>
      <c r="K2058" s="135" t="s">
        <v>321</v>
      </c>
      <c r="N2058" s="61" t="s">
        <v>323</v>
      </c>
      <c r="AC2058" s="145"/>
      <c r="AD2058" s="165"/>
      <c r="AE2058" s="17"/>
      <c r="AI2058" s="163"/>
      <c r="AS2058" s="61"/>
      <c r="AU2058" s="61"/>
      <c r="AW2058" s="61"/>
      <c r="AY2058" s="61"/>
      <c r="BA2058" s="61"/>
      <c r="BB2058" s="61"/>
      <c r="BC2058" s="61"/>
      <c r="BE2058" s="17"/>
      <c r="BF2058" s="17"/>
      <c r="BG2058" s="17"/>
      <c r="BH2058" s="17"/>
      <c r="BI2058" s="17"/>
      <c r="BJ2058" s="17"/>
      <c r="BK2058" s="17"/>
      <c r="BL2058" s="17"/>
      <c r="BM2058" s="17"/>
      <c r="BN2058" s="17"/>
      <c r="BO2058" s="17"/>
      <c r="BP2058" s="17"/>
      <c r="BQ2058" s="166"/>
    </row>
    <row r="2059" spans="2:96" ht="17.25" x14ac:dyDescent="0.3">
      <c r="K2059" s="135" t="s">
        <v>325</v>
      </c>
      <c r="V2059" s="61" t="s">
        <v>549</v>
      </c>
      <c r="W2059" s="61" t="s">
        <v>553</v>
      </c>
      <c r="AB2059" s="136" t="s">
        <v>387</v>
      </c>
      <c r="AC2059" s="167" t="s">
        <v>2197</v>
      </c>
      <c r="AD2059" s="138"/>
      <c r="AE2059" s="168">
        <v>776884.35999999987</v>
      </c>
      <c r="AF2059" s="168">
        <v>-5319680.9100000011</v>
      </c>
      <c r="AG2059" s="168">
        <v>3103460.4299999997</v>
      </c>
      <c r="AH2059" s="169">
        <v>1105472.9199999997</v>
      </c>
      <c r="AI2059" s="170">
        <v>2275093.1</v>
      </c>
      <c r="AJ2059" s="169">
        <v>6825279.3000000007</v>
      </c>
      <c r="AK2059" s="170">
        <v>4447091.2799999993</v>
      </c>
      <c r="AL2059" s="169">
        <v>5336509.5359999985</v>
      </c>
      <c r="AM2059" s="170">
        <v>921227.433333333</v>
      </c>
      <c r="AN2059" s="170">
        <v>4631336.7666666657</v>
      </c>
      <c r="AO2059" s="169">
        <v>4678799.1085714251</v>
      </c>
      <c r="AP2059" s="169">
        <v>1222522.3499999999</v>
      </c>
      <c r="AQ2059" s="169">
        <v>1222522.3500000001</v>
      </c>
      <c r="AR2059" s="169">
        <v>-5602756.9500000011</v>
      </c>
      <c r="AS2059" s="171">
        <v>-0.82088317616540618</v>
      </c>
      <c r="AT2059" s="169">
        <v>117049.4300000004</v>
      </c>
      <c r="AU2059" s="171">
        <v>0.10588177049149285</v>
      </c>
      <c r="AV2059" s="169">
        <v>-1880938.0799999996</v>
      </c>
      <c r="AW2059" s="171">
        <v>-0.60607767439780114</v>
      </c>
      <c r="AX2059" s="169">
        <v>-5602756.9500000011</v>
      </c>
      <c r="AY2059" s="171">
        <v>-0.82088317616540618</v>
      </c>
      <c r="AZ2059" s="169">
        <v>117049.43000000017</v>
      </c>
      <c r="BA2059" s="171">
        <v>0.10588177049149264</v>
      </c>
      <c r="BB2059" s="169">
        <v>2.3283064365386963E-10</v>
      </c>
      <c r="BC2059" s="171">
        <v>1.904510323707944E-16</v>
      </c>
      <c r="BE2059" s="168">
        <v>101876.86250000002</v>
      </c>
      <c r="BF2059" s="168">
        <v>101876.86250000002</v>
      </c>
      <c r="BG2059" s="168">
        <v>101876.86250000002</v>
      </c>
      <c r="BH2059" s="168">
        <v>101876.86250000002</v>
      </c>
      <c r="BI2059" s="168">
        <v>101876.86250000002</v>
      </c>
      <c r="BJ2059" s="168">
        <v>101876.86250000002</v>
      </c>
      <c r="BK2059" s="168">
        <v>101876.86250000002</v>
      </c>
      <c r="BL2059" s="168">
        <v>101876.86250000002</v>
      </c>
      <c r="BM2059" s="168">
        <v>101876.86250000002</v>
      </c>
      <c r="BN2059" s="168">
        <v>101876.86250000002</v>
      </c>
      <c r="BO2059" s="168">
        <v>101876.86250000002</v>
      </c>
      <c r="BP2059" s="168">
        <v>101876.86250000002</v>
      </c>
      <c r="BQ2059" s="172">
        <v>1222522.3500000001</v>
      </c>
    </row>
    <row r="2060" spans="2:96" ht="18.75" x14ac:dyDescent="0.3">
      <c r="K2060" s="135" t="s">
        <v>325</v>
      </c>
      <c r="AC2060" s="145"/>
      <c r="AD2060" s="173"/>
      <c r="AE2060" s="174"/>
      <c r="AI2060" s="175"/>
      <c r="AS2060" s="61"/>
      <c r="AU2060" s="61"/>
      <c r="AW2060" s="61"/>
      <c r="AY2060" s="61"/>
      <c r="BA2060" s="61"/>
      <c r="BB2060" s="61"/>
      <c r="BC2060" s="61"/>
      <c r="BE2060" s="174"/>
      <c r="BF2060" s="174"/>
      <c r="BG2060" s="174"/>
      <c r="BH2060" s="174"/>
      <c r="BI2060" s="174"/>
      <c r="BJ2060" s="174"/>
      <c r="BK2060" s="174"/>
      <c r="BL2060" s="174"/>
      <c r="BM2060" s="174"/>
      <c r="BN2060" s="174"/>
      <c r="BO2060" s="174"/>
      <c r="BP2060" s="174"/>
      <c r="BQ2060" s="176"/>
    </row>
    <row r="2061" spans="2:96" ht="18.75" x14ac:dyDescent="0.3">
      <c r="K2061" s="135" t="s">
        <v>325</v>
      </c>
      <c r="M2061" s="61" t="s">
        <v>555</v>
      </c>
      <c r="N2061" s="61" t="s">
        <v>2198</v>
      </c>
      <c r="V2061" s="61" t="s">
        <v>549</v>
      </c>
      <c r="W2061" s="61" t="s">
        <v>556</v>
      </c>
      <c r="X2061" s="61">
        <v>406</v>
      </c>
      <c r="AB2061" s="136" t="s">
        <v>387</v>
      </c>
      <c r="AC2061" s="162" t="s">
        <v>557</v>
      </c>
      <c r="AD2061" s="138"/>
      <c r="AE2061" s="39"/>
      <c r="AI2061" s="163"/>
      <c r="AS2061" s="61"/>
      <c r="AU2061" s="61"/>
      <c r="AW2061" s="61"/>
      <c r="AY2061" s="61"/>
      <c r="BA2061" s="61"/>
      <c r="BB2061" s="61"/>
      <c r="BC2061" s="61"/>
      <c r="BE2061" s="39"/>
      <c r="BF2061" s="39"/>
      <c r="BG2061" s="39"/>
      <c r="BH2061" s="39"/>
      <c r="BI2061" s="39"/>
      <c r="BJ2061" s="39"/>
      <c r="BK2061" s="39"/>
      <c r="BL2061" s="39"/>
      <c r="BM2061" s="39"/>
      <c r="BN2061" s="39"/>
      <c r="BO2061" s="39"/>
      <c r="BP2061" s="39"/>
      <c r="BQ2061" s="164"/>
      <c r="BS2061" s="61">
        <v>0</v>
      </c>
      <c r="BT2061" s="61">
        <v>-156296.61000000004</v>
      </c>
      <c r="BU2061" s="61">
        <v>0</v>
      </c>
      <c r="BV2061" s="61">
        <v>-5473.7233333333688</v>
      </c>
      <c r="BW2061" s="61">
        <v>0</v>
      </c>
      <c r="BX2061" s="61">
        <v>0</v>
      </c>
      <c r="BY2061" s="61">
        <v>0</v>
      </c>
      <c r="BZ2061" s="61">
        <v>0</v>
      </c>
      <c r="CA2061" s="61">
        <v>-4561.4361111111402</v>
      </c>
      <c r="CB2061" s="61">
        <v>-912.28722222222859</v>
      </c>
      <c r="CC2061" s="61">
        <v>0</v>
      </c>
      <c r="CD2061" s="61">
        <v>0</v>
      </c>
      <c r="CE2061" s="61">
        <v>0</v>
      </c>
      <c r="CG2061" s="61">
        <v>0</v>
      </c>
      <c r="CH2061" s="61">
        <v>0</v>
      </c>
      <c r="CI2061" s="61">
        <v>0</v>
      </c>
      <c r="CJ2061" s="61">
        <v>0</v>
      </c>
      <c r="CK2061" s="61">
        <v>0</v>
      </c>
      <c r="CL2061" s="61">
        <v>0</v>
      </c>
      <c r="CM2061" s="61">
        <v>0</v>
      </c>
      <c r="CN2061" s="61">
        <v>0</v>
      </c>
      <c r="CO2061" s="61">
        <v>0</v>
      </c>
      <c r="CP2061" s="61">
        <v>0</v>
      </c>
      <c r="CQ2061" s="61">
        <v>0</v>
      </c>
      <c r="CR2061" s="61">
        <v>0</v>
      </c>
    </row>
    <row r="2062" spans="2:96" x14ac:dyDescent="0.25">
      <c r="K2062" s="135" t="s">
        <v>328</v>
      </c>
      <c r="N2062" s="61" t="s">
        <v>2199</v>
      </c>
      <c r="V2062" s="61" t="s">
        <v>549</v>
      </c>
      <c r="W2062" s="61" t="s">
        <v>556</v>
      </c>
      <c r="X2062" s="61">
        <v>406</v>
      </c>
      <c r="AB2062" s="136" t="s">
        <v>387</v>
      </c>
      <c r="AC2062" s="179">
        <v>8475100</v>
      </c>
      <c r="AD2062" s="180" t="s">
        <v>2200</v>
      </c>
      <c r="AE2062" s="139">
        <v>0</v>
      </c>
      <c r="AF2062" s="17">
        <v>-156296.61000000004</v>
      </c>
      <c r="AG2062" s="17">
        <v>0</v>
      </c>
      <c r="AH2062" s="140">
        <v>-5473.7233333333688</v>
      </c>
      <c r="AI2062" s="141">
        <v>0</v>
      </c>
      <c r="AJ2062" s="142">
        <v>0</v>
      </c>
      <c r="AK2062" s="121">
        <v>0</v>
      </c>
      <c r="AL2062" s="142">
        <v>0</v>
      </c>
      <c r="AM2062" s="181">
        <v>-4561.4361111111402</v>
      </c>
      <c r="AN2062" s="141">
        <v>-912.28722222222859</v>
      </c>
      <c r="AO2062" s="140">
        <v>0</v>
      </c>
      <c r="AP2062" s="140">
        <v>0</v>
      </c>
      <c r="AQ2062" s="140">
        <v>0</v>
      </c>
      <c r="AR2062" s="142">
        <v>0</v>
      </c>
      <c r="AS2062" s="143">
        <v>0</v>
      </c>
      <c r="AT2062" s="142">
        <v>5473.7233333333688</v>
      </c>
      <c r="AU2062" s="143">
        <v>1</v>
      </c>
      <c r="AV2062" s="142">
        <v>0</v>
      </c>
      <c r="AW2062" s="143">
        <v>0</v>
      </c>
      <c r="AX2062" s="142">
        <v>0</v>
      </c>
      <c r="AY2062" s="143">
        <v>0</v>
      </c>
      <c r="AZ2062" s="142">
        <v>5473.7233333333688</v>
      </c>
      <c r="BA2062" s="143">
        <v>1</v>
      </c>
      <c r="BB2062" s="142">
        <v>0</v>
      </c>
      <c r="BC2062" s="143">
        <v>0</v>
      </c>
      <c r="BE2062" s="139">
        <v>0</v>
      </c>
      <c r="BF2062" s="139">
        <v>0</v>
      </c>
      <c r="BG2062" s="139">
        <v>0</v>
      </c>
      <c r="BH2062" s="139">
        <v>0</v>
      </c>
      <c r="BI2062" s="139">
        <v>0</v>
      </c>
      <c r="BJ2062" s="139">
        <v>0</v>
      </c>
      <c r="BK2062" s="139">
        <v>0</v>
      </c>
      <c r="BL2062" s="139">
        <v>0</v>
      </c>
      <c r="BM2062" s="139">
        <v>0</v>
      </c>
      <c r="BN2062" s="139">
        <v>0</v>
      </c>
      <c r="BO2062" s="139">
        <v>0</v>
      </c>
      <c r="BP2062" s="139">
        <v>0</v>
      </c>
      <c r="BQ2062" s="144">
        <v>0</v>
      </c>
    </row>
    <row r="2063" spans="2:96" ht="18.75" hidden="1" x14ac:dyDescent="0.3">
      <c r="B2063" s="120" t="s">
        <v>318</v>
      </c>
      <c r="C2063" s="120" t="s">
        <v>318</v>
      </c>
      <c r="J2063" s="120" t="s">
        <v>318</v>
      </c>
      <c r="K2063" s="135" t="s">
        <v>321</v>
      </c>
      <c r="N2063" s="61" t="s">
        <v>323</v>
      </c>
      <c r="AC2063" s="145"/>
      <c r="AD2063" s="165"/>
      <c r="AE2063" s="17"/>
      <c r="AI2063" s="163"/>
      <c r="AS2063" s="61"/>
      <c r="AU2063" s="61"/>
      <c r="AW2063" s="61"/>
      <c r="AY2063" s="61"/>
      <c r="BA2063" s="61"/>
      <c r="BB2063" s="61"/>
      <c r="BC2063" s="61"/>
      <c r="BE2063" s="17"/>
      <c r="BF2063" s="17"/>
      <c r="BG2063" s="17"/>
      <c r="BH2063" s="17"/>
      <c r="BI2063" s="17"/>
      <c r="BJ2063" s="17"/>
      <c r="BK2063" s="17"/>
      <c r="BL2063" s="17"/>
      <c r="BM2063" s="17"/>
      <c r="BN2063" s="17"/>
      <c r="BO2063" s="17"/>
      <c r="BP2063" s="17"/>
      <c r="BQ2063" s="166"/>
    </row>
    <row r="2064" spans="2:96" ht="17.25" x14ac:dyDescent="0.3">
      <c r="K2064" s="135" t="s">
        <v>325</v>
      </c>
      <c r="V2064" s="61" t="s">
        <v>549</v>
      </c>
      <c r="W2064" s="61" t="s">
        <v>556</v>
      </c>
      <c r="AB2064" s="136" t="s">
        <v>387</v>
      </c>
      <c r="AC2064" s="167" t="s">
        <v>2201</v>
      </c>
      <c r="AD2064" s="138"/>
      <c r="AE2064" s="168">
        <v>0</v>
      </c>
      <c r="AF2064" s="168">
        <v>-156296.61000000004</v>
      </c>
      <c r="AG2064" s="168">
        <v>0</v>
      </c>
      <c r="AH2064" s="169">
        <v>-5473.7233333333688</v>
      </c>
      <c r="AI2064" s="170">
        <v>0</v>
      </c>
      <c r="AJ2064" s="169">
        <v>0</v>
      </c>
      <c r="AK2064" s="170">
        <v>0</v>
      </c>
      <c r="AL2064" s="169">
        <v>0</v>
      </c>
      <c r="AM2064" s="170">
        <v>-4561.4361111111402</v>
      </c>
      <c r="AN2064" s="170">
        <v>-912.28722222222859</v>
      </c>
      <c r="AO2064" s="169">
        <v>0</v>
      </c>
      <c r="AP2064" s="169">
        <v>0</v>
      </c>
      <c r="AQ2064" s="169">
        <v>0</v>
      </c>
      <c r="AR2064" s="169">
        <v>0</v>
      </c>
      <c r="AS2064" s="171">
        <v>0</v>
      </c>
      <c r="AT2064" s="169">
        <v>5473.7233333333688</v>
      </c>
      <c r="AU2064" s="171">
        <v>1</v>
      </c>
      <c r="AV2064" s="169">
        <v>0</v>
      </c>
      <c r="AW2064" s="171">
        <v>0</v>
      </c>
      <c r="AX2064" s="169">
        <v>0</v>
      </c>
      <c r="AY2064" s="171">
        <v>0</v>
      </c>
      <c r="AZ2064" s="169">
        <v>5473.7233333333688</v>
      </c>
      <c r="BA2064" s="171">
        <v>1</v>
      </c>
      <c r="BB2064" s="169">
        <v>0</v>
      </c>
      <c r="BC2064" s="171">
        <v>0</v>
      </c>
      <c r="BE2064" s="168">
        <v>0</v>
      </c>
      <c r="BF2064" s="168">
        <v>0</v>
      </c>
      <c r="BG2064" s="168">
        <v>0</v>
      </c>
      <c r="BH2064" s="168">
        <v>0</v>
      </c>
      <c r="BI2064" s="168">
        <v>0</v>
      </c>
      <c r="BJ2064" s="168">
        <v>0</v>
      </c>
      <c r="BK2064" s="168">
        <v>0</v>
      </c>
      <c r="BL2064" s="168">
        <v>0</v>
      </c>
      <c r="BM2064" s="168">
        <v>0</v>
      </c>
      <c r="BN2064" s="168">
        <v>0</v>
      </c>
      <c r="BO2064" s="168">
        <v>0</v>
      </c>
      <c r="BP2064" s="168">
        <v>0</v>
      </c>
      <c r="BQ2064" s="172">
        <v>0</v>
      </c>
    </row>
    <row r="2065" spans="2:96" ht="18.75" x14ac:dyDescent="0.3">
      <c r="K2065" s="135" t="s">
        <v>325</v>
      </c>
      <c r="AC2065" s="145"/>
      <c r="AD2065" s="173"/>
      <c r="AE2065" s="174"/>
      <c r="AI2065" s="175"/>
      <c r="AS2065" s="61"/>
      <c r="AU2065" s="61"/>
      <c r="AW2065" s="61"/>
      <c r="AY2065" s="61"/>
      <c r="BA2065" s="61"/>
      <c r="BB2065" s="61"/>
      <c r="BC2065" s="61"/>
      <c r="BE2065" s="174"/>
      <c r="BF2065" s="174"/>
      <c r="BG2065" s="174"/>
      <c r="BH2065" s="174"/>
      <c r="BI2065" s="174"/>
      <c r="BJ2065" s="174"/>
      <c r="BK2065" s="174"/>
      <c r="BL2065" s="174"/>
      <c r="BM2065" s="174"/>
      <c r="BN2065" s="174"/>
      <c r="BO2065" s="174"/>
      <c r="BP2065" s="174"/>
      <c r="BQ2065" s="176"/>
    </row>
    <row r="2066" spans="2:96" ht="18.75" x14ac:dyDescent="0.3">
      <c r="K2066" s="135" t="s">
        <v>325</v>
      </c>
      <c r="M2066" s="61" t="s">
        <v>558</v>
      </c>
      <c r="N2066" s="61" t="s">
        <v>2202</v>
      </c>
      <c r="V2066" s="61" t="s">
        <v>549</v>
      </c>
      <c r="W2066" s="61" t="s">
        <v>549</v>
      </c>
      <c r="X2066" s="61">
        <v>407</v>
      </c>
      <c r="AB2066" s="136" t="s">
        <v>387</v>
      </c>
      <c r="AC2066" s="162" t="s">
        <v>559</v>
      </c>
      <c r="AD2066" s="138"/>
      <c r="AE2066" s="39"/>
      <c r="AI2066" s="163"/>
      <c r="AS2066" s="61"/>
      <c r="AU2066" s="61"/>
      <c r="AW2066" s="61"/>
      <c r="AY2066" s="61"/>
      <c r="BA2066" s="61"/>
      <c r="BB2066" s="61"/>
      <c r="BC2066" s="61"/>
      <c r="BE2066" s="39"/>
      <c r="BF2066" s="39"/>
      <c r="BG2066" s="39"/>
      <c r="BH2066" s="39"/>
      <c r="BI2066" s="39"/>
      <c r="BJ2066" s="39"/>
      <c r="BK2066" s="39"/>
      <c r="BL2066" s="39"/>
      <c r="BM2066" s="39"/>
      <c r="BN2066" s="39"/>
      <c r="BO2066" s="39"/>
      <c r="BP2066" s="39"/>
      <c r="BQ2066" s="164"/>
      <c r="BS2066" s="61">
        <v>448771.55</v>
      </c>
      <c r="BT2066" s="61">
        <v>457559.02</v>
      </c>
      <c r="BU2066" s="61">
        <v>594006.50000000023</v>
      </c>
      <c r="BV2066" s="61">
        <v>479938.99999999988</v>
      </c>
      <c r="BW2066" s="61">
        <v>181465.81</v>
      </c>
      <c r="BX2066" s="61">
        <v>544397.42999999993</v>
      </c>
      <c r="BY2066" s="61">
        <v>557245</v>
      </c>
      <c r="BZ2066" s="61">
        <v>668694</v>
      </c>
      <c r="CA2066" s="61">
        <v>399949.16666666663</v>
      </c>
      <c r="CB2066" s="61">
        <v>637234.83333333326</v>
      </c>
      <c r="CC2066" s="61">
        <v>420637.31999999995</v>
      </c>
      <c r="CD2066" s="61">
        <v>673597</v>
      </c>
      <c r="CE2066" s="61">
        <v>673597.00000000035</v>
      </c>
      <c r="CG2066" s="61">
        <v>56133.083333333372</v>
      </c>
      <c r="CH2066" s="61">
        <v>56133.083333333372</v>
      </c>
      <c r="CI2066" s="61">
        <v>56133.083333333372</v>
      </c>
      <c r="CJ2066" s="61">
        <v>56133.083333333372</v>
      </c>
      <c r="CK2066" s="61">
        <v>56133.083333333372</v>
      </c>
      <c r="CL2066" s="61">
        <v>56133.083333333372</v>
      </c>
      <c r="CM2066" s="61">
        <v>56133.083333333372</v>
      </c>
      <c r="CN2066" s="61">
        <v>56133.083333333372</v>
      </c>
      <c r="CO2066" s="61">
        <v>56133.083333333372</v>
      </c>
      <c r="CP2066" s="61">
        <v>56133.083333333372</v>
      </c>
      <c r="CQ2066" s="61">
        <v>56133.083333333372</v>
      </c>
      <c r="CR2066" s="61">
        <v>56133.083333333372</v>
      </c>
    </row>
    <row r="2067" spans="2:96" x14ac:dyDescent="0.25">
      <c r="K2067" s="135" t="s">
        <v>328</v>
      </c>
      <c r="N2067" s="61" t="s">
        <v>2203</v>
      </c>
      <c r="V2067" s="61" t="s">
        <v>549</v>
      </c>
      <c r="W2067" s="61" t="s">
        <v>549</v>
      </c>
      <c r="X2067" s="61">
        <v>407</v>
      </c>
      <c r="AB2067" s="136" t="s">
        <v>387</v>
      </c>
      <c r="AC2067" s="179">
        <v>8100003</v>
      </c>
      <c r="AD2067" s="180" t="s">
        <v>2204</v>
      </c>
      <c r="AE2067" s="139">
        <v>200.17000000000007</v>
      </c>
      <c r="AF2067" s="17">
        <v>227787.98</v>
      </c>
      <c r="AG2067" s="17">
        <v>251689.15</v>
      </c>
      <c r="AH2067" s="140">
        <v>217650</v>
      </c>
      <c r="AI2067" s="141">
        <v>0</v>
      </c>
      <c r="AJ2067" s="142">
        <v>0</v>
      </c>
      <c r="AK2067" s="121">
        <v>235545.17</v>
      </c>
      <c r="AL2067" s="142">
        <v>282654.20400000003</v>
      </c>
      <c r="AM2067" s="181">
        <v>181375</v>
      </c>
      <c r="AN2067" s="141">
        <v>271820.17000000004</v>
      </c>
      <c r="AO2067" s="140">
        <v>0</v>
      </c>
      <c r="AP2067" s="140">
        <v>251690</v>
      </c>
      <c r="AQ2067" s="140">
        <v>251690.00000000035</v>
      </c>
      <c r="AR2067" s="142">
        <v>251690.00000000035</v>
      </c>
      <c r="AS2067" s="143">
        <v>0</v>
      </c>
      <c r="AT2067" s="142">
        <v>34040.000000000349</v>
      </c>
      <c r="AU2067" s="143">
        <v>0.15639788651504871</v>
      </c>
      <c r="AV2067" s="142">
        <v>0.85000000035506673</v>
      </c>
      <c r="AW2067" s="143">
        <v>3.3771817353074886E-6</v>
      </c>
      <c r="AX2067" s="142">
        <v>251690</v>
      </c>
      <c r="AY2067" s="143">
        <v>0</v>
      </c>
      <c r="AZ2067" s="142">
        <v>34040</v>
      </c>
      <c r="BA2067" s="143">
        <v>0.1563978865150471</v>
      </c>
      <c r="BB2067" s="142">
        <v>3.4924596548080444E-10</v>
      </c>
      <c r="BC2067" s="143">
        <v>1.3876036611736837E-15</v>
      </c>
      <c r="BE2067" s="139">
        <v>20974.166666666701</v>
      </c>
      <c r="BF2067" s="139">
        <v>20974.166666666701</v>
      </c>
      <c r="BG2067" s="139">
        <v>20974.166666666701</v>
      </c>
      <c r="BH2067" s="139">
        <v>20974.166666666701</v>
      </c>
      <c r="BI2067" s="139">
        <v>20974.166666666701</v>
      </c>
      <c r="BJ2067" s="139">
        <v>20974.166666666701</v>
      </c>
      <c r="BK2067" s="139">
        <v>20974.166666666701</v>
      </c>
      <c r="BL2067" s="139">
        <v>20974.166666666701</v>
      </c>
      <c r="BM2067" s="139">
        <v>20974.166666666701</v>
      </c>
      <c r="BN2067" s="139">
        <v>20974.166666666701</v>
      </c>
      <c r="BO2067" s="139">
        <v>20974.166666666701</v>
      </c>
      <c r="BP2067" s="139">
        <v>20974.166666666701</v>
      </c>
      <c r="BQ2067" s="144">
        <v>251690.00000000035</v>
      </c>
    </row>
    <row r="2068" spans="2:96" x14ac:dyDescent="0.25">
      <c r="K2068" s="135" t="s">
        <v>328</v>
      </c>
      <c r="N2068" s="61" t="s">
        <v>3844</v>
      </c>
      <c r="V2068" s="61" t="s">
        <v>549</v>
      </c>
      <c r="W2068" s="61" t="s">
        <v>549</v>
      </c>
      <c r="X2068" s="61">
        <v>407</v>
      </c>
      <c r="AB2068" s="136" t="s">
        <v>387</v>
      </c>
      <c r="AC2068" s="179">
        <v>8400201</v>
      </c>
      <c r="AD2068" s="180" t="s">
        <v>3845</v>
      </c>
      <c r="AE2068" s="139">
        <v>0</v>
      </c>
      <c r="AF2068" s="17">
        <v>91797.96</v>
      </c>
      <c r="AG2068" s="17">
        <v>101430.06</v>
      </c>
      <c r="AH2068" s="140">
        <v>87867</v>
      </c>
      <c r="AI2068" s="141">
        <v>0</v>
      </c>
      <c r="AJ2068" s="142">
        <v>0</v>
      </c>
      <c r="AK2068" s="121">
        <v>0</v>
      </c>
      <c r="AL2068" s="142">
        <v>0</v>
      </c>
      <c r="AM2068" s="181">
        <v>73222.5</v>
      </c>
      <c r="AN2068" s="141">
        <v>14644.5</v>
      </c>
      <c r="AO2068" s="140">
        <v>0</v>
      </c>
      <c r="AP2068" s="140">
        <v>101430</v>
      </c>
      <c r="AQ2068" s="140">
        <v>101430</v>
      </c>
      <c r="AR2068" s="142">
        <v>101430</v>
      </c>
      <c r="AS2068" s="143">
        <v>0</v>
      </c>
      <c r="AT2068" s="142">
        <v>13563</v>
      </c>
      <c r="AU2068" s="143">
        <v>0.15435829150875754</v>
      </c>
      <c r="AV2068" s="142">
        <v>-5.9999999997671694E-2</v>
      </c>
      <c r="AW2068" s="143">
        <v>-5.9154061426831157E-7</v>
      </c>
      <c r="AX2068" s="142">
        <v>101430</v>
      </c>
      <c r="AY2068" s="143">
        <v>0</v>
      </c>
      <c r="AZ2068" s="142">
        <v>13563</v>
      </c>
      <c r="BA2068" s="143">
        <v>0.15435829150875754</v>
      </c>
      <c r="BB2068" s="142">
        <v>0</v>
      </c>
      <c r="BC2068" s="143">
        <v>0</v>
      </c>
      <c r="BE2068" s="139">
        <v>8452.5</v>
      </c>
      <c r="BF2068" s="139">
        <v>8452.5</v>
      </c>
      <c r="BG2068" s="139">
        <v>8452.5</v>
      </c>
      <c r="BH2068" s="139">
        <v>8452.5</v>
      </c>
      <c r="BI2068" s="139">
        <v>8452.5</v>
      </c>
      <c r="BJ2068" s="139">
        <v>8452.5</v>
      </c>
      <c r="BK2068" s="139">
        <v>8452.5</v>
      </c>
      <c r="BL2068" s="139">
        <v>8452.5</v>
      </c>
      <c r="BM2068" s="139">
        <v>8452.5</v>
      </c>
      <c r="BN2068" s="139">
        <v>8452.5</v>
      </c>
      <c r="BO2068" s="139">
        <v>8452.5</v>
      </c>
      <c r="BP2068" s="139">
        <v>8452.5</v>
      </c>
      <c r="BQ2068" s="144">
        <v>101430</v>
      </c>
    </row>
    <row r="2069" spans="2:96" x14ac:dyDescent="0.25">
      <c r="K2069" s="135" t="s">
        <v>328</v>
      </c>
      <c r="N2069" s="61" t="s">
        <v>3846</v>
      </c>
      <c r="V2069" s="61" t="s">
        <v>549</v>
      </c>
      <c r="W2069" s="61" t="s">
        <v>549</v>
      </c>
      <c r="X2069" s="61">
        <v>407</v>
      </c>
      <c r="AB2069" s="136" t="s">
        <v>387</v>
      </c>
      <c r="AC2069" s="179">
        <v>8400202</v>
      </c>
      <c r="AD2069" s="180" t="s">
        <v>3847</v>
      </c>
      <c r="AE2069" s="139">
        <v>0</v>
      </c>
      <c r="AF2069" s="17">
        <v>96026.76</v>
      </c>
      <c r="AG2069" s="17">
        <v>106093.55</v>
      </c>
      <c r="AH2069" s="140">
        <v>90999.999999999956</v>
      </c>
      <c r="AI2069" s="141">
        <v>0</v>
      </c>
      <c r="AJ2069" s="142">
        <v>0</v>
      </c>
      <c r="AK2069" s="121">
        <v>0</v>
      </c>
      <c r="AL2069" s="142">
        <v>0</v>
      </c>
      <c r="AM2069" s="181">
        <v>75833.333333333299</v>
      </c>
      <c r="AN2069" s="141">
        <v>15166.666666666657</v>
      </c>
      <c r="AO2069" s="140">
        <v>0</v>
      </c>
      <c r="AP2069" s="140">
        <v>106094</v>
      </c>
      <c r="AQ2069" s="140">
        <v>106094.00000000004</v>
      </c>
      <c r="AR2069" s="142">
        <v>106094.00000000004</v>
      </c>
      <c r="AS2069" s="143">
        <v>0</v>
      </c>
      <c r="AT2069" s="142">
        <v>15094.000000000087</v>
      </c>
      <c r="AU2069" s="143">
        <v>0.1658681318681329</v>
      </c>
      <c r="AV2069" s="142">
        <v>0.45000000004074536</v>
      </c>
      <c r="AW2069" s="143">
        <v>4.2415396604293604E-6</v>
      </c>
      <c r="AX2069" s="142">
        <v>106094</v>
      </c>
      <c r="AY2069" s="143">
        <v>0</v>
      </c>
      <c r="AZ2069" s="142">
        <v>15094.000000000044</v>
      </c>
      <c r="BA2069" s="143">
        <v>0.16586813186813243</v>
      </c>
      <c r="BB2069" s="142">
        <v>4.3655745685100555E-11</v>
      </c>
      <c r="BC2069" s="143">
        <v>4.1148175848870394E-16</v>
      </c>
      <c r="BE2069" s="139">
        <v>8841.1666666666697</v>
      </c>
      <c r="BF2069" s="139">
        <v>8841.1666666666697</v>
      </c>
      <c r="BG2069" s="139">
        <v>8841.1666666666697</v>
      </c>
      <c r="BH2069" s="139">
        <v>8841.1666666666697</v>
      </c>
      <c r="BI2069" s="139">
        <v>8841.1666666666697</v>
      </c>
      <c r="BJ2069" s="139">
        <v>8841.1666666666697</v>
      </c>
      <c r="BK2069" s="139">
        <v>8841.1666666666697</v>
      </c>
      <c r="BL2069" s="139">
        <v>8841.1666666666697</v>
      </c>
      <c r="BM2069" s="139">
        <v>8841.1666666666697</v>
      </c>
      <c r="BN2069" s="139">
        <v>8841.1666666666697</v>
      </c>
      <c r="BO2069" s="139">
        <v>8841.1666666666697</v>
      </c>
      <c r="BP2069" s="139">
        <v>8841.1666666666697</v>
      </c>
      <c r="BQ2069" s="144">
        <v>106094.00000000004</v>
      </c>
    </row>
    <row r="2070" spans="2:96" x14ac:dyDescent="0.25">
      <c r="K2070" s="135" t="s">
        <v>328</v>
      </c>
      <c r="N2070" s="61" t="s">
        <v>3848</v>
      </c>
      <c r="V2070" s="61" t="s">
        <v>549</v>
      </c>
      <c r="W2070" s="61" t="s">
        <v>549</v>
      </c>
      <c r="X2070" s="61">
        <v>407</v>
      </c>
      <c r="AB2070" s="136" t="s">
        <v>387</v>
      </c>
      <c r="AC2070" s="179">
        <v>8400544</v>
      </c>
      <c r="AD2070" s="180" t="s">
        <v>3849</v>
      </c>
      <c r="AE2070" s="139">
        <v>13671.69</v>
      </c>
      <c r="AF2070" s="17">
        <v>41946.320000000007</v>
      </c>
      <c r="AG2070" s="17">
        <v>134793.74000000022</v>
      </c>
      <c r="AH2070" s="140">
        <v>83421.999999999956</v>
      </c>
      <c r="AI2070" s="141">
        <v>92361.81</v>
      </c>
      <c r="AJ2070" s="142">
        <v>277085.43</v>
      </c>
      <c r="AK2070" s="121">
        <v>232595.83</v>
      </c>
      <c r="AL2070" s="142">
        <v>279114.99599999998</v>
      </c>
      <c r="AM2070" s="181">
        <v>69518.333333333299</v>
      </c>
      <c r="AN2070" s="141">
        <v>246499.49666666664</v>
      </c>
      <c r="AO2070" s="140">
        <v>267887.60571428598</v>
      </c>
      <c r="AP2070" s="140">
        <v>214383</v>
      </c>
      <c r="AQ2070" s="140">
        <v>214383</v>
      </c>
      <c r="AR2070" s="142">
        <v>-62702.429999999993</v>
      </c>
      <c r="AS2070" s="143">
        <v>-0.22629277187183749</v>
      </c>
      <c r="AT2070" s="142">
        <v>130961.00000000004</v>
      </c>
      <c r="AU2070" s="143">
        <v>1.5698616671861154</v>
      </c>
      <c r="AV2070" s="142">
        <v>79589.259999999776</v>
      </c>
      <c r="AW2070" s="143">
        <v>0.59045219755753975</v>
      </c>
      <c r="AX2070" s="142">
        <v>-62702.429999999993</v>
      </c>
      <c r="AY2070" s="143">
        <v>-0.22629277187183749</v>
      </c>
      <c r="AZ2070" s="142">
        <v>130961.00000000004</v>
      </c>
      <c r="BA2070" s="143">
        <v>1.5698616671861154</v>
      </c>
      <c r="BB2070" s="142">
        <v>0</v>
      </c>
      <c r="BC2070" s="143">
        <v>0</v>
      </c>
      <c r="BE2070" s="139">
        <v>17865.25</v>
      </c>
      <c r="BF2070" s="139">
        <v>17865.25</v>
      </c>
      <c r="BG2070" s="139">
        <v>17865.25</v>
      </c>
      <c r="BH2070" s="139">
        <v>17865.25</v>
      </c>
      <c r="BI2070" s="139">
        <v>17865.25</v>
      </c>
      <c r="BJ2070" s="139">
        <v>17865.25</v>
      </c>
      <c r="BK2070" s="139">
        <v>17865.25</v>
      </c>
      <c r="BL2070" s="139">
        <v>17865.25</v>
      </c>
      <c r="BM2070" s="139">
        <v>17865.25</v>
      </c>
      <c r="BN2070" s="139">
        <v>17865.25</v>
      </c>
      <c r="BO2070" s="139">
        <v>17865.25</v>
      </c>
      <c r="BP2070" s="139">
        <v>17865.25</v>
      </c>
      <c r="BQ2070" s="144">
        <v>214383</v>
      </c>
    </row>
    <row r="2071" spans="2:96" x14ac:dyDescent="0.25">
      <c r="K2071" s="135" t="s">
        <v>328</v>
      </c>
      <c r="N2071" s="61" t="s">
        <v>3850</v>
      </c>
      <c r="V2071" s="61" t="s">
        <v>549</v>
      </c>
      <c r="W2071" s="61" t="s">
        <v>549</v>
      </c>
      <c r="X2071" s="61">
        <v>407</v>
      </c>
      <c r="AB2071" s="136" t="s">
        <v>387</v>
      </c>
      <c r="AC2071" s="179">
        <v>8600055</v>
      </c>
      <c r="AD2071" s="180" t="s">
        <v>3851</v>
      </c>
      <c r="AE2071" s="139">
        <v>0</v>
      </c>
      <c r="AF2071" s="17">
        <v>0</v>
      </c>
      <c r="AG2071" s="17">
        <v>0</v>
      </c>
      <c r="AH2071" s="140">
        <v>0</v>
      </c>
      <c r="AI2071" s="141">
        <v>89104</v>
      </c>
      <c r="AJ2071" s="142">
        <v>267312</v>
      </c>
      <c r="AK2071" s="121">
        <v>89104</v>
      </c>
      <c r="AL2071" s="142">
        <v>106924.79999999999</v>
      </c>
      <c r="AM2071" s="181">
        <v>0</v>
      </c>
      <c r="AN2071" s="141">
        <v>89104</v>
      </c>
      <c r="AO2071" s="140">
        <v>152749.71428571403</v>
      </c>
      <c r="AP2071" s="140">
        <v>0</v>
      </c>
      <c r="AQ2071" s="140">
        <v>0</v>
      </c>
      <c r="AR2071" s="142">
        <v>-267312</v>
      </c>
      <c r="AS2071" s="143">
        <v>-1</v>
      </c>
      <c r="AT2071" s="142">
        <v>0</v>
      </c>
      <c r="AU2071" s="143">
        <v>0</v>
      </c>
      <c r="AV2071" s="142">
        <v>0</v>
      </c>
      <c r="AW2071" s="143">
        <v>0</v>
      </c>
      <c r="AX2071" s="142">
        <v>-267312</v>
      </c>
      <c r="AY2071" s="143">
        <v>-1</v>
      </c>
      <c r="AZ2071" s="142">
        <v>0</v>
      </c>
      <c r="BA2071" s="143">
        <v>0</v>
      </c>
      <c r="BB2071" s="142">
        <v>0</v>
      </c>
      <c r="BC2071" s="143">
        <v>0</v>
      </c>
      <c r="BE2071" s="139">
        <v>0</v>
      </c>
      <c r="BF2071" s="139">
        <v>0</v>
      </c>
      <c r="BG2071" s="139">
        <v>0</v>
      </c>
      <c r="BH2071" s="139">
        <v>0</v>
      </c>
      <c r="BI2071" s="139">
        <v>0</v>
      </c>
      <c r="BJ2071" s="139">
        <v>0</v>
      </c>
      <c r="BK2071" s="139">
        <v>0</v>
      </c>
      <c r="BL2071" s="139">
        <v>0</v>
      </c>
      <c r="BM2071" s="139">
        <v>0</v>
      </c>
      <c r="BN2071" s="139">
        <v>0</v>
      </c>
      <c r="BO2071" s="139">
        <v>0</v>
      </c>
      <c r="BP2071" s="139">
        <v>0</v>
      </c>
      <c r="BQ2071" s="144">
        <v>0</v>
      </c>
    </row>
    <row r="2072" spans="2:96" x14ac:dyDescent="0.25">
      <c r="K2072" s="135" t="s">
        <v>328</v>
      </c>
      <c r="N2072" s="61" t="s">
        <v>3852</v>
      </c>
      <c r="V2072" s="61" t="s">
        <v>549</v>
      </c>
      <c r="W2072" s="61" t="s">
        <v>549</v>
      </c>
      <c r="X2072" s="61">
        <v>407</v>
      </c>
      <c r="AB2072" s="136" t="s">
        <v>387</v>
      </c>
      <c r="AC2072" s="179">
        <v>250030000000</v>
      </c>
      <c r="AD2072" s="180" t="s">
        <v>3853</v>
      </c>
      <c r="AE2072" s="139">
        <v>4797.8200000000006</v>
      </c>
      <c r="AF2072" s="17">
        <v>0</v>
      </c>
      <c r="AG2072" s="17">
        <v>0</v>
      </c>
      <c r="AH2072" s="140">
        <v>0</v>
      </c>
      <c r="AI2072" s="141">
        <v>0</v>
      </c>
      <c r="AJ2072" s="142">
        <v>0</v>
      </c>
      <c r="AK2072" s="121">
        <v>0</v>
      </c>
      <c r="AL2072" s="142">
        <v>0</v>
      </c>
      <c r="AM2072" s="181">
        <v>0</v>
      </c>
      <c r="AN2072" s="141">
        <v>0</v>
      </c>
      <c r="AO2072" s="140">
        <v>0</v>
      </c>
      <c r="AP2072" s="140">
        <v>0</v>
      </c>
      <c r="AQ2072" s="140">
        <v>0</v>
      </c>
      <c r="AR2072" s="142">
        <v>0</v>
      </c>
      <c r="AS2072" s="143">
        <v>0</v>
      </c>
      <c r="AT2072" s="142">
        <v>0</v>
      </c>
      <c r="AU2072" s="143">
        <v>0</v>
      </c>
      <c r="AV2072" s="142">
        <v>0</v>
      </c>
      <c r="AW2072" s="143">
        <v>0</v>
      </c>
      <c r="AX2072" s="142">
        <v>0</v>
      </c>
      <c r="AY2072" s="143">
        <v>0</v>
      </c>
      <c r="AZ2072" s="142">
        <v>0</v>
      </c>
      <c r="BA2072" s="143">
        <v>0</v>
      </c>
      <c r="BB2072" s="142">
        <v>0</v>
      </c>
      <c r="BC2072" s="143">
        <v>0</v>
      </c>
      <c r="BE2072" s="139">
        <v>0</v>
      </c>
      <c r="BF2072" s="139">
        <v>0</v>
      </c>
      <c r="BG2072" s="139">
        <v>0</v>
      </c>
      <c r="BH2072" s="139">
        <v>0</v>
      </c>
      <c r="BI2072" s="139">
        <v>0</v>
      </c>
      <c r="BJ2072" s="139">
        <v>0</v>
      </c>
      <c r="BK2072" s="139">
        <v>0</v>
      </c>
      <c r="BL2072" s="139">
        <v>0</v>
      </c>
      <c r="BM2072" s="139">
        <v>0</v>
      </c>
      <c r="BN2072" s="139">
        <v>0</v>
      </c>
      <c r="BO2072" s="139">
        <v>0</v>
      </c>
      <c r="BP2072" s="139">
        <v>0</v>
      </c>
      <c r="BQ2072" s="144">
        <v>0</v>
      </c>
    </row>
    <row r="2073" spans="2:96" x14ac:dyDescent="0.25">
      <c r="K2073" s="135" t="s">
        <v>328</v>
      </c>
      <c r="N2073" s="61" t="s">
        <v>3854</v>
      </c>
      <c r="V2073" s="61" t="s">
        <v>549</v>
      </c>
      <c r="W2073" s="61" t="s">
        <v>549</v>
      </c>
      <c r="X2073" s="61">
        <v>407</v>
      </c>
      <c r="AB2073" s="136" t="s">
        <v>387</v>
      </c>
      <c r="AC2073" s="179">
        <v>250030000800</v>
      </c>
      <c r="AD2073" s="180" t="s">
        <v>3855</v>
      </c>
      <c r="AE2073" s="139">
        <v>24727.83</v>
      </c>
      <c r="AF2073" s="17">
        <v>0</v>
      </c>
      <c r="AG2073" s="17">
        <v>0</v>
      </c>
      <c r="AH2073" s="140">
        <v>0</v>
      </c>
      <c r="AI2073" s="141">
        <v>0</v>
      </c>
      <c r="AJ2073" s="142">
        <v>0</v>
      </c>
      <c r="AK2073" s="121">
        <v>0</v>
      </c>
      <c r="AL2073" s="142">
        <v>0</v>
      </c>
      <c r="AM2073" s="181">
        <v>0</v>
      </c>
      <c r="AN2073" s="141">
        <v>0</v>
      </c>
      <c r="AO2073" s="140">
        <v>0</v>
      </c>
      <c r="AP2073" s="140">
        <v>0</v>
      </c>
      <c r="AQ2073" s="140">
        <v>0</v>
      </c>
      <c r="AR2073" s="142">
        <v>0</v>
      </c>
      <c r="AS2073" s="143">
        <v>0</v>
      </c>
      <c r="AT2073" s="142">
        <v>0</v>
      </c>
      <c r="AU2073" s="143">
        <v>0</v>
      </c>
      <c r="AV2073" s="142">
        <v>0</v>
      </c>
      <c r="AW2073" s="143">
        <v>0</v>
      </c>
      <c r="AX2073" s="142">
        <v>0</v>
      </c>
      <c r="AY2073" s="143">
        <v>0</v>
      </c>
      <c r="AZ2073" s="142">
        <v>0</v>
      </c>
      <c r="BA2073" s="143">
        <v>0</v>
      </c>
      <c r="BB2073" s="142">
        <v>0</v>
      </c>
      <c r="BC2073" s="143">
        <v>0</v>
      </c>
      <c r="BE2073" s="139">
        <v>0</v>
      </c>
      <c r="BF2073" s="139">
        <v>0</v>
      </c>
      <c r="BG2073" s="139">
        <v>0</v>
      </c>
      <c r="BH2073" s="139">
        <v>0</v>
      </c>
      <c r="BI2073" s="139">
        <v>0</v>
      </c>
      <c r="BJ2073" s="139">
        <v>0</v>
      </c>
      <c r="BK2073" s="139">
        <v>0</v>
      </c>
      <c r="BL2073" s="139">
        <v>0</v>
      </c>
      <c r="BM2073" s="139">
        <v>0</v>
      </c>
      <c r="BN2073" s="139">
        <v>0</v>
      </c>
      <c r="BO2073" s="139">
        <v>0</v>
      </c>
      <c r="BP2073" s="139">
        <v>0</v>
      </c>
      <c r="BQ2073" s="144">
        <v>0</v>
      </c>
    </row>
    <row r="2074" spans="2:96" x14ac:dyDescent="0.25">
      <c r="K2074" s="135" t="s">
        <v>328</v>
      </c>
      <c r="N2074" s="61" t="s">
        <v>3856</v>
      </c>
      <c r="V2074" s="61" t="s">
        <v>549</v>
      </c>
      <c r="W2074" s="61" t="s">
        <v>549</v>
      </c>
      <c r="X2074" s="61">
        <v>407</v>
      </c>
      <c r="AB2074" s="136" t="s">
        <v>387</v>
      </c>
      <c r="AC2074" s="179">
        <v>250030001000</v>
      </c>
      <c r="AD2074" s="180" t="s">
        <v>3857</v>
      </c>
      <c r="AE2074" s="139">
        <v>222180.82</v>
      </c>
      <c r="AF2074" s="17">
        <v>0</v>
      </c>
      <c r="AG2074" s="17">
        <v>0</v>
      </c>
      <c r="AH2074" s="140">
        <v>0</v>
      </c>
      <c r="AI2074" s="141">
        <v>0</v>
      </c>
      <c r="AJ2074" s="142">
        <v>0</v>
      </c>
      <c r="AK2074" s="121">
        <v>0</v>
      </c>
      <c r="AL2074" s="142">
        <v>0</v>
      </c>
      <c r="AM2074" s="181">
        <v>0</v>
      </c>
      <c r="AN2074" s="141">
        <v>0</v>
      </c>
      <c r="AO2074" s="140">
        <v>0</v>
      </c>
      <c r="AP2074" s="140">
        <v>0</v>
      </c>
      <c r="AQ2074" s="140">
        <v>0</v>
      </c>
      <c r="AR2074" s="142">
        <v>0</v>
      </c>
      <c r="AS2074" s="143">
        <v>0</v>
      </c>
      <c r="AT2074" s="142">
        <v>0</v>
      </c>
      <c r="AU2074" s="143">
        <v>0</v>
      </c>
      <c r="AV2074" s="142">
        <v>0</v>
      </c>
      <c r="AW2074" s="143">
        <v>0</v>
      </c>
      <c r="AX2074" s="142">
        <v>0</v>
      </c>
      <c r="AY2074" s="143">
        <v>0</v>
      </c>
      <c r="AZ2074" s="142">
        <v>0</v>
      </c>
      <c r="BA2074" s="143">
        <v>0</v>
      </c>
      <c r="BB2074" s="142">
        <v>0</v>
      </c>
      <c r="BC2074" s="143">
        <v>0</v>
      </c>
      <c r="BE2074" s="139">
        <v>0</v>
      </c>
      <c r="BF2074" s="139">
        <v>0</v>
      </c>
      <c r="BG2074" s="139">
        <v>0</v>
      </c>
      <c r="BH2074" s="139">
        <v>0</v>
      </c>
      <c r="BI2074" s="139">
        <v>0</v>
      </c>
      <c r="BJ2074" s="139">
        <v>0</v>
      </c>
      <c r="BK2074" s="139">
        <v>0</v>
      </c>
      <c r="BL2074" s="139">
        <v>0</v>
      </c>
      <c r="BM2074" s="139">
        <v>0</v>
      </c>
      <c r="BN2074" s="139">
        <v>0</v>
      </c>
      <c r="BO2074" s="139">
        <v>0</v>
      </c>
      <c r="BP2074" s="139">
        <v>0</v>
      </c>
      <c r="BQ2074" s="144">
        <v>0</v>
      </c>
    </row>
    <row r="2075" spans="2:96" x14ac:dyDescent="0.25">
      <c r="K2075" s="135" t="s">
        <v>328</v>
      </c>
      <c r="N2075" s="61" t="s">
        <v>3858</v>
      </c>
      <c r="V2075" s="61" t="s">
        <v>549</v>
      </c>
      <c r="W2075" s="61" t="s">
        <v>549</v>
      </c>
      <c r="X2075" s="61">
        <v>407</v>
      </c>
      <c r="AB2075" s="136" t="s">
        <v>387</v>
      </c>
      <c r="AC2075" s="179">
        <v>250030009975</v>
      </c>
      <c r="AD2075" s="180" t="s">
        <v>3859</v>
      </c>
      <c r="AE2075" s="139">
        <v>89538.12</v>
      </c>
      <c r="AF2075" s="17">
        <v>0</v>
      </c>
      <c r="AG2075" s="17">
        <v>0</v>
      </c>
      <c r="AH2075" s="140">
        <v>0</v>
      </c>
      <c r="AI2075" s="141">
        <v>0</v>
      </c>
      <c r="AJ2075" s="142">
        <v>0</v>
      </c>
      <c r="AK2075" s="121">
        <v>0</v>
      </c>
      <c r="AL2075" s="142">
        <v>0</v>
      </c>
      <c r="AM2075" s="181">
        <v>0</v>
      </c>
      <c r="AN2075" s="141">
        <v>0</v>
      </c>
      <c r="AO2075" s="140">
        <v>0</v>
      </c>
      <c r="AP2075" s="140">
        <v>0</v>
      </c>
      <c r="AQ2075" s="140">
        <v>0</v>
      </c>
      <c r="AR2075" s="142">
        <v>0</v>
      </c>
      <c r="AS2075" s="143">
        <v>0</v>
      </c>
      <c r="AT2075" s="142">
        <v>0</v>
      </c>
      <c r="AU2075" s="143">
        <v>0</v>
      </c>
      <c r="AV2075" s="142">
        <v>0</v>
      </c>
      <c r="AW2075" s="143">
        <v>0</v>
      </c>
      <c r="AX2075" s="142">
        <v>0</v>
      </c>
      <c r="AY2075" s="143">
        <v>0</v>
      </c>
      <c r="AZ2075" s="142">
        <v>0</v>
      </c>
      <c r="BA2075" s="143">
        <v>0</v>
      </c>
      <c r="BB2075" s="142">
        <v>0</v>
      </c>
      <c r="BC2075" s="143">
        <v>0</v>
      </c>
      <c r="BE2075" s="139">
        <v>0</v>
      </c>
      <c r="BF2075" s="139">
        <v>0</v>
      </c>
      <c r="BG2075" s="139">
        <v>0</v>
      </c>
      <c r="BH2075" s="139">
        <v>0</v>
      </c>
      <c r="BI2075" s="139">
        <v>0</v>
      </c>
      <c r="BJ2075" s="139">
        <v>0</v>
      </c>
      <c r="BK2075" s="139">
        <v>0</v>
      </c>
      <c r="BL2075" s="139">
        <v>0</v>
      </c>
      <c r="BM2075" s="139">
        <v>0</v>
      </c>
      <c r="BN2075" s="139">
        <v>0</v>
      </c>
      <c r="BO2075" s="139">
        <v>0</v>
      </c>
      <c r="BP2075" s="139">
        <v>0</v>
      </c>
      <c r="BQ2075" s="144">
        <v>0</v>
      </c>
    </row>
    <row r="2076" spans="2:96" x14ac:dyDescent="0.25">
      <c r="K2076" s="135" t="s">
        <v>328</v>
      </c>
      <c r="N2076" s="61" t="s">
        <v>3860</v>
      </c>
      <c r="V2076" s="61" t="s">
        <v>549</v>
      </c>
      <c r="W2076" s="61" t="s">
        <v>549</v>
      </c>
      <c r="X2076" s="61">
        <v>407</v>
      </c>
      <c r="AB2076" s="136" t="s">
        <v>387</v>
      </c>
      <c r="AC2076" s="179">
        <v>250090510500</v>
      </c>
      <c r="AD2076" s="180" t="s">
        <v>3861</v>
      </c>
      <c r="AE2076" s="139">
        <v>93655.1</v>
      </c>
      <c r="AF2076" s="17">
        <v>0</v>
      </c>
      <c r="AG2076" s="17">
        <v>0</v>
      </c>
      <c r="AH2076" s="140">
        <v>0</v>
      </c>
      <c r="AI2076" s="141">
        <v>0</v>
      </c>
      <c r="AJ2076" s="142">
        <v>0</v>
      </c>
      <c r="AK2076" s="121">
        <v>0</v>
      </c>
      <c r="AL2076" s="142">
        <v>0</v>
      </c>
      <c r="AM2076" s="181">
        <v>0</v>
      </c>
      <c r="AN2076" s="141">
        <v>0</v>
      </c>
      <c r="AO2076" s="140">
        <v>0</v>
      </c>
      <c r="AP2076" s="140">
        <v>0</v>
      </c>
      <c r="AQ2076" s="140">
        <v>0</v>
      </c>
      <c r="AR2076" s="142">
        <v>0</v>
      </c>
      <c r="AS2076" s="143">
        <v>0</v>
      </c>
      <c r="AT2076" s="142">
        <v>0</v>
      </c>
      <c r="AU2076" s="143">
        <v>0</v>
      </c>
      <c r="AV2076" s="142">
        <v>0</v>
      </c>
      <c r="AW2076" s="143">
        <v>0</v>
      </c>
      <c r="AX2076" s="142">
        <v>0</v>
      </c>
      <c r="AY2076" s="143">
        <v>0</v>
      </c>
      <c r="AZ2076" s="142">
        <v>0</v>
      </c>
      <c r="BA2076" s="143">
        <v>0</v>
      </c>
      <c r="BB2076" s="142">
        <v>0</v>
      </c>
      <c r="BC2076" s="143">
        <v>0</v>
      </c>
      <c r="BE2076" s="139">
        <v>0</v>
      </c>
      <c r="BF2076" s="139">
        <v>0</v>
      </c>
      <c r="BG2076" s="139">
        <v>0</v>
      </c>
      <c r="BH2076" s="139">
        <v>0</v>
      </c>
      <c r="BI2076" s="139">
        <v>0</v>
      </c>
      <c r="BJ2076" s="139">
        <v>0</v>
      </c>
      <c r="BK2076" s="139">
        <v>0</v>
      </c>
      <c r="BL2076" s="139">
        <v>0</v>
      </c>
      <c r="BM2076" s="139">
        <v>0</v>
      </c>
      <c r="BN2076" s="139">
        <v>0</v>
      </c>
      <c r="BO2076" s="139">
        <v>0</v>
      </c>
      <c r="BP2076" s="139">
        <v>0</v>
      </c>
      <c r="BQ2076" s="144">
        <v>0</v>
      </c>
    </row>
    <row r="2077" spans="2:96" ht="18.75" hidden="1" x14ac:dyDescent="0.3">
      <c r="B2077" s="120" t="s">
        <v>318</v>
      </c>
      <c r="C2077" s="120" t="s">
        <v>318</v>
      </c>
      <c r="J2077" s="120" t="s">
        <v>318</v>
      </c>
      <c r="K2077" s="135" t="s">
        <v>321</v>
      </c>
      <c r="N2077" s="61" t="s">
        <v>323</v>
      </c>
      <c r="AC2077" s="145"/>
      <c r="AD2077" s="165"/>
      <c r="AE2077" s="17"/>
      <c r="AI2077" s="163"/>
      <c r="AS2077" s="61"/>
      <c r="AU2077" s="61"/>
      <c r="AW2077" s="61"/>
      <c r="AY2077" s="61"/>
      <c r="BA2077" s="61"/>
      <c r="BB2077" s="61"/>
      <c r="BC2077" s="61"/>
      <c r="BE2077" s="17"/>
      <c r="BF2077" s="17"/>
      <c r="BG2077" s="17"/>
      <c r="BH2077" s="17"/>
      <c r="BI2077" s="17"/>
      <c r="BJ2077" s="17"/>
      <c r="BK2077" s="17"/>
      <c r="BL2077" s="17"/>
      <c r="BM2077" s="17"/>
      <c r="BN2077" s="17"/>
      <c r="BO2077" s="17"/>
      <c r="BP2077" s="17"/>
      <c r="BQ2077" s="166"/>
    </row>
    <row r="2078" spans="2:96" ht="17.25" x14ac:dyDescent="0.3">
      <c r="K2078" s="135" t="s">
        <v>325</v>
      </c>
      <c r="V2078" s="61" t="s">
        <v>549</v>
      </c>
      <c r="W2078" s="61" t="s">
        <v>549</v>
      </c>
      <c r="AB2078" s="136" t="s">
        <v>387</v>
      </c>
      <c r="AC2078" s="167" t="s">
        <v>2205</v>
      </c>
      <c r="AD2078" s="138"/>
      <c r="AE2078" s="168">
        <v>448771.55000000005</v>
      </c>
      <c r="AF2078" s="168">
        <v>457559.02</v>
      </c>
      <c r="AG2078" s="168">
        <v>594006.50000000023</v>
      </c>
      <c r="AH2078" s="169">
        <v>479938.99999999988</v>
      </c>
      <c r="AI2078" s="170">
        <v>181465.81</v>
      </c>
      <c r="AJ2078" s="169">
        <v>544397.42999999993</v>
      </c>
      <c r="AK2078" s="170">
        <v>557245</v>
      </c>
      <c r="AL2078" s="169">
        <v>668694</v>
      </c>
      <c r="AM2078" s="170">
        <v>399949.16666666663</v>
      </c>
      <c r="AN2078" s="170">
        <v>637234.83333333326</v>
      </c>
      <c r="AO2078" s="169">
        <v>420637.32</v>
      </c>
      <c r="AP2078" s="169">
        <v>673597</v>
      </c>
      <c r="AQ2078" s="169">
        <v>673597.00000000047</v>
      </c>
      <c r="AR2078" s="169">
        <v>129199.57000000053</v>
      </c>
      <c r="AS2078" s="171">
        <v>0.23732582646468509</v>
      </c>
      <c r="AT2078" s="169">
        <v>193658.00000000058</v>
      </c>
      <c r="AU2078" s="171">
        <v>0.40350544548369821</v>
      </c>
      <c r="AV2078" s="169">
        <v>79590.500000000233</v>
      </c>
      <c r="AW2078" s="171">
        <v>0.13398927452814102</v>
      </c>
      <c r="AX2078" s="169">
        <v>129199.57000000007</v>
      </c>
      <c r="AY2078" s="171">
        <v>0.23732582646468423</v>
      </c>
      <c r="AZ2078" s="169">
        <v>193658.00000000012</v>
      </c>
      <c r="BA2078" s="171">
        <v>0.40350544548369721</v>
      </c>
      <c r="BB2078" s="169">
        <v>4.6566128730773926E-10</v>
      </c>
      <c r="BC2078" s="171">
        <v>6.913054650001993E-16</v>
      </c>
      <c r="BE2078" s="168">
        <v>56133.083333333372</v>
      </c>
      <c r="BF2078" s="168">
        <v>56133.083333333372</v>
      </c>
      <c r="BG2078" s="168">
        <v>56133.083333333372</v>
      </c>
      <c r="BH2078" s="168">
        <v>56133.083333333372</v>
      </c>
      <c r="BI2078" s="168">
        <v>56133.083333333372</v>
      </c>
      <c r="BJ2078" s="168">
        <v>56133.083333333372</v>
      </c>
      <c r="BK2078" s="168">
        <v>56133.083333333372</v>
      </c>
      <c r="BL2078" s="168">
        <v>56133.083333333372</v>
      </c>
      <c r="BM2078" s="168">
        <v>56133.083333333372</v>
      </c>
      <c r="BN2078" s="168">
        <v>56133.083333333372</v>
      </c>
      <c r="BO2078" s="168">
        <v>56133.083333333372</v>
      </c>
      <c r="BP2078" s="168">
        <v>56133.083333333372</v>
      </c>
      <c r="BQ2078" s="172">
        <v>673597.00000000047</v>
      </c>
    </row>
    <row r="2079" spans="2:96" ht="18.75" x14ac:dyDescent="0.3">
      <c r="K2079" s="135" t="s">
        <v>325</v>
      </c>
      <c r="AC2079" s="145"/>
      <c r="AD2079" s="173"/>
      <c r="AE2079" s="174"/>
      <c r="AI2079" s="175"/>
      <c r="AS2079" s="61"/>
      <c r="AU2079" s="61"/>
      <c r="AW2079" s="61"/>
      <c r="AY2079" s="61"/>
      <c r="BA2079" s="61"/>
      <c r="BB2079" s="61"/>
      <c r="BC2079" s="61"/>
      <c r="BE2079" s="174"/>
      <c r="BF2079" s="174"/>
      <c r="BG2079" s="174"/>
      <c r="BH2079" s="174"/>
      <c r="BI2079" s="174"/>
      <c r="BJ2079" s="174"/>
      <c r="BK2079" s="174"/>
      <c r="BL2079" s="174"/>
      <c r="BM2079" s="174"/>
      <c r="BN2079" s="174"/>
      <c r="BO2079" s="174"/>
      <c r="BP2079" s="174"/>
      <c r="BQ2079" s="176"/>
    </row>
    <row r="2080" spans="2:96" ht="18.75" x14ac:dyDescent="0.3">
      <c r="K2080" s="135" t="s">
        <v>325</v>
      </c>
      <c r="M2080" s="61" t="s">
        <v>560</v>
      </c>
      <c r="N2080" s="61" t="s">
        <v>2206</v>
      </c>
      <c r="V2080" s="61" t="s">
        <v>549</v>
      </c>
      <c r="W2080" s="61" t="s">
        <v>561</v>
      </c>
      <c r="X2080" s="61">
        <v>409</v>
      </c>
      <c r="AB2080" s="136" t="s">
        <v>387</v>
      </c>
      <c r="AC2080" s="162" t="s">
        <v>562</v>
      </c>
      <c r="AD2080" s="138"/>
      <c r="AE2080" s="39"/>
      <c r="AI2080" s="163"/>
      <c r="AS2080" s="61"/>
      <c r="AU2080" s="61"/>
      <c r="AW2080" s="61"/>
      <c r="AY2080" s="61"/>
      <c r="BA2080" s="61"/>
      <c r="BB2080" s="61"/>
      <c r="BC2080" s="61"/>
      <c r="BE2080" s="39"/>
      <c r="BF2080" s="39"/>
      <c r="BG2080" s="39"/>
      <c r="BH2080" s="39"/>
      <c r="BI2080" s="39"/>
      <c r="BJ2080" s="39"/>
      <c r="BK2080" s="39"/>
      <c r="BL2080" s="39"/>
      <c r="BM2080" s="39"/>
      <c r="BN2080" s="39"/>
      <c r="BO2080" s="39"/>
      <c r="BP2080" s="39"/>
      <c r="BQ2080" s="164"/>
      <c r="BS2080" s="61">
        <v>-190537</v>
      </c>
      <c r="BT2080" s="61">
        <v>209721.98999999996</v>
      </c>
      <c r="BU2080" s="61">
        <v>-45444.98</v>
      </c>
      <c r="BV2080" s="61">
        <v>0</v>
      </c>
      <c r="BW2080" s="61">
        <v>0</v>
      </c>
      <c r="BX2080" s="61">
        <v>0</v>
      </c>
      <c r="BY2080" s="61">
        <v>-199369.93</v>
      </c>
      <c r="BZ2080" s="61">
        <v>-239243.91599999997</v>
      </c>
      <c r="CA2080" s="61">
        <v>0</v>
      </c>
      <c r="CB2080" s="61">
        <v>-199369.93</v>
      </c>
      <c r="CC2080" s="61">
        <v>-291416.45142857102</v>
      </c>
      <c r="CD2080" s="61">
        <v>1.9999999996798998E-2</v>
      </c>
      <c r="CE2080" s="61">
        <v>1.9999999996798998E-2</v>
      </c>
      <c r="CG2080" s="61">
        <v>1.6666666664000001E-3</v>
      </c>
      <c r="CH2080" s="61">
        <v>1.6666666664000001E-3</v>
      </c>
      <c r="CI2080" s="61">
        <v>1.6666666664000001E-3</v>
      </c>
      <c r="CJ2080" s="61">
        <v>1.6666666664000001E-3</v>
      </c>
      <c r="CK2080" s="61">
        <v>1.6666666664000001E-3</v>
      </c>
      <c r="CL2080" s="61">
        <v>1.6666666664000001E-3</v>
      </c>
      <c r="CM2080" s="61">
        <v>1.6666666664000001E-3</v>
      </c>
      <c r="CN2080" s="61">
        <v>1.6666666664000001E-3</v>
      </c>
      <c r="CO2080" s="61">
        <v>1.6666666664000001E-3</v>
      </c>
      <c r="CP2080" s="61">
        <v>1.6666666664000001E-3</v>
      </c>
      <c r="CQ2080" s="61">
        <v>1.6666666664000001E-3</v>
      </c>
      <c r="CR2080" s="61">
        <v>1.6666666664000001E-3</v>
      </c>
    </row>
    <row r="2081" spans="2:96" x14ac:dyDescent="0.25">
      <c r="K2081" s="135" t="s">
        <v>328</v>
      </c>
      <c r="N2081" s="61" t="s">
        <v>2207</v>
      </c>
      <c r="V2081" s="61" t="s">
        <v>549</v>
      </c>
      <c r="W2081" s="61" t="s">
        <v>561</v>
      </c>
      <c r="X2081" s="61">
        <v>409</v>
      </c>
      <c r="AB2081" s="136" t="s">
        <v>387</v>
      </c>
      <c r="AC2081" s="179">
        <v>8500020</v>
      </c>
      <c r="AD2081" s="180" t="s">
        <v>562</v>
      </c>
      <c r="AE2081" s="139">
        <v>-190537</v>
      </c>
      <c r="AF2081" s="17">
        <v>209721.98999999996</v>
      </c>
      <c r="AG2081" s="17">
        <v>-45444.98</v>
      </c>
      <c r="AH2081" s="140">
        <v>0</v>
      </c>
      <c r="AI2081" s="141">
        <v>0</v>
      </c>
      <c r="AJ2081" s="142">
        <v>0</v>
      </c>
      <c r="AK2081" s="121">
        <v>-199369.93</v>
      </c>
      <c r="AL2081" s="142">
        <v>-239243.91599999997</v>
      </c>
      <c r="AM2081" s="181">
        <v>0</v>
      </c>
      <c r="AN2081" s="141">
        <v>-199369.93</v>
      </c>
      <c r="AO2081" s="140">
        <v>-291416.45142857102</v>
      </c>
      <c r="AP2081" s="140">
        <v>1.9999999996798998E-2</v>
      </c>
      <c r="AQ2081" s="140">
        <v>1.9999999996798998E-2</v>
      </c>
      <c r="AR2081" s="142">
        <v>1.9999999996798998E-2</v>
      </c>
      <c r="AS2081" s="143">
        <v>0</v>
      </c>
      <c r="AT2081" s="142">
        <v>1.9999999996798998E-2</v>
      </c>
      <c r="AU2081" s="143">
        <v>0</v>
      </c>
      <c r="AV2081" s="142">
        <v>45445</v>
      </c>
      <c r="AW2081" s="143">
        <v>1.000000440092613</v>
      </c>
      <c r="AX2081" s="142">
        <v>1.9999999996798998E-2</v>
      </c>
      <c r="AY2081" s="143">
        <v>0</v>
      </c>
      <c r="AZ2081" s="142">
        <v>1.9999999996798998E-2</v>
      </c>
      <c r="BA2081" s="143">
        <v>0</v>
      </c>
      <c r="BB2081" s="142">
        <v>0</v>
      </c>
      <c r="BC2081" s="143">
        <v>0</v>
      </c>
      <c r="BE2081" s="139">
        <v>1.6666666664000001E-3</v>
      </c>
      <c r="BF2081" s="139">
        <v>1.6666666664000001E-3</v>
      </c>
      <c r="BG2081" s="139">
        <v>1.6666666664000001E-3</v>
      </c>
      <c r="BH2081" s="139">
        <v>1.6666666664000001E-3</v>
      </c>
      <c r="BI2081" s="139">
        <v>1.6666666664000001E-3</v>
      </c>
      <c r="BJ2081" s="139">
        <v>1.6666666664000001E-3</v>
      </c>
      <c r="BK2081" s="139">
        <v>1.6666666664000001E-3</v>
      </c>
      <c r="BL2081" s="139">
        <v>1.6666666664000001E-3</v>
      </c>
      <c r="BM2081" s="139">
        <v>1.6666666664000001E-3</v>
      </c>
      <c r="BN2081" s="139">
        <v>1.6666666664000001E-3</v>
      </c>
      <c r="BO2081" s="139">
        <v>1.6666666664000001E-3</v>
      </c>
      <c r="BP2081" s="139">
        <v>1.6666666664000001E-3</v>
      </c>
      <c r="BQ2081" s="144">
        <v>1.9999999996800001E-2</v>
      </c>
    </row>
    <row r="2082" spans="2:96" ht="18.75" hidden="1" x14ac:dyDescent="0.3">
      <c r="B2082" s="120" t="s">
        <v>318</v>
      </c>
      <c r="C2082" s="120" t="s">
        <v>318</v>
      </c>
      <c r="J2082" s="120" t="s">
        <v>318</v>
      </c>
      <c r="K2082" s="135" t="s">
        <v>321</v>
      </c>
      <c r="N2082" s="61" t="s">
        <v>323</v>
      </c>
      <c r="AC2082" s="145"/>
      <c r="AD2082" s="165"/>
      <c r="AE2082" s="17"/>
      <c r="AI2082" s="163"/>
      <c r="AS2082" s="61"/>
      <c r="AU2082" s="61"/>
      <c r="AW2082" s="61"/>
      <c r="AY2082" s="61"/>
      <c r="BA2082" s="61"/>
      <c r="BB2082" s="61"/>
      <c r="BC2082" s="61"/>
      <c r="BE2082" s="17"/>
      <c r="BF2082" s="17"/>
      <c r="BG2082" s="17"/>
      <c r="BH2082" s="17"/>
      <c r="BI2082" s="17"/>
      <c r="BJ2082" s="17"/>
      <c r="BK2082" s="17"/>
      <c r="BL2082" s="17"/>
      <c r="BM2082" s="17"/>
      <c r="BN2082" s="17"/>
      <c r="BO2082" s="17"/>
      <c r="BP2082" s="17"/>
      <c r="BQ2082" s="166"/>
    </row>
    <row r="2083" spans="2:96" ht="17.25" x14ac:dyDescent="0.3">
      <c r="K2083" s="135" t="s">
        <v>325</v>
      </c>
      <c r="V2083" s="61" t="s">
        <v>549</v>
      </c>
      <c r="W2083" s="61" t="s">
        <v>561</v>
      </c>
      <c r="AB2083" s="136" t="s">
        <v>387</v>
      </c>
      <c r="AC2083" s="167" t="s">
        <v>2208</v>
      </c>
      <c r="AD2083" s="138"/>
      <c r="AE2083" s="168">
        <v>-190537</v>
      </c>
      <c r="AF2083" s="168">
        <v>209721.98999999996</v>
      </c>
      <c r="AG2083" s="168">
        <v>-45444.98</v>
      </c>
      <c r="AH2083" s="169">
        <v>0</v>
      </c>
      <c r="AI2083" s="170">
        <v>0</v>
      </c>
      <c r="AJ2083" s="169">
        <v>0</v>
      </c>
      <c r="AK2083" s="170">
        <v>-199369.93</v>
      </c>
      <c r="AL2083" s="169">
        <v>-239243.91599999997</v>
      </c>
      <c r="AM2083" s="170">
        <v>0</v>
      </c>
      <c r="AN2083" s="170">
        <v>-199369.93</v>
      </c>
      <c r="AO2083" s="169">
        <v>-291416.45142857102</v>
      </c>
      <c r="AP2083" s="169">
        <v>1.9999999996798998E-2</v>
      </c>
      <c r="AQ2083" s="169">
        <v>1.9999999996798998E-2</v>
      </c>
      <c r="AR2083" s="169">
        <v>1.9999999996798998E-2</v>
      </c>
      <c r="AS2083" s="171">
        <v>0</v>
      </c>
      <c r="AT2083" s="169">
        <v>1.9999999996798998E-2</v>
      </c>
      <c r="AU2083" s="171">
        <v>0</v>
      </c>
      <c r="AV2083" s="169">
        <v>45445</v>
      </c>
      <c r="AW2083" s="171">
        <v>1.000000440092613</v>
      </c>
      <c r="AX2083" s="169">
        <v>1.9999999996798998E-2</v>
      </c>
      <c r="AY2083" s="171">
        <v>0</v>
      </c>
      <c r="AZ2083" s="169">
        <v>1.9999999996798998E-2</v>
      </c>
      <c r="BA2083" s="171">
        <v>0</v>
      </c>
      <c r="BB2083" s="169">
        <v>0</v>
      </c>
      <c r="BC2083" s="171">
        <v>0</v>
      </c>
      <c r="BE2083" s="168">
        <v>1.6666666664000001E-3</v>
      </c>
      <c r="BF2083" s="168">
        <v>1.6666666664000001E-3</v>
      </c>
      <c r="BG2083" s="168">
        <v>1.6666666664000001E-3</v>
      </c>
      <c r="BH2083" s="168">
        <v>1.6666666664000001E-3</v>
      </c>
      <c r="BI2083" s="168">
        <v>1.6666666664000001E-3</v>
      </c>
      <c r="BJ2083" s="168">
        <v>1.6666666664000001E-3</v>
      </c>
      <c r="BK2083" s="168">
        <v>1.6666666664000001E-3</v>
      </c>
      <c r="BL2083" s="168">
        <v>1.6666666664000001E-3</v>
      </c>
      <c r="BM2083" s="168">
        <v>1.6666666664000001E-3</v>
      </c>
      <c r="BN2083" s="168">
        <v>1.6666666664000001E-3</v>
      </c>
      <c r="BO2083" s="168">
        <v>1.6666666664000001E-3</v>
      </c>
      <c r="BP2083" s="168">
        <v>1.6666666664000001E-3</v>
      </c>
      <c r="BQ2083" s="172">
        <v>1.9999999996800001E-2</v>
      </c>
    </row>
    <row r="2084" spans="2:96" ht="18.75" x14ac:dyDescent="0.3">
      <c r="K2084" s="135" t="s">
        <v>325</v>
      </c>
      <c r="AC2084" s="145"/>
      <c r="AD2084" s="173"/>
      <c r="AE2084" s="174"/>
      <c r="AI2084" s="175"/>
      <c r="AS2084" s="61"/>
      <c r="AU2084" s="61"/>
      <c r="AW2084" s="61"/>
      <c r="AY2084" s="61"/>
      <c r="BA2084" s="61"/>
      <c r="BB2084" s="61"/>
      <c r="BC2084" s="61"/>
      <c r="BE2084" s="174"/>
      <c r="BF2084" s="174"/>
      <c r="BG2084" s="174"/>
      <c r="BH2084" s="174"/>
      <c r="BI2084" s="174"/>
      <c r="BJ2084" s="174"/>
      <c r="BK2084" s="174"/>
      <c r="BL2084" s="174"/>
      <c r="BM2084" s="174"/>
      <c r="BN2084" s="174"/>
      <c r="BO2084" s="174"/>
      <c r="BP2084" s="174"/>
      <c r="BQ2084" s="176"/>
    </row>
    <row r="2085" spans="2:96" hidden="1" x14ac:dyDescent="0.25">
      <c r="B2085" s="120" t="s">
        <v>318</v>
      </c>
      <c r="C2085" s="120" t="s">
        <v>318</v>
      </c>
      <c r="J2085" s="120" t="s">
        <v>318</v>
      </c>
      <c r="K2085" s="135" t="s">
        <v>319</v>
      </c>
      <c r="M2085" s="61" t="s">
        <v>323</v>
      </c>
      <c r="AE2085" s="17"/>
      <c r="AI2085" s="152"/>
      <c r="AS2085" s="61"/>
      <c r="AU2085" s="61"/>
      <c r="AW2085" s="61"/>
      <c r="AY2085" s="61"/>
      <c r="BA2085" s="61"/>
      <c r="BB2085" s="61"/>
      <c r="BC2085" s="61"/>
      <c r="BE2085" s="17"/>
      <c r="BF2085" s="17"/>
      <c r="BG2085" s="17"/>
      <c r="BH2085" s="17"/>
      <c r="BI2085" s="17"/>
      <c r="BJ2085" s="17"/>
      <c r="BK2085" s="17"/>
      <c r="BL2085" s="17"/>
      <c r="BM2085" s="17"/>
      <c r="BN2085" s="17"/>
      <c r="BO2085" s="17"/>
      <c r="BP2085" s="17"/>
      <c r="BQ2085" s="153"/>
    </row>
    <row r="2086" spans="2:96" ht="18.75" x14ac:dyDescent="0.3">
      <c r="K2086" s="135" t="s">
        <v>321</v>
      </c>
      <c r="V2086" s="61" t="s">
        <v>549</v>
      </c>
      <c r="AB2086" s="136" t="s">
        <v>387</v>
      </c>
      <c r="AC2086" s="154" t="s">
        <v>2209</v>
      </c>
      <c r="AD2086" s="155"/>
      <c r="AE2086" s="156">
        <v>1035118.9099999997</v>
      </c>
      <c r="AF2086" s="156">
        <v>-4808696.5100000007</v>
      </c>
      <c r="AG2086" s="156">
        <v>3652021.9499999997</v>
      </c>
      <c r="AH2086" s="156">
        <v>1579938.1966666663</v>
      </c>
      <c r="AI2086" s="157">
        <v>2456558.91</v>
      </c>
      <c r="AJ2086" s="156">
        <v>7369676.7300000004</v>
      </c>
      <c r="AK2086" s="157">
        <v>4804966.3499999996</v>
      </c>
      <c r="AL2086" s="156">
        <v>5765959.6199999992</v>
      </c>
      <c r="AM2086" s="157">
        <v>1316615.1638888884</v>
      </c>
      <c r="AN2086" s="157">
        <v>5068289.3827777775</v>
      </c>
      <c r="AO2086" s="156">
        <v>4808019.9771428537</v>
      </c>
      <c r="AP2086" s="156">
        <v>1896119.3699999999</v>
      </c>
      <c r="AQ2086" s="156">
        <v>1896119.3700000006</v>
      </c>
      <c r="AR2086" s="156">
        <v>-5473557.3599999994</v>
      </c>
      <c r="AS2086" s="158">
        <v>-0.74271335915164338</v>
      </c>
      <c r="AT2086" s="156">
        <v>316181.17333333427</v>
      </c>
      <c r="AU2086" s="158">
        <v>0.20012249466492382</v>
      </c>
      <c r="AV2086" s="156">
        <v>-1755902.5799999991</v>
      </c>
      <c r="AW2086" s="158">
        <v>-0.4808028549773638</v>
      </c>
      <c r="AX2086" s="156">
        <v>-5473557.3600000003</v>
      </c>
      <c r="AY2086" s="158">
        <v>-0.7427133591516436</v>
      </c>
      <c r="AZ2086" s="156">
        <v>316181.17333333357</v>
      </c>
      <c r="BA2086" s="158">
        <v>0.20012249466492338</v>
      </c>
      <c r="BB2086" s="156">
        <v>6.9849193096160889E-10</v>
      </c>
      <c r="BC2086" s="158">
        <v>3.6837972440606888E-16</v>
      </c>
      <c r="BE2086" s="156">
        <v>158009.94750000007</v>
      </c>
      <c r="BF2086" s="156">
        <v>158009.94750000007</v>
      </c>
      <c r="BG2086" s="156">
        <v>158009.94750000007</v>
      </c>
      <c r="BH2086" s="156">
        <v>158009.94750000007</v>
      </c>
      <c r="BI2086" s="156">
        <v>158009.94750000007</v>
      </c>
      <c r="BJ2086" s="156">
        <v>158009.94750000007</v>
      </c>
      <c r="BK2086" s="156">
        <v>158009.94750000007</v>
      </c>
      <c r="BL2086" s="156">
        <v>158009.94750000007</v>
      </c>
      <c r="BM2086" s="156">
        <v>158009.94750000007</v>
      </c>
      <c r="BN2086" s="156">
        <v>158009.94750000007</v>
      </c>
      <c r="BO2086" s="156">
        <v>158009.94750000007</v>
      </c>
      <c r="BP2086" s="156">
        <v>158009.94750000007</v>
      </c>
      <c r="BQ2086" s="159">
        <v>1896119.3700000006</v>
      </c>
    </row>
    <row r="2087" spans="2:96" hidden="1" x14ac:dyDescent="0.25">
      <c r="B2087" s="120" t="s">
        <v>318</v>
      </c>
      <c r="C2087" s="120" t="s">
        <v>318</v>
      </c>
      <c r="D2087" s="120" t="s">
        <v>318</v>
      </c>
      <c r="E2087" s="120" t="s">
        <v>318</v>
      </c>
      <c r="F2087" s="120" t="s">
        <v>318</v>
      </c>
      <c r="G2087" s="120" t="s">
        <v>318</v>
      </c>
      <c r="H2087" s="120" t="s">
        <v>318</v>
      </c>
      <c r="I2087" s="120" t="s">
        <v>318</v>
      </c>
      <c r="J2087" s="120" t="s">
        <v>318</v>
      </c>
      <c r="L2087" s="61" t="s">
        <v>323</v>
      </c>
      <c r="AC2087" s="145"/>
      <c r="AD2087" s="138"/>
      <c r="AS2087" s="242"/>
      <c r="AU2087" s="242"/>
      <c r="AW2087" s="242"/>
      <c r="AY2087" s="242"/>
      <c r="BA2087" s="242"/>
      <c r="BB2087" s="61"/>
      <c r="BC2087" s="242"/>
    </row>
    <row r="2088" spans="2:96" ht="18.75" x14ac:dyDescent="0.3">
      <c r="B2088" s="120" t="s">
        <v>320</v>
      </c>
      <c r="C2088" s="120" t="s">
        <v>320</v>
      </c>
      <c r="D2088" s="120" t="s">
        <v>320</v>
      </c>
      <c r="E2088" s="120" t="s">
        <v>320</v>
      </c>
      <c r="F2088" s="120" t="s">
        <v>320</v>
      </c>
      <c r="G2088" s="120" t="s">
        <v>320</v>
      </c>
      <c r="H2088" s="120" t="s">
        <v>320</v>
      </c>
      <c r="I2088" s="120" t="s">
        <v>320</v>
      </c>
      <c r="J2088" s="120" t="s">
        <v>320</v>
      </c>
      <c r="K2088" s="251" t="s">
        <v>563</v>
      </c>
      <c r="AB2088" s="136" t="s">
        <v>387</v>
      </c>
      <c r="AC2088" s="296" t="s">
        <v>563</v>
      </c>
      <c r="AD2088" s="297"/>
      <c r="AE2088" s="299">
        <v>8704846.7264000364</v>
      </c>
      <c r="AF2088" s="299">
        <v>-1578783.6100000096</v>
      </c>
      <c r="AG2088" s="299">
        <v>12706935.889999997</v>
      </c>
      <c r="AH2088" s="299">
        <v>11149891.960036732</v>
      </c>
      <c r="AI2088" s="248">
        <v>3884573.6500000767</v>
      </c>
      <c r="AJ2088" s="299">
        <v>11653720.95000023</v>
      </c>
      <c r="AK2088" s="299">
        <v>10958912.689999839</v>
      </c>
      <c r="AL2088" s="299">
        <v>13150695.227999808</v>
      </c>
      <c r="AM2088" s="300">
        <v>9232162.3022777755</v>
      </c>
      <c r="AN2088" s="300">
        <v>277188515.01137334</v>
      </c>
      <c r="AO2088" s="299">
        <v>9780331.2685716134</v>
      </c>
      <c r="AP2088" s="299">
        <v>8209982.6229088707</v>
      </c>
      <c r="AQ2088" s="299">
        <v>8209982.7833749913</v>
      </c>
      <c r="AR2088" s="247">
        <v>-3443738.166625239</v>
      </c>
      <c r="AS2088" s="349">
        <v>-0.29550545970685621</v>
      </c>
      <c r="AT2088" s="247">
        <v>-2939909.176661741</v>
      </c>
      <c r="AU2088" s="349">
        <v>-0.26367153934754861</v>
      </c>
      <c r="AV2088" s="247">
        <v>-4496953.1066250056</v>
      </c>
      <c r="AW2088" s="349">
        <v>-0.35389752065751601</v>
      </c>
      <c r="AX2088" s="247">
        <v>-3443738.166625239</v>
      </c>
      <c r="AY2088" s="349">
        <v>-0.29550545970685621</v>
      </c>
      <c r="AZ2088" s="247">
        <v>-2939909.176661741</v>
      </c>
      <c r="BA2088" s="349">
        <v>-0.26367153934754861</v>
      </c>
      <c r="BB2088" s="350">
        <v>0.16046612057834864</v>
      </c>
      <c r="BC2088" s="349">
        <v>1.9545244849920773E-8</v>
      </c>
      <c r="BE2088" s="298">
        <v>768788.47659965442</v>
      </c>
      <c r="BF2088" s="299">
        <v>593935.20958900475</v>
      </c>
      <c r="BG2088" s="299">
        <v>589582.01987460838</v>
      </c>
      <c r="BH2088" s="299">
        <v>797529.90734040202</v>
      </c>
      <c r="BI2088" s="299">
        <v>541410.89008572162</v>
      </c>
      <c r="BJ2088" s="299">
        <v>615653.4030125665</v>
      </c>
      <c r="BK2088" s="299">
        <v>771686.12564268545</v>
      </c>
      <c r="BL2088" s="299">
        <v>643131.61955196061</v>
      </c>
      <c r="BM2088" s="299">
        <v>774877.35113323876</v>
      </c>
      <c r="BN2088" s="299">
        <v>747935.22101816745</v>
      </c>
      <c r="BO2088" s="299">
        <v>715195.93955660635</v>
      </c>
      <c r="BP2088" s="299">
        <v>650256.61997067207</v>
      </c>
      <c r="BQ2088" s="301">
        <v>8209982.7833749913</v>
      </c>
    </row>
    <row r="2089" spans="2:96" x14ac:dyDescent="0.25">
      <c r="B2089" s="120" t="s">
        <v>320</v>
      </c>
      <c r="C2089" s="120" t="s">
        <v>320</v>
      </c>
      <c r="D2089" s="120" t="s">
        <v>320</v>
      </c>
      <c r="E2089" s="120" t="s">
        <v>320</v>
      </c>
      <c r="F2089" s="120" t="s">
        <v>320</v>
      </c>
      <c r="G2089" s="120" t="s">
        <v>320</v>
      </c>
      <c r="H2089" s="120" t="s">
        <v>320</v>
      </c>
      <c r="I2089" s="120" t="s">
        <v>320</v>
      </c>
      <c r="J2089" s="120" t="s">
        <v>320</v>
      </c>
      <c r="AC2089" s="145"/>
      <c r="AD2089" s="138"/>
      <c r="AS2089" s="242"/>
      <c r="AU2089" s="242"/>
      <c r="AW2089" s="242"/>
      <c r="AY2089" s="242"/>
      <c r="BA2089" s="242"/>
      <c r="BB2089" s="61"/>
      <c r="BC2089" s="242"/>
    </row>
    <row r="2090" spans="2:96" x14ac:dyDescent="0.25">
      <c r="B2090" s="120" t="s">
        <v>320</v>
      </c>
      <c r="C2090" s="120" t="s">
        <v>320</v>
      </c>
      <c r="D2090" s="120" t="s">
        <v>320</v>
      </c>
      <c r="E2090" s="120" t="s">
        <v>320</v>
      </c>
      <c r="F2090" s="120" t="s">
        <v>320</v>
      </c>
      <c r="G2090" s="120" t="s">
        <v>320</v>
      </c>
      <c r="H2090" s="120" t="s">
        <v>320</v>
      </c>
      <c r="I2090" s="120" t="s">
        <v>320</v>
      </c>
      <c r="J2090" s="120" t="s">
        <v>320</v>
      </c>
      <c r="L2090" s="61" t="s">
        <v>2210</v>
      </c>
      <c r="AC2090" s="217"/>
      <c r="AD2090" s="265"/>
      <c r="AE2090" s="218"/>
      <c r="AF2090" s="218"/>
      <c r="AG2090" s="218"/>
      <c r="AS2090" s="242"/>
      <c r="AU2090" s="242"/>
      <c r="AW2090" s="242"/>
      <c r="AY2090" s="242"/>
      <c r="BA2090" s="242"/>
      <c r="BB2090" s="61"/>
      <c r="BC2090" s="242"/>
    </row>
    <row r="2091" spans="2:96" ht="21" x14ac:dyDescent="0.35">
      <c r="K2091" s="135" t="s">
        <v>321</v>
      </c>
      <c r="L2091" s="61" t="s">
        <v>564</v>
      </c>
      <c r="M2091" s="61" t="s">
        <v>2211</v>
      </c>
      <c r="V2091" s="61" t="s">
        <v>564</v>
      </c>
      <c r="AC2091" s="146" t="s">
        <v>2212</v>
      </c>
      <c r="AD2091" s="147"/>
      <c r="AE2091" s="148"/>
      <c r="AF2091" s="147"/>
      <c r="AG2091" s="147"/>
      <c r="AH2091" s="147"/>
      <c r="AI2091" s="149"/>
      <c r="AJ2091" s="147"/>
      <c r="AK2091" s="150"/>
      <c r="AL2091" s="147"/>
      <c r="AM2091" s="150"/>
      <c r="AN2091" s="150"/>
      <c r="AO2091" s="147"/>
      <c r="AP2091" s="147"/>
      <c r="AQ2091" s="147"/>
      <c r="AR2091" s="147"/>
      <c r="AS2091" s="147"/>
      <c r="AT2091" s="147"/>
      <c r="AU2091" s="147"/>
      <c r="AV2091" s="147"/>
      <c r="AW2091" s="147"/>
      <c r="AX2091" s="147"/>
      <c r="AY2091" s="147"/>
      <c r="AZ2091" s="147"/>
      <c r="BA2091" s="147"/>
      <c r="BB2091" s="147"/>
      <c r="BC2091" s="147"/>
      <c r="BD2091" s="151"/>
      <c r="BE2091" s="148"/>
      <c r="BF2091" s="148"/>
      <c r="BG2091" s="148"/>
      <c r="BH2091" s="148"/>
      <c r="BI2091" s="148"/>
      <c r="BJ2091" s="148"/>
      <c r="BK2091" s="148"/>
      <c r="BL2091" s="148"/>
      <c r="BM2091" s="148"/>
      <c r="BN2091" s="148"/>
      <c r="BO2091" s="148"/>
      <c r="BP2091" s="148"/>
      <c r="BQ2091" s="148"/>
      <c r="BR2091" s="151"/>
      <c r="BS2091" s="61">
        <v>2317437</v>
      </c>
      <c r="BT2091" s="61">
        <v>-71852.779999999984</v>
      </c>
      <c r="BU2091" s="61">
        <v>1491754.57</v>
      </c>
      <c r="BV2091" s="61">
        <v>0</v>
      </c>
      <c r="BW2091" s="61">
        <v>0</v>
      </c>
      <c r="BY2091" s="61">
        <v>-2472120.0000000005</v>
      </c>
      <c r="CA2091" s="61">
        <v>0</v>
      </c>
      <c r="CC2091" s="61">
        <v>-3918960</v>
      </c>
      <c r="CD2091" s="61">
        <v>-0.42999999987659998</v>
      </c>
      <c r="CE2091" s="61">
        <v>-0.42999999987659998</v>
      </c>
      <c r="CG2091" s="61">
        <v>-3.5833333323049998E-2</v>
      </c>
      <c r="CH2091" s="61">
        <v>-3.5833333323049998E-2</v>
      </c>
      <c r="CI2091" s="61">
        <v>-3.5833333323049998E-2</v>
      </c>
      <c r="CJ2091" s="61">
        <v>-3.5833333323049998E-2</v>
      </c>
      <c r="CK2091" s="61">
        <v>-3.5833333323049998E-2</v>
      </c>
      <c r="CL2091" s="61">
        <v>-3.5833333323049998E-2</v>
      </c>
      <c r="CM2091" s="61">
        <v>-3.5833333323049998E-2</v>
      </c>
      <c r="CN2091" s="61">
        <v>-3.5833333323049998E-2</v>
      </c>
      <c r="CO2091" s="61">
        <v>-3.5833333323049998E-2</v>
      </c>
      <c r="CP2091" s="61">
        <v>-3.5833333323049998E-2</v>
      </c>
      <c r="CQ2091" s="61">
        <v>-3.5833333323049998E-2</v>
      </c>
      <c r="CR2091" s="61">
        <v>-3.5833333323049998E-2</v>
      </c>
    </row>
    <row r="2092" spans="2:96" ht="18.75" x14ac:dyDescent="0.3">
      <c r="K2092" s="135" t="s">
        <v>325</v>
      </c>
      <c r="M2092" s="61" t="s">
        <v>566</v>
      </c>
      <c r="N2092" s="61" t="s">
        <v>2213</v>
      </c>
      <c r="V2092" s="61" t="s">
        <v>564</v>
      </c>
      <c r="W2092" s="61" t="s">
        <v>564</v>
      </c>
      <c r="X2092" s="61">
        <v>412</v>
      </c>
      <c r="AB2092" s="136" t="s">
        <v>387</v>
      </c>
      <c r="AC2092" s="162" t="s">
        <v>567</v>
      </c>
      <c r="AD2092" s="138"/>
      <c r="AE2092" s="39"/>
      <c r="AI2092" s="163"/>
      <c r="AS2092" s="61"/>
      <c r="AU2092" s="61"/>
      <c r="AW2092" s="61"/>
      <c r="AY2092" s="61"/>
      <c r="BA2092" s="61"/>
      <c r="BB2092" s="61"/>
      <c r="BC2092" s="61"/>
      <c r="BE2092" s="39"/>
      <c r="BF2092" s="39"/>
      <c r="BG2092" s="39"/>
      <c r="BH2092" s="39"/>
      <c r="BI2092" s="39"/>
      <c r="BJ2092" s="39"/>
      <c r="BK2092" s="39"/>
      <c r="BL2092" s="39"/>
      <c r="BM2092" s="39"/>
      <c r="BN2092" s="39"/>
      <c r="BO2092" s="39"/>
      <c r="BP2092" s="39"/>
      <c r="BQ2092" s="164"/>
      <c r="BS2092" s="61">
        <v>2317437</v>
      </c>
      <c r="BT2092" s="61">
        <v>-71852.779999999984</v>
      </c>
      <c r="BU2092" s="61">
        <v>1491754.57</v>
      </c>
      <c r="BV2092" s="61">
        <v>0</v>
      </c>
      <c r="BW2092" s="61">
        <v>0</v>
      </c>
      <c r="BX2092" s="61">
        <v>0</v>
      </c>
      <c r="BY2092" s="61">
        <v>-2472120.0000000005</v>
      </c>
      <c r="BZ2092" s="61">
        <v>-2966544.0000000009</v>
      </c>
      <c r="CA2092" s="61">
        <v>0</v>
      </c>
      <c r="CB2092" s="61">
        <v>-2472120.0000000005</v>
      </c>
      <c r="CC2092" s="61">
        <v>-3918960</v>
      </c>
      <c r="CD2092" s="61">
        <v>-0.42999999987659998</v>
      </c>
      <c r="CE2092" s="61">
        <v>-0.42999999987659998</v>
      </c>
      <c r="CG2092" s="61">
        <v>-3.5833333323049998E-2</v>
      </c>
      <c r="CH2092" s="61">
        <v>-3.5833333323049998E-2</v>
      </c>
      <c r="CI2092" s="61">
        <v>-3.5833333323049998E-2</v>
      </c>
      <c r="CJ2092" s="61">
        <v>-3.5833333323049998E-2</v>
      </c>
      <c r="CK2092" s="61">
        <v>-3.5833333323049998E-2</v>
      </c>
      <c r="CL2092" s="61">
        <v>-3.5833333323049998E-2</v>
      </c>
      <c r="CM2092" s="61">
        <v>-3.5833333323049998E-2</v>
      </c>
      <c r="CN2092" s="61">
        <v>-3.5833333323049998E-2</v>
      </c>
      <c r="CO2092" s="61">
        <v>-3.5833333323049998E-2</v>
      </c>
      <c r="CP2092" s="61">
        <v>-3.5833333323049998E-2</v>
      </c>
      <c r="CQ2092" s="61">
        <v>-3.5833333323049998E-2</v>
      </c>
      <c r="CR2092" s="61">
        <v>-3.5833333323049998E-2</v>
      </c>
    </row>
    <row r="2093" spans="2:96" x14ac:dyDescent="0.25">
      <c r="K2093" s="135" t="s">
        <v>328</v>
      </c>
      <c r="N2093" s="61" t="s">
        <v>2214</v>
      </c>
      <c r="V2093" s="61" t="s">
        <v>564</v>
      </c>
      <c r="W2093" s="61" t="s">
        <v>564</v>
      </c>
      <c r="X2093" s="61">
        <v>412</v>
      </c>
      <c r="AB2093" s="136" t="s">
        <v>387</v>
      </c>
      <c r="AC2093" s="179">
        <v>8500002</v>
      </c>
      <c r="AD2093" s="180" t="s">
        <v>2215</v>
      </c>
      <c r="AE2093" s="139">
        <v>2317437</v>
      </c>
      <c r="AF2093" s="17">
        <v>166881.96</v>
      </c>
      <c r="AG2093" s="17">
        <v>314480.96000000002</v>
      </c>
      <c r="AH2093" s="140">
        <v>0</v>
      </c>
      <c r="AI2093" s="141">
        <v>0</v>
      </c>
      <c r="AJ2093" s="142">
        <v>0</v>
      </c>
      <c r="AK2093" s="121">
        <v>0</v>
      </c>
      <c r="AL2093" s="142">
        <v>0</v>
      </c>
      <c r="AM2093" s="181">
        <v>0</v>
      </c>
      <c r="AN2093" s="141">
        <v>0</v>
      </c>
      <c r="AO2093" s="140">
        <v>0</v>
      </c>
      <c r="AP2093" s="140">
        <v>-3.9999999979044999E-2</v>
      </c>
      <c r="AQ2093" s="140">
        <v>-3.9999999979044999E-2</v>
      </c>
      <c r="AR2093" s="142">
        <v>-3.9999999979044999E-2</v>
      </c>
      <c r="AS2093" s="143">
        <v>0</v>
      </c>
      <c r="AT2093" s="142">
        <v>-3.9999999979044999E-2</v>
      </c>
      <c r="AU2093" s="143">
        <v>0</v>
      </c>
      <c r="AV2093" s="142">
        <v>-314481</v>
      </c>
      <c r="AW2093" s="143">
        <v>-1.0000001271937098</v>
      </c>
      <c r="AX2093" s="142">
        <v>-3.9999999979044999E-2</v>
      </c>
      <c r="AY2093" s="143">
        <v>0</v>
      </c>
      <c r="AZ2093" s="142">
        <v>-3.9999999979044999E-2</v>
      </c>
      <c r="BA2093" s="143">
        <v>0</v>
      </c>
      <c r="BB2093" s="142">
        <v>0</v>
      </c>
      <c r="BC2093" s="143">
        <v>0</v>
      </c>
      <c r="BE2093" s="139">
        <v>-3.333333331587E-3</v>
      </c>
      <c r="BF2093" s="139">
        <v>-3.333333331587E-3</v>
      </c>
      <c r="BG2093" s="139">
        <v>-3.333333331587E-3</v>
      </c>
      <c r="BH2093" s="139">
        <v>-3.333333331587E-3</v>
      </c>
      <c r="BI2093" s="139">
        <v>-3.333333331587E-3</v>
      </c>
      <c r="BJ2093" s="139">
        <v>-3.333333331587E-3</v>
      </c>
      <c r="BK2093" s="139">
        <v>-3.333333331587E-3</v>
      </c>
      <c r="BL2093" s="139">
        <v>-3.333333331587E-3</v>
      </c>
      <c r="BM2093" s="139">
        <v>-3.333333331587E-3</v>
      </c>
      <c r="BN2093" s="139">
        <v>-3.333333331587E-3</v>
      </c>
      <c r="BO2093" s="139">
        <v>-3.333333331587E-3</v>
      </c>
      <c r="BP2093" s="139">
        <v>-3.333333331587E-3</v>
      </c>
      <c r="BQ2093" s="144">
        <v>-3.9999999979044014E-2</v>
      </c>
    </row>
    <row r="2094" spans="2:96" x14ac:dyDescent="0.25">
      <c r="K2094" s="135" t="s">
        <v>328</v>
      </c>
      <c r="N2094" s="61" t="s">
        <v>2216</v>
      </c>
      <c r="V2094" s="61" t="s">
        <v>564</v>
      </c>
      <c r="W2094" s="61" t="s">
        <v>564</v>
      </c>
      <c r="X2094" s="61">
        <v>412</v>
      </c>
      <c r="AB2094" s="136" t="s">
        <v>387</v>
      </c>
      <c r="AC2094" s="179">
        <v>8600060</v>
      </c>
      <c r="AD2094" s="180" t="s">
        <v>2217</v>
      </c>
      <c r="AE2094" s="139">
        <v>0</v>
      </c>
      <c r="AF2094" s="17">
        <v>61194.61</v>
      </c>
      <c r="AG2094" s="17">
        <v>0</v>
      </c>
      <c r="AH2094" s="140">
        <v>0</v>
      </c>
      <c r="AI2094" s="141">
        <v>0</v>
      </c>
      <c r="AJ2094" s="142">
        <v>0</v>
      </c>
      <c r="AK2094" s="121">
        <v>0</v>
      </c>
      <c r="AL2094" s="142">
        <v>0</v>
      </c>
      <c r="AM2094" s="181">
        <v>0</v>
      </c>
      <c r="AN2094" s="141">
        <v>0</v>
      </c>
      <c r="AO2094" s="140">
        <v>0</v>
      </c>
      <c r="AP2094" s="140">
        <v>0</v>
      </c>
      <c r="AQ2094" s="140">
        <v>0</v>
      </c>
      <c r="AR2094" s="142">
        <v>0</v>
      </c>
      <c r="AS2094" s="143">
        <v>0</v>
      </c>
      <c r="AT2094" s="142">
        <v>0</v>
      </c>
      <c r="AU2094" s="143">
        <v>0</v>
      </c>
      <c r="AV2094" s="142">
        <v>0</v>
      </c>
      <c r="AW2094" s="143">
        <v>0</v>
      </c>
      <c r="AX2094" s="142">
        <v>0</v>
      </c>
      <c r="AY2094" s="143">
        <v>0</v>
      </c>
      <c r="AZ2094" s="142">
        <v>0</v>
      </c>
      <c r="BA2094" s="143">
        <v>0</v>
      </c>
      <c r="BB2094" s="142">
        <v>0</v>
      </c>
      <c r="BC2094" s="143">
        <v>0</v>
      </c>
      <c r="BE2094" s="139">
        <v>0</v>
      </c>
      <c r="BF2094" s="139">
        <v>0</v>
      </c>
      <c r="BG2094" s="139">
        <v>0</v>
      </c>
      <c r="BH2094" s="139">
        <v>0</v>
      </c>
      <c r="BI2094" s="139">
        <v>0</v>
      </c>
      <c r="BJ2094" s="139">
        <v>0</v>
      </c>
      <c r="BK2094" s="139">
        <v>0</v>
      </c>
      <c r="BL2094" s="139">
        <v>0</v>
      </c>
      <c r="BM2094" s="139">
        <v>0</v>
      </c>
      <c r="BN2094" s="139">
        <v>0</v>
      </c>
      <c r="BO2094" s="139">
        <v>0</v>
      </c>
      <c r="BP2094" s="139">
        <v>0</v>
      </c>
      <c r="BQ2094" s="144">
        <v>0</v>
      </c>
    </row>
    <row r="2095" spans="2:96" x14ac:dyDescent="0.25">
      <c r="K2095" s="135" t="s">
        <v>328</v>
      </c>
      <c r="N2095" s="61" t="s">
        <v>2218</v>
      </c>
      <c r="V2095" s="61" t="s">
        <v>564</v>
      </c>
      <c r="W2095" s="61" t="s">
        <v>564</v>
      </c>
      <c r="X2095" s="61">
        <v>412</v>
      </c>
      <c r="AB2095" s="136" t="s">
        <v>387</v>
      </c>
      <c r="AC2095" s="179">
        <v>8600075</v>
      </c>
      <c r="AD2095" s="180" t="s">
        <v>2219</v>
      </c>
      <c r="AE2095" s="139">
        <v>0</v>
      </c>
      <c r="AF2095" s="17">
        <v>-299929.34999999998</v>
      </c>
      <c r="AG2095" s="17">
        <v>1177273.6100000001</v>
      </c>
      <c r="AH2095" s="140">
        <v>0</v>
      </c>
      <c r="AI2095" s="141">
        <v>0</v>
      </c>
      <c r="AJ2095" s="142">
        <v>0</v>
      </c>
      <c r="AK2095" s="121">
        <v>-2472120.0000000005</v>
      </c>
      <c r="AL2095" s="142">
        <v>-2966544.0000000009</v>
      </c>
      <c r="AM2095" s="181">
        <v>0</v>
      </c>
      <c r="AN2095" s="141">
        <v>-2472120.0000000005</v>
      </c>
      <c r="AO2095" s="140">
        <v>-3918960</v>
      </c>
      <c r="AP2095" s="140">
        <v>-0.38999999989755502</v>
      </c>
      <c r="AQ2095" s="140">
        <v>-0.38999999989755502</v>
      </c>
      <c r="AR2095" s="142">
        <v>-0.38999999989755502</v>
      </c>
      <c r="AS2095" s="143">
        <v>0</v>
      </c>
      <c r="AT2095" s="142">
        <v>-0.38999999989755502</v>
      </c>
      <c r="AU2095" s="143">
        <v>0</v>
      </c>
      <c r="AV2095" s="142">
        <v>-1177274</v>
      </c>
      <c r="AW2095" s="143">
        <v>-1.0000003312738828</v>
      </c>
      <c r="AX2095" s="142">
        <v>-0.38999999989755502</v>
      </c>
      <c r="AY2095" s="143">
        <v>0</v>
      </c>
      <c r="AZ2095" s="142">
        <v>-0.38999999989755502</v>
      </c>
      <c r="BA2095" s="143">
        <v>0</v>
      </c>
      <c r="BB2095" s="142">
        <v>0</v>
      </c>
      <c r="BC2095" s="143">
        <v>0</v>
      </c>
      <c r="BE2095" s="139">
        <v>-3.2499999991462997E-2</v>
      </c>
      <c r="BF2095" s="139">
        <v>-3.2499999991462997E-2</v>
      </c>
      <c r="BG2095" s="139">
        <v>-3.2499999991462997E-2</v>
      </c>
      <c r="BH2095" s="139">
        <v>-3.2499999991462997E-2</v>
      </c>
      <c r="BI2095" s="139">
        <v>-3.2499999991462997E-2</v>
      </c>
      <c r="BJ2095" s="139">
        <v>-3.2499999991462997E-2</v>
      </c>
      <c r="BK2095" s="139">
        <v>-3.2499999991462997E-2</v>
      </c>
      <c r="BL2095" s="139">
        <v>-3.2499999991462997E-2</v>
      </c>
      <c r="BM2095" s="139">
        <v>-3.2499999991462997E-2</v>
      </c>
      <c r="BN2095" s="139">
        <v>-3.2499999991462997E-2</v>
      </c>
      <c r="BO2095" s="139">
        <v>-3.2499999991462997E-2</v>
      </c>
      <c r="BP2095" s="139">
        <v>-3.2499999991462997E-2</v>
      </c>
      <c r="BQ2095" s="144">
        <v>-0.38999999989755607</v>
      </c>
    </row>
    <row r="2096" spans="2:96" ht="18.75" hidden="1" x14ac:dyDescent="0.3">
      <c r="B2096" s="120" t="s">
        <v>318</v>
      </c>
      <c r="C2096" s="120" t="s">
        <v>318</v>
      </c>
      <c r="J2096" s="120" t="s">
        <v>318</v>
      </c>
      <c r="K2096" s="135" t="s">
        <v>321</v>
      </c>
      <c r="N2096" s="61" t="s">
        <v>323</v>
      </c>
      <c r="AC2096" s="145"/>
      <c r="AD2096" s="165"/>
      <c r="AE2096" s="17"/>
      <c r="AI2096" s="163"/>
      <c r="AS2096" s="61"/>
      <c r="AU2096" s="61"/>
      <c r="AW2096" s="61"/>
      <c r="AY2096" s="61"/>
      <c r="BA2096" s="61"/>
      <c r="BB2096" s="61"/>
      <c r="BC2096" s="61"/>
      <c r="BE2096" s="17"/>
      <c r="BF2096" s="17"/>
      <c r="BG2096" s="17"/>
      <c r="BH2096" s="17"/>
      <c r="BI2096" s="17"/>
      <c r="BJ2096" s="17"/>
      <c r="BK2096" s="17"/>
      <c r="BL2096" s="17"/>
      <c r="BM2096" s="17"/>
      <c r="BN2096" s="17"/>
      <c r="BO2096" s="17"/>
      <c r="BP2096" s="17"/>
      <c r="BQ2096" s="166"/>
    </row>
    <row r="2097" spans="2:69" ht="17.25" x14ac:dyDescent="0.3">
      <c r="K2097" s="135" t="s">
        <v>325</v>
      </c>
      <c r="V2097" s="61" t="s">
        <v>564</v>
      </c>
      <c r="W2097" s="61" t="s">
        <v>564</v>
      </c>
      <c r="AB2097" s="136" t="s">
        <v>387</v>
      </c>
      <c r="AC2097" s="167" t="s">
        <v>2220</v>
      </c>
      <c r="AD2097" s="138"/>
      <c r="AE2097" s="168">
        <v>2317437</v>
      </c>
      <c r="AF2097" s="168">
        <v>-71852.77999999997</v>
      </c>
      <c r="AG2097" s="168">
        <v>1491754.57</v>
      </c>
      <c r="AH2097" s="169">
        <v>0</v>
      </c>
      <c r="AI2097" s="170">
        <v>0</v>
      </c>
      <c r="AJ2097" s="169">
        <v>0</v>
      </c>
      <c r="AK2097" s="170">
        <v>-2472120.0000000005</v>
      </c>
      <c r="AL2097" s="169">
        <v>-2966544.0000000009</v>
      </c>
      <c r="AM2097" s="170">
        <v>0</v>
      </c>
      <c r="AN2097" s="170">
        <v>-2472120.0000000005</v>
      </c>
      <c r="AO2097" s="169">
        <v>-3918960</v>
      </c>
      <c r="AP2097" s="169">
        <v>-0.42999999987660004</v>
      </c>
      <c r="AQ2097" s="169">
        <v>-0.42999999987660004</v>
      </c>
      <c r="AR2097" s="169">
        <v>-0.42999999987660004</v>
      </c>
      <c r="AS2097" s="171">
        <v>0</v>
      </c>
      <c r="AT2097" s="169">
        <v>-0.42999999987660004</v>
      </c>
      <c r="AU2097" s="171">
        <v>0</v>
      </c>
      <c r="AV2097" s="169">
        <v>-1491755</v>
      </c>
      <c r="AW2097" s="171">
        <v>-1.0000002882511698</v>
      </c>
      <c r="AX2097" s="169">
        <v>-0.42999999987660004</v>
      </c>
      <c r="AY2097" s="171">
        <v>0</v>
      </c>
      <c r="AZ2097" s="169">
        <v>-0.42999999987660004</v>
      </c>
      <c r="BA2097" s="171">
        <v>0</v>
      </c>
      <c r="BB2097" s="169">
        <v>0</v>
      </c>
      <c r="BC2097" s="171">
        <v>0</v>
      </c>
      <c r="BE2097" s="168">
        <v>-3.5833333323049998E-2</v>
      </c>
      <c r="BF2097" s="168">
        <v>-3.5833333323049998E-2</v>
      </c>
      <c r="BG2097" s="168">
        <v>-3.5833333323049998E-2</v>
      </c>
      <c r="BH2097" s="168">
        <v>-3.5833333323049998E-2</v>
      </c>
      <c r="BI2097" s="168">
        <v>-3.5833333323049998E-2</v>
      </c>
      <c r="BJ2097" s="168">
        <v>-3.5833333323049998E-2</v>
      </c>
      <c r="BK2097" s="168">
        <v>-3.5833333323049998E-2</v>
      </c>
      <c r="BL2097" s="168">
        <v>-3.5833333323049998E-2</v>
      </c>
      <c r="BM2097" s="168">
        <v>-3.5833333323049998E-2</v>
      </c>
      <c r="BN2097" s="168">
        <v>-3.5833333323049998E-2</v>
      </c>
      <c r="BO2097" s="168">
        <v>-3.5833333323049998E-2</v>
      </c>
      <c r="BP2097" s="168">
        <v>-3.5833333323049998E-2</v>
      </c>
      <c r="BQ2097" s="172">
        <v>-0.42999999987660009</v>
      </c>
    </row>
    <row r="2098" spans="2:69" ht="18.75" x14ac:dyDescent="0.3">
      <c r="K2098" s="135" t="s">
        <v>325</v>
      </c>
      <c r="AC2098" s="145"/>
      <c r="AD2098" s="173"/>
      <c r="AE2098" s="174"/>
      <c r="AI2098" s="175"/>
      <c r="AS2098" s="61"/>
      <c r="AU2098" s="61"/>
      <c r="AW2098" s="61"/>
      <c r="AY2098" s="61"/>
      <c r="BA2098" s="61"/>
      <c r="BB2098" s="61"/>
      <c r="BC2098" s="61"/>
      <c r="BE2098" s="174"/>
      <c r="BF2098" s="174"/>
      <c r="BG2098" s="174"/>
      <c r="BH2098" s="174"/>
      <c r="BI2098" s="174"/>
      <c r="BJ2098" s="174"/>
      <c r="BK2098" s="174"/>
      <c r="BL2098" s="174"/>
      <c r="BM2098" s="174"/>
      <c r="BN2098" s="174"/>
      <c r="BO2098" s="174"/>
      <c r="BP2098" s="174"/>
      <c r="BQ2098" s="176"/>
    </row>
    <row r="2099" spans="2:69" hidden="1" x14ac:dyDescent="0.25">
      <c r="B2099" s="120" t="s">
        <v>318</v>
      </c>
      <c r="C2099" s="120" t="s">
        <v>318</v>
      </c>
      <c r="J2099" s="120" t="s">
        <v>318</v>
      </c>
      <c r="K2099" s="135" t="s">
        <v>319</v>
      </c>
      <c r="M2099" s="61" t="s">
        <v>323</v>
      </c>
      <c r="AE2099" s="17"/>
      <c r="AI2099" s="152"/>
      <c r="AS2099" s="61"/>
      <c r="AU2099" s="61"/>
      <c r="AW2099" s="61"/>
      <c r="AY2099" s="61"/>
      <c r="BA2099" s="61"/>
      <c r="BB2099" s="61"/>
      <c r="BC2099" s="61"/>
      <c r="BE2099" s="17"/>
      <c r="BF2099" s="17"/>
      <c r="BG2099" s="17"/>
      <c r="BH2099" s="17"/>
      <c r="BI2099" s="17"/>
      <c r="BJ2099" s="17"/>
      <c r="BK2099" s="17"/>
      <c r="BL2099" s="17"/>
      <c r="BM2099" s="17"/>
      <c r="BN2099" s="17"/>
      <c r="BO2099" s="17"/>
      <c r="BP2099" s="17"/>
      <c r="BQ2099" s="153"/>
    </row>
    <row r="2100" spans="2:69" ht="18.75" x14ac:dyDescent="0.3">
      <c r="K2100" s="135" t="s">
        <v>321</v>
      </c>
      <c r="V2100" s="61" t="s">
        <v>564</v>
      </c>
      <c r="AB2100" s="136" t="s">
        <v>387</v>
      </c>
      <c r="AC2100" s="154" t="s">
        <v>2221</v>
      </c>
      <c r="AD2100" s="155"/>
      <c r="AE2100" s="156">
        <v>2317437</v>
      </c>
      <c r="AF2100" s="156">
        <v>-71852.77999999997</v>
      </c>
      <c r="AG2100" s="156">
        <v>1491754.57</v>
      </c>
      <c r="AH2100" s="156">
        <v>0</v>
      </c>
      <c r="AI2100" s="157">
        <v>0</v>
      </c>
      <c r="AJ2100" s="156">
        <v>0</v>
      </c>
      <c r="AK2100" s="157">
        <v>-2472120.0000000005</v>
      </c>
      <c r="AL2100" s="156">
        <v>-2966544.0000000009</v>
      </c>
      <c r="AM2100" s="157">
        <v>0</v>
      </c>
      <c r="AN2100" s="157">
        <v>-2472120.0000000005</v>
      </c>
      <c r="AO2100" s="156">
        <v>-3918960</v>
      </c>
      <c r="AP2100" s="156">
        <v>-0.42999999987660004</v>
      </c>
      <c r="AQ2100" s="156">
        <v>-0.42999999987660004</v>
      </c>
      <c r="AR2100" s="156">
        <v>-0.42999999987660004</v>
      </c>
      <c r="AS2100" s="158">
        <v>0</v>
      </c>
      <c r="AT2100" s="156">
        <v>-0.42999999987660004</v>
      </c>
      <c r="AU2100" s="158">
        <v>0</v>
      </c>
      <c r="AV2100" s="156">
        <v>-1491755</v>
      </c>
      <c r="AW2100" s="158">
        <v>-1.0000002882511698</v>
      </c>
      <c r="AX2100" s="156">
        <v>-0.42999999987660004</v>
      </c>
      <c r="AY2100" s="158">
        <v>0</v>
      </c>
      <c r="AZ2100" s="156">
        <v>-0.42999999987660004</v>
      </c>
      <c r="BA2100" s="158">
        <v>0</v>
      </c>
      <c r="BB2100" s="156">
        <v>0</v>
      </c>
      <c r="BC2100" s="158">
        <v>0</v>
      </c>
      <c r="BE2100" s="156">
        <v>-3.5833333323049998E-2</v>
      </c>
      <c r="BF2100" s="156">
        <v>-3.5833333323049998E-2</v>
      </c>
      <c r="BG2100" s="156">
        <v>-3.5833333323049998E-2</v>
      </c>
      <c r="BH2100" s="156">
        <v>-3.5833333323049998E-2</v>
      </c>
      <c r="BI2100" s="156">
        <v>-3.5833333323049998E-2</v>
      </c>
      <c r="BJ2100" s="156">
        <v>-3.5833333323049998E-2</v>
      </c>
      <c r="BK2100" s="156">
        <v>-3.5833333323049998E-2</v>
      </c>
      <c r="BL2100" s="156">
        <v>-3.5833333323049998E-2</v>
      </c>
      <c r="BM2100" s="156">
        <v>-3.5833333323049998E-2</v>
      </c>
      <c r="BN2100" s="156">
        <v>-3.5833333323049998E-2</v>
      </c>
      <c r="BO2100" s="156">
        <v>-3.5833333323049998E-2</v>
      </c>
      <c r="BP2100" s="156">
        <v>-3.5833333323049998E-2</v>
      </c>
      <c r="BQ2100" s="159">
        <v>-0.42999999987660009</v>
      </c>
    </row>
    <row r="2101" spans="2:69" hidden="1" x14ac:dyDescent="0.25">
      <c r="B2101" s="120" t="s">
        <v>318</v>
      </c>
      <c r="C2101" s="120" t="s">
        <v>318</v>
      </c>
      <c r="D2101" s="120" t="s">
        <v>318</v>
      </c>
      <c r="E2101" s="120" t="s">
        <v>318</v>
      </c>
      <c r="F2101" s="120" t="s">
        <v>318</v>
      </c>
      <c r="G2101" s="120" t="s">
        <v>318</v>
      </c>
      <c r="H2101" s="120" t="s">
        <v>318</v>
      </c>
      <c r="I2101" s="120" t="s">
        <v>318</v>
      </c>
      <c r="J2101" s="120" t="s">
        <v>318</v>
      </c>
      <c r="L2101" s="61" t="s">
        <v>323</v>
      </c>
      <c r="AC2101" s="145"/>
      <c r="AD2101" s="138"/>
      <c r="AS2101" s="242"/>
      <c r="AU2101" s="242"/>
      <c r="AW2101" s="242"/>
      <c r="AY2101" s="242"/>
      <c r="BA2101" s="242"/>
      <c r="BB2101" s="61"/>
      <c r="BC2101" s="242"/>
    </row>
    <row r="2102" spans="2:69" x14ac:dyDescent="0.25">
      <c r="B2102" s="120" t="s">
        <v>320</v>
      </c>
      <c r="C2102" s="120" t="s">
        <v>320</v>
      </c>
      <c r="D2102" s="120" t="s">
        <v>320</v>
      </c>
      <c r="E2102" s="120" t="s">
        <v>320</v>
      </c>
      <c r="F2102" s="120" t="s">
        <v>320</v>
      </c>
      <c r="G2102" s="120" t="s">
        <v>320</v>
      </c>
      <c r="H2102" s="120" t="s">
        <v>320</v>
      </c>
      <c r="I2102" s="120" t="s">
        <v>320</v>
      </c>
      <c r="J2102" s="120" t="s">
        <v>320</v>
      </c>
      <c r="AC2102" s="145"/>
      <c r="AD2102" s="138"/>
      <c r="AS2102" s="242"/>
      <c r="AU2102" s="242"/>
      <c r="AW2102" s="242"/>
      <c r="AY2102" s="242"/>
      <c r="BA2102" s="242"/>
      <c r="BB2102" s="61"/>
      <c r="BC2102" s="242"/>
    </row>
    <row r="2103" spans="2:69" ht="18.75" x14ac:dyDescent="0.3">
      <c r="B2103" s="120" t="s">
        <v>320</v>
      </c>
      <c r="C2103" s="120" t="s">
        <v>320</v>
      </c>
      <c r="D2103" s="120" t="s">
        <v>320</v>
      </c>
      <c r="E2103" s="120" t="s">
        <v>320</v>
      </c>
      <c r="F2103" s="120" t="s">
        <v>320</v>
      </c>
      <c r="G2103" s="120" t="s">
        <v>320</v>
      </c>
      <c r="H2103" s="120" t="s">
        <v>320</v>
      </c>
      <c r="I2103" s="120" t="s">
        <v>320</v>
      </c>
      <c r="J2103" s="120" t="s">
        <v>320</v>
      </c>
      <c r="K2103" s="251" t="s">
        <v>58</v>
      </c>
      <c r="AB2103" s="136" t="s">
        <v>387</v>
      </c>
      <c r="AC2103" s="19" t="s">
        <v>58</v>
      </c>
      <c r="AD2103" s="304"/>
      <c r="AE2103" s="306">
        <v>11022283.726400036</v>
      </c>
      <c r="AF2103" s="306">
        <v>-1650636.3900000097</v>
      </c>
      <c r="AG2103" s="306">
        <v>14198690.459999997</v>
      </c>
      <c r="AH2103" s="306">
        <v>11149891.960036732</v>
      </c>
      <c r="AI2103" s="268">
        <v>3884573.6500000767</v>
      </c>
      <c r="AJ2103" s="306">
        <v>11653720.95000023</v>
      </c>
      <c r="AK2103" s="306">
        <v>8486792.6899998393</v>
      </c>
      <c r="AL2103" s="306">
        <v>10184151.227999806</v>
      </c>
      <c r="AM2103" s="307">
        <v>9232162.3022777755</v>
      </c>
      <c r="AN2103" s="307">
        <v>269772155.01137334</v>
      </c>
      <c r="AO2103" s="306">
        <v>5861371.2685716134</v>
      </c>
      <c r="AP2103" s="306">
        <v>8209982.192908871</v>
      </c>
      <c r="AQ2103" s="306">
        <v>8209982.3533749916</v>
      </c>
      <c r="AR2103" s="306">
        <v>-3443738.5966252387</v>
      </c>
      <c r="AS2103" s="351">
        <v>-0.29550549660494235</v>
      </c>
      <c r="AT2103" s="306">
        <v>-2939909.6066617407</v>
      </c>
      <c r="AU2103" s="351">
        <v>-0.26367157791294465</v>
      </c>
      <c r="AV2103" s="306">
        <v>-5988708.1066250056</v>
      </c>
      <c r="AW2103" s="351">
        <v>-0.42177890443461408</v>
      </c>
      <c r="AX2103" s="306">
        <v>-3443738.7570913592</v>
      </c>
      <c r="AY2103" s="351">
        <v>-0.29550551037446038</v>
      </c>
      <c r="AZ2103" s="306">
        <v>-2939909.7671278613</v>
      </c>
      <c r="BA2103" s="351">
        <v>-0.26367159230466447</v>
      </c>
      <c r="BB2103" s="306">
        <v>0.16046612057834864</v>
      </c>
      <c r="BC2103" s="351">
        <v>1.9545245873608165E-8</v>
      </c>
      <c r="BE2103" s="305">
        <v>768788.44076632115</v>
      </c>
      <c r="BF2103" s="306">
        <v>593935.17375567148</v>
      </c>
      <c r="BG2103" s="306">
        <v>589581.98404127511</v>
      </c>
      <c r="BH2103" s="306">
        <v>797529.87150706875</v>
      </c>
      <c r="BI2103" s="306">
        <v>541410.85425238835</v>
      </c>
      <c r="BJ2103" s="306">
        <v>615653.36717923323</v>
      </c>
      <c r="BK2103" s="306">
        <v>771686.08980935218</v>
      </c>
      <c r="BL2103" s="306">
        <v>643131.58371862734</v>
      </c>
      <c r="BM2103" s="306">
        <v>774877.31529990549</v>
      </c>
      <c r="BN2103" s="306">
        <v>747935.18518483418</v>
      </c>
      <c r="BO2103" s="306">
        <v>715195.90372327308</v>
      </c>
      <c r="BP2103" s="306">
        <v>650256.5841373388</v>
      </c>
      <c r="BQ2103" s="309">
        <v>8209982.3533749916</v>
      </c>
    </row>
    <row r="2104" spans="2:69" x14ac:dyDescent="0.25">
      <c r="B2104" s="120" t="s">
        <v>320</v>
      </c>
      <c r="C2104" s="120" t="s">
        <v>320</v>
      </c>
      <c r="D2104" s="120" t="s">
        <v>320</v>
      </c>
      <c r="E2104" s="120" t="s">
        <v>320</v>
      </c>
      <c r="F2104" s="120" t="s">
        <v>320</v>
      </c>
      <c r="G2104" s="120" t="s">
        <v>320</v>
      </c>
      <c r="H2104" s="120" t="s">
        <v>320</v>
      </c>
      <c r="I2104" s="120" t="s">
        <v>320</v>
      </c>
      <c r="J2104" s="120" t="s">
        <v>320</v>
      </c>
      <c r="AS2104" s="242"/>
      <c r="AU2104" s="242"/>
      <c r="AW2104" s="242"/>
      <c r="AY2104" s="242"/>
      <c r="BA2104" s="242"/>
      <c r="BB2104" s="61"/>
      <c r="BC2104" s="242"/>
    </row>
    <row r="2105" spans="2:69" x14ac:dyDescent="0.25">
      <c r="AS2105" s="242"/>
      <c r="AU2105" s="242"/>
      <c r="AW2105" s="242"/>
      <c r="AY2105" s="242"/>
      <c r="BA2105" s="242"/>
      <c r="BB2105" s="242"/>
      <c r="BC2105" s="242"/>
    </row>
  </sheetData>
  <mergeCells count="2">
    <mergeCell ref="AX49:BA49"/>
    <mergeCell ref="BB50:BC50"/>
  </mergeCells>
  <dataValidations count="1">
    <dataValidation type="list" allowBlank="1" showInputMessage="1" showErrorMessage="1" sqref="AO51" xr:uid="{40592AE4-5468-491B-B69C-1C35F6A23B9D}">
      <formula1>"Projection,GMCB Proj"</formula1>
    </dataValidation>
  </dataValidations>
  <printOptions headings="1" gridLines="1"/>
  <pageMargins left="0.25" right="0.25" top="0.25" bottom="0.35" header="0.3" footer="0.2"/>
  <pageSetup scale="43" fitToHeight="100" orientation="landscape" horizontalDpi="360" verticalDpi="360"/>
  <headerFooter>
    <oddFooter>&amp;L&amp;8File: &amp;F &amp;C&amp;8&amp;D &amp;T&amp;R&amp;8Page &amp;P of &amp;N</oddFooter>
  </headerFooter>
  <rowBreaks count="2" manualBreakCount="2">
    <brk id="164" min="28" max="53" man="1"/>
    <brk id="278" min="28" max="5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CAE338EA9D064E9C17BF7952C6204F" ma:contentTypeVersion="17" ma:contentTypeDescription="Create a new document." ma:contentTypeScope="" ma:versionID="d175c38aaee3ac6428a490f41afbe164">
  <xsd:schema xmlns:xsd="http://www.w3.org/2001/XMLSchema" xmlns:xs="http://www.w3.org/2001/XMLSchema" xmlns:p="http://schemas.microsoft.com/office/2006/metadata/properties" xmlns:ns2="2819d22d-c924-42b3-954a-d3b43813cc67" xmlns:ns3="18dbc17e-cec9-4211-a89f-0bf74a616302" targetNamespace="http://schemas.microsoft.com/office/2006/metadata/properties" ma:root="true" ma:fieldsID="a5b784b79ee7d46f29d38b4b483c1c3b" ns2:_="" ns3:_="">
    <xsd:import namespace="2819d22d-c924-42b3-954a-d3b43813cc67"/>
    <xsd:import namespace="18dbc17e-cec9-4211-a89f-0bf74a6163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19d22d-c924-42b3-954a-d3b43813cc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b405ef0-1b2e-414d-886f-c62305e768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dbc17e-cec9-4211-a89f-0bf74a6163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b61913b-1a94-4df5-bbf5-603f3215decd}" ma:internalName="TaxCatchAll" ma:showField="CatchAllData" ma:web="18dbc17e-cec9-4211-a89f-0bf74a6163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dbc17e-cec9-4211-a89f-0bf74a616302" xsi:nil="true"/>
    <lcf76f155ced4ddcb4097134ff3c332f xmlns="2819d22d-c924-42b3-954a-d3b43813cc6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0AB8B2E-F612-4562-B672-B399BF99DD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19d22d-c924-42b3-954a-d3b43813cc67"/>
    <ds:schemaRef ds:uri="18dbc17e-cec9-4211-a89f-0bf74a6163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E1DDE4-A45D-4AB3-B7E6-3964B0102E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AAF438-085E-43EC-B466-E9834E701966}">
  <ds:schemaRefs>
    <ds:schemaRef ds:uri="http://schemas.microsoft.com/office/2006/metadata/properties"/>
    <ds:schemaRef ds:uri="http://schemas.microsoft.com/office/infopath/2007/PartnerControls"/>
    <ds:schemaRef ds:uri="18dbc17e-cec9-4211-a89f-0bf74a616302"/>
    <ds:schemaRef ds:uri="2819d22d-c924-42b3-954a-d3b43813cc6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Final Sheet</vt:lpstr>
      <vt:lpstr>GMCB Formulas</vt:lpstr>
      <vt:lpstr>Report Data</vt:lpstr>
      <vt:lpstr>Report Info</vt:lpstr>
      <vt:lpstr>PH</vt:lpstr>
      <vt:lpstr>Report</vt:lpstr>
      <vt:lpstr>Report!Print_Area</vt:lpstr>
      <vt:lpstr>Report!Print_Titles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2024-08-01T18:02:47Z</dcterms:created>
  <dcterms:modified xsi:type="dcterms:W3CDTF">2024-08-14T23:26:09Z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TemplateVersion">
    <vt:i4>12</vt:i4>
  </property>
  <property fmtid="{D5CDD505-2E9C-101B-9397-08002B2CF9AE}" pid="3" name="ContentTypeId">
    <vt:lpwstr>0x010100D8CAE338EA9D064E9C17BF7952C6204F</vt:lpwstr>
  </property>
  <property fmtid="{D5CDD505-2E9C-101B-9397-08002B2CF9AE}" pid="4" name="MediaServiceImageTags">
    <vt:lpwstr/>
  </property>
</Properties>
</file>